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nchmarking Calculations" sheetId="1" r:id="rId4"/>
    <sheet state="visible" name="Results" sheetId="2" r:id="rId5"/>
    <sheet state="visible" name="Model Inputs" sheetId="3" r:id="rId6"/>
  </sheets>
  <definedNames>
    <definedName name="AS2DocOpenMode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NTM">6000</definedName>
    <definedName name="IQ_TODAY">0</definedName>
    <definedName name="IQ_WEEK">50000</definedName>
    <definedName name="IQ_YTD">3000</definedName>
    <definedName name="IQ_YTDMONTH">130000</definedName>
    <definedName name="_Parse_Out">#REF!</definedName>
    <definedName localSheetId="0" name="_Parse_Out">#REF!</definedName>
  </definedNames>
  <calcPr/>
  <extLst>
    <ext uri="GoogleSheetsCustomDataVersion2">
      <go:sheetsCustomData xmlns:go="http://customooxmlschemas.google.com/" r:id="rId7" roundtripDataChecksum="Qf/Zqy69pysZgIaIlXRYNU3eylUSQDLPFSY2Ampwc8k="/>
    </ext>
  </extLst>
</workbook>
</file>

<file path=xl/sharedStrings.xml><?xml version="1.0" encoding="utf-8"?>
<sst xmlns="http://schemas.openxmlformats.org/spreadsheetml/2006/main" count="513" uniqueCount="269">
  <si>
    <t>Benchmarking Calculations for LDC Forecasting</t>
  </si>
  <si>
    <t>Used to populate the drop down box</t>
  </si>
  <si>
    <t>Selected LDC from the Model Inputs Worksheet:</t>
  </si>
  <si>
    <t xml:space="preserve">  Click to Choose a Distributor</t>
  </si>
  <si>
    <t>Alectra Utilities Corporation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</si>
  <si>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</si>
  <si>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</si>
  <si>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</si>
  <si>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</si>
  <si>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</si>
  <si>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</si>
  <si>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</si>
  <si>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</si>
  <si>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</si>
  <si>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</si>
  <si>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</si>
  <si>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</si>
  <si>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</si>
  <si>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</si>
  <si>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</si>
  <si>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</si>
  <si>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</si>
  <si>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</si>
  <si>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</si>
  <si>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</si>
  <si>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</si>
  <si>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</si>
  <si>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</si>
  <si>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</si>
  <si>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</si>
  <si>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</si>
  <si>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</si>
  <si>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</si>
  <si>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</si>
  <si>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</si>
  <si>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</si>
  <si>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</si>
  <si>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</si>
  <si>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</si>
  <si>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</si>
  <si>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</si>
  <si>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</si>
  <si>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</si>
  <si>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</si>
  <si>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</si>
  <si>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</si>
  <si>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</si>
  <si>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</si>
  <si>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</si>
  <si>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</si>
  <si>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</si>
  <si>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</si>
  <si>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</si>
  <si>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</si>
  <si>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</si>
  <si>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</si>
  <si>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</si>
  <si>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</si>
  <si>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</si>
  <si>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</si>
  <si>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</si>
  <si>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</si>
  <si>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</si>
  <si>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</si>
  <si>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</si>
  <si>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</si>
  <si>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</si>
  <si>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</si>
  <si>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</si>
  <si>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</si>
  <si>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</si>
  <si>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</si>
  <si>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</si>
  <si>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</si>
  <si>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</si>
  <si>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</si>
  <si>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</si>
  <si>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</si>
  <si>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</si>
  <si>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</si>
  <si>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</si>
  <si>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</si>
  <si>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</si>
  <si>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</si>
  <si>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</si>
  <si>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</si>
  <si>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</si>
  <si>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</si>
  <si>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</si>
  <si>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</si>
  <si>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</si>
  <si>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</si>
  <si>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</si>
  <si>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</si>
  <si>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</si>
  <si>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</si>
  <si>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</si>
  <si>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</si>
  <si>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</si>
  <si>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</si>
  <si>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</si>
  <si>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</si>
  <si>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</si>
  <si>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</si>
  <si>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</si>
  <si>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</si>
  <si>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</si>
  <si>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</si>
  <si>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</si>
  <si>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</si>
  <si>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</si>
  <si>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</si>
  <si>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</si>
  <si>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</si>
  <si>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</si>
  <si>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</si>
  <si>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</si>
  <si>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</si>
  <si>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</si>
  <si>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</si>
  <si>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</si>
  <si>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</si>
  <si>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</si>
  <si>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</si>
  <si>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</si>
  <si>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</si>
  <si>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</si>
  <si>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</si>
  <si>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</si>
  <si>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</si>
  <si>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</si>
  <si>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</si>
  <si>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</si>
  <si>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</si>
  <si>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</si>
  <si>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</si>
  <si>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</si>
  <si>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</si>
  <si>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</si>
  <si>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</si>
  <si>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</si>
  <si>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</si>
  <si>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</si>
  <si>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</si>
  <si>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</si>
  <si>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</si>
  <si>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</si>
  <si>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</si>
  <si>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</si>
  <si>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</si>
  <si>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</si>
  <si>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</si>
  <si>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</si>
  <si>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</si>
  <si>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</si>
  <si>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</si>
  <si>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</si>
  <si>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</si>
  <si>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</si>
  <si>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</si>
  <si>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</si>
  <si>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</si>
  <si>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</si>
  <si>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</si>
  <si>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</si>
  <si>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</si>
  <si>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</si>
  <si>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</si>
  <si>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</si>
  <si>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</si>
  <si>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</si>
  <si>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</si>
  <si>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</si>
  <si>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</si>
  <si>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</si>
  <si>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</si>
  <si>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2002-2023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</si>
  <si>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</si>
  <si>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</si>
  <si>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</si>
  <si>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</si>
  <si>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</si>
  <si>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</si>
  <si>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</si>
  <si>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</si>
  <si>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</si>
  <si>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</si>
  <si>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</si>
  <si>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</si>
  <si>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</si>
  <si>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</si>
  <si>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</si>
  <si>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</si>
  <si>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</si>
  <si>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</si>
  <si>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</si>
  <si>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</si>
  <si>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</si>
  <si>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</si>
  <si>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</si>
  <si>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</si>
  <si>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</si>
  <si>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</si>
  <si>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</si>
  <si>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</si>
  <si>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</si>
  <si>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</si>
  <si>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</si>
  <si>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</si>
  <si>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</si>
  <si>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</si>
  <si>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</si>
  <si>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</si>
  <si>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</si>
  <si>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</si>
  <si>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</si>
  <si>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</si>
  <si>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</si>
  <si>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</si>
  <si>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(Bridge)</t>
  </si>
  <si>
    <t>(Test Year)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</si>
  <si>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</si>
  <si>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</si>
  <si>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</si>
  <si>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</si>
  <si>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</si>
  <si>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</si>
  <si>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</si>
  <si>
    <t>Data Required for Cost Benchmarking</t>
  </si>
  <si>
    <t>Updated 10/08/25</t>
  </si>
  <si>
    <t>Select Distributor from Dropdown Box:</t>
  </si>
  <si>
    <t>History</t>
  </si>
  <si>
    <t>Bridge Year</t>
  </si>
  <si>
    <t>Test Year</t>
  </si>
  <si>
    <t>Additonal Years for Custom IR Filings</t>
  </si>
  <si>
    <t>Required Item</t>
  </si>
  <si>
    <t>The values provided for 2023-2028 are placeholder values that must be replaced</t>
  </si>
  <si>
    <t>Enter Values</t>
  </si>
  <si>
    <t>Distribution Circuit-km</t>
  </si>
  <si>
    <t>Inflation Measures</t>
  </si>
  <si>
    <t>Wage Growth (AWE)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</si>
  <si>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</si>
  <si>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</si>
  <si>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Growth in Economy-wide Inflation (GDP IPI)</t>
  </si>
  <si>
    <t>Rate of Return (WACC)</t>
  </si>
  <si>
    <t xml:space="preserve">Enter Values.  The default value provided is for 2022.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</si>
  <si>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</si>
  <si>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</si>
  <si>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</si>
  <si>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</si>
  <si>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</si>
  <si>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</si>
  <si>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</si>
  <si>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</si>
  <si>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</si>
  <si>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</si>
  <si>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</si>
  <si>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</si>
  <si>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</si>
  <si>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</si>
  <si>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</si>
  <si>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1D</t>
  </si>
  <si>
    <t>Other Revenues</t>
  </si>
  <si>
    <t>Method 2: Enter Detailed Data</t>
  </si>
  <si>
    <t>OM&amp;A Data</t>
  </si>
  <si>
    <t>40XX</t>
  </si>
  <si>
    <t>2A</t>
  </si>
  <si>
    <t>2B</t>
  </si>
  <si>
    <t>2C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</si>
</sst>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3">
    <numFmt numFmtId="164" formatCode="_(* #,##0_);_(* \(#,##0\);_(* &quot;-&quot;??_);_(@_)"/>
    <numFmt numFmtId="165" formatCode="_(* #,##0.00_);_(* \(#,##0.00\);_(* &quot;-&quot;??_);_(@_)"/>
    <numFmt numFmtId="166" formatCode="_(* #,##0.000_);_(* \(#,##0.000\);_(* &quot;-&quot;??_);_(@_)"/>
    <numFmt numFmtId="167" formatCode="0.0"/>
    <numFmt numFmtId="168" formatCode="0.000%"/>
    <numFmt numFmtId="169" formatCode="0.0000"/>
    <numFmt numFmtId="170" formatCode="_(* #,##0.0_);_(* \(#,##0.0\);_(* &quot;-&quot;??_);_(@_)"/>
    <numFmt numFmtId="171" formatCode="_(* #,##0.0000_);_(* \(#,##0.0000\);_(* &quot;-&quot;??_);_(@_)"/>
    <numFmt numFmtId="172" formatCode="0.0%"/>
    <numFmt numFmtId="173" formatCode="0.0000%"/>
    <numFmt numFmtId="174" formatCode="0.00000%"/>
    <numFmt numFmtId="175" formatCode="_(&quot;$&quot;* #,##0.00_);_(&quot;$&quot;* \(#,##0.00\);_(&quot;$&quot;* &quot;-&quot;??_);_(@_)"/>
    <numFmt numFmtId="176" formatCode="&quot;$&quot;#,##0.00"/>
  </numFmts>
  <fonts count="21">
    <font>
      <sz val="10.0"/>
      <color rgb="FF000000"/>
      <name val="Open Sans"/>
      <scheme val="minor"/>
    </font>
    <font>
      <b/>
      <sz val="18.0"/>
      <color theme="1"/>
      <name val="Open Sans"/>
    </font>
    <font>
      <sz val="10.0"/>
      <color theme="1"/>
      <name val="Open Sans"/>
    </font>
    <font/>
    <font>
      <b/>
      <sz val="14.0"/>
      <color theme="1"/>
      <name val="Open Sans"/>
    </font>
    <font>
      <b/>
      <sz val="10.0"/>
      <color theme="1"/>
      <name val="Open Sans"/>
    </font>
    <font>
      <b/>
      <sz val="11.0"/>
      <color theme="1"/>
      <name val="Calibri"/>
    </font>
    <font>
      <sz val="12.0"/>
      <color theme="1"/>
      <name val="Open Sans"/>
    </font>
    <font>
      <b/>
      <sz val="12.0"/>
      <color theme="1"/>
      <name val="Open Sans"/>
    </font>
    <font>
      <sz val="10.0"/>
      <color rgb="FF44546A"/>
      <name val="Open Sans"/>
    </font>
    <font>
      <sz val="8.0"/>
      <color rgb="FF000000"/>
      <name val="Arial"/>
    </font>
    <font>
      <sz val="14.0"/>
      <color theme="1"/>
      <name val="Open Sans"/>
    </font>
    <font>
      <b/>
      <u/>
      <sz val="10.0"/>
      <color theme="1"/>
      <name val="Open Sans"/>
    </font>
    <font>
      <sz val="10.0"/>
      <color rgb="FF0070C0"/>
      <name val="Open Sans"/>
    </font>
    <font>
      <sz val="10.0"/>
      <color rgb="FFFF0000"/>
      <name val="Open Sans"/>
    </font>
    <font>
      <sz val="10.0"/>
      <color rgb="FF000000"/>
      <name val="Open Sans"/>
    </font>
    <font>
      <b/>
      <sz val="10.0"/>
      <color rgb="FF0070C0"/>
      <name val="Open Sans"/>
    </font>
    <font>
      <sz val="24.0"/>
      <color theme="1"/>
      <name val="Open Sans"/>
    </font>
    <font>
      <sz val="11.0"/>
      <color theme="1"/>
      <name val="Calibri"/>
    </font>
    <font>
      <b/>
      <sz val="18.0"/>
      <color theme="1"/>
      <name val="Arial"/>
    </font>
    <font>
      <b/>
      <sz val="12.0"/>
      <color rgb="FF0070C0"/>
      <name val="Open Sans"/>
    </font>
  </fonts>
  <fills count="16">
    <fill>
      <patternFill patternType="none"/>
    </fill>
    <fill>
      <patternFill patternType="lightGray"/>
    </fill>
    <fill>
      <patternFill patternType="solid">
        <fgColor rgb="FFA5A5A5"/>
        <bgColor rgb="FFA5A5A5"/>
      </patternFill>
    </fill>
    <fill>
      <patternFill patternType="solid">
        <fgColor rgb="FFFEF2CB"/>
        <bgColor rgb="FFFEF2CB"/>
      </patternFill>
    </fill>
    <fill>
      <patternFill patternType="solid">
        <fgColor rgb="FF2F5496"/>
        <bgColor rgb="FF2F5496"/>
      </patternFill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FFC000"/>
        <bgColor rgb="FFFFC000"/>
      </patternFill>
    </fill>
    <fill>
      <patternFill patternType="solid">
        <fgColor rgb="FFFFE598"/>
        <bgColor rgb="FFFFE598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</fills>
  <borders count="36">
    <border/>
    <border>
      <left/>
      <right/>
      <top/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9CC2E5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bottom style="double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top style="thin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0070C0"/>
      </bottom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</border>
    <border>
      <left style="thin">
        <color rgb="FF0070C0"/>
      </left>
      <top style="thin">
        <color rgb="FF0070C0"/>
      </top>
      <bottom style="thin">
        <color rgb="FF0070C0"/>
      </bottom>
    </border>
    <border>
      <left style="thin">
        <color rgb="FF0070C0"/>
      </left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2" fontId="2" numFmtId="0" xfId="0" applyBorder="1" applyFill="1" applyFont="1"/>
    <xf borderId="2" fillId="3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4" fontId="2" numFmtId="0" xfId="0" applyBorder="1" applyFill="1" applyFont="1"/>
    <xf borderId="5" fillId="0" fontId="2" numFmtId="0" xfId="0" applyBorder="1" applyFont="1"/>
    <xf borderId="0" fillId="0" fontId="4" numFmtId="0" xfId="0" applyFont="1"/>
    <xf borderId="6" fillId="2" fontId="2" numFmtId="0" xfId="0" applyBorder="1" applyFont="1"/>
    <xf borderId="6" fillId="5" fontId="2" numFmtId="0" xfId="0" applyAlignment="1" applyBorder="1" applyFill="1" applyFont="1">
      <alignment shrinkToFit="0" wrapText="1"/>
    </xf>
    <xf borderId="6" fillId="5" fontId="2" numFmtId="0" xfId="0" applyBorder="1" applyFont="1"/>
    <xf borderId="0" fillId="0" fontId="2" numFmtId="0" xfId="0" applyAlignment="1" applyFont="1">
      <alignment shrinkToFit="0" wrapText="1"/>
    </xf>
    <xf borderId="0" fillId="0" fontId="5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7" fillId="2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wrapText="1"/>
    </xf>
    <xf borderId="8" fillId="6" fontId="6" numFmtId="0" xfId="0" applyAlignment="1" applyBorder="1" applyFill="1" applyFont="1">
      <alignment shrinkToFit="0" wrapText="1"/>
    </xf>
    <xf borderId="9" fillId="0" fontId="6" numFmtId="0" xfId="0" applyAlignment="1" applyBorder="1" applyFont="1">
      <alignment shrinkToFit="0" wrapText="1"/>
    </xf>
    <xf borderId="0" fillId="0" fontId="7" numFmtId="0" xfId="0" applyAlignment="1" applyFont="1">
      <alignment shrinkToFit="0" wrapText="1"/>
    </xf>
    <xf borderId="0" fillId="0" fontId="8" numFmtId="0" xfId="0" applyAlignment="1" applyFont="1">
      <alignment horizontal="center" shrinkToFit="0" wrapText="1"/>
    </xf>
    <xf borderId="0" fillId="0" fontId="7" numFmtId="0" xfId="0" applyAlignment="1" applyFont="1">
      <alignment horizontal="center" shrinkToFit="0" wrapText="1"/>
    </xf>
    <xf borderId="2" fillId="0" fontId="7" numFmtId="0" xfId="0" applyAlignment="1" applyBorder="1" applyFont="1">
      <alignment horizontal="center" shrinkToFit="0" wrapText="1"/>
    </xf>
    <xf borderId="10" fillId="0" fontId="3" numFmtId="0" xfId="0" applyBorder="1" applyFont="1"/>
    <xf borderId="6" fillId="6" fontId="7" numFmtId="0" xfId="0" applyAlignment="1" applyBorder="1" applyFont="1">
      <alignment shrinkToFit="0" wrapText="1"/>
    </xf>
    <xf borderId="11" fillId="7" fontId="2" numFmtId="0" xfId="0" applyBorder="1" applyFill="1" applyFont="1"/>
    <xf borderId="6" fillId="7" fontId="7" numFmtId="0" xfId="0" applyAlignment="1" applyBorder="1" applyFont="1">
      <alignment shrinkToFit="0" wrapText="1"/>
    </xf>
    <xf borderId="6" fillId="7" fontId="6" numFmtId="0" xfId="0" applyAlignment="1" applyBorder="1" applyFont="1">
      <alignment shrinkToFit="0" wrapText="1"/>
    </xf>
    <xf borderId="0" fillId="0" fontId="5" numFmtId="0" xfId="0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vertical="center"/>
    </xf>
    <xf borderId="8" fillId="7" fontId="5" numFmtId="0" xfId="0" applyAlignment="1" applyBorder="1" applyFont="1">
      <alignment horizontal="center" vertical="center"/>
    </xf>
    <xf borderId="11" fillId="8" fontId="5" numFmtId="0" xfId="0" applyAlignment="1" applyBorder="1" applyFill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6" fillId="6" fontId="2" numFmtId="0" xfId="0" applyBorder="1" applyFont="1"/>
    <xf borderId="8" fillId="9" fontId="2" numFmtId="0" xfId="0" applyAlignment="1" applyBorder="1" applyFill="1" applyFont="1">
      <alignment horizontal="center" vertical="center"/>
    </xf>
    <xf borderId="0" fillId="0" fontId="2" numFmtId="164" xfId="0" applyFont="1" applyNumberFormat="1"/>
    <xf borderId="0" fillId="0" fontId="2" numFmtId="0" xfId="0" applyAlignment="1" applyFont="1">
      <alignment horizontal="center" vertical="center"/>
    </xf>
    <xf borderId="12" fillId="0" fontId="2" numFmtId="0" xfId="0" applyAlignment="1" applyBorder="1" applyFont="1">
      <alignment horizontal="center"/>
    </xf>
    <xf borderId="12" fillId="0" fontId="3" numFmtId="0" xfId="0" applyBorder="1" applyFont="1"/>
    <xf borderId="12" fillId="0" fontId="2" numFmtId="164" xfId="0" applyBorder="1" applyFont="1" applyNumberFormat="1"/>
    <xf borderId="0" fillId="0" fontId="2" numFmtId="164" xfId="0" applyAlignment="1" applyFont="1" applyNumberFormat="1">
      <alignment horizontal="center"/>
    </xf>
    <xf borderId="0" fillId="0" fontId="9" numFmtId="0" xfId="0" applyFont="1"/>
    <xf borderId="0" fillId="0" fontId="2" numFmtId="0" xfId="0" applyAlignment="1" applyFont="1">
      <alignment horizontal="left"/>
    </xf>
    <xf borderId="0" fillId="0" fontId="10" numFmtId="0" xfId="0" applyAlignment="1" applyFont="1">
      <alignment horizontal="center" vertical="center"/>
    </xf>
    <xf borderId="0" fillId="0" fontId="2" numFmtId="165" xfId="0" applyAlignment="1" applyFont="1" applyNumberFormat="1">
      <alignment horizontal="center"/>
    </xf>
    <xf borderId="0" fillId="0" fontId="11" numFmtId="165" xfId="0" applyAlignment="1" applyFont="1" applyNumberFormat="1">
      <alignment horizontal="left"/>
    </xf>
    <xf borderId="0" fillId="0" fontId="7" numFmtId="165" xfId="0" applyAlignment="1" applyFont="1" applyNumberFormat="1">
      <alignment horizontal="left"/>
    </xf>
    <xf borderId="0" fillId="0" fontId="10" numFmtId="0" xfId="0" applyAlignment="1" applyFont="1">
      <alignment horizontal="left" vertical="center"/>
    </xf>
    <xf borderId="0" fillId="0" fontId="5" numFmtId="0" xfId="0" applyAlignment="1" applyFont="1">
      <alignment horizontal="left"/>
    </xf>
    <xf borderId="0" fillId="0" fontId="5" numFmtId="164" xfId="0" applyFont="1" applyNumberFormat="1"/>
    <xf borderId="0" fillId="0" fontId="2" numFmtId="165" xfId="0" applyFont="1" applyNumberFormat="1"/>
    <xf borderId="0" fillId="0" fontId="5" numFmtId="164" xfId="0" applyAlignment="1" applyFont="1" applyNumberFormat="1">
      <alignment horizontal="center"/>
    </xf>
    <xf borderId="0" fillId="0" fontId="10" numFmtId="0" xfId="0" applyAlignment="1" applyFont="1">
      <alignment vertical="center"/>
    </xf>
    <xf borderId="6" fillId="10" fontId="2" numFmtId="164" xfId="0" applyAlignment="1" applyBorder="1" applyFill="1" applyFont="1" applyNumberFormat="1">
      <alignment horizontal="center"/>
    </xf>
    <xf borderId="13" fillId="11" fontId="2" numFmtId="164" xfId="0" applyBorder="1" applyFill="1" applyFont="1" applyNumberFormat="1"/>
    <xf borderId="14" fillId="11" fontId="2" numFmtId="164" xfId="0" applyBorder="1" applyFont="1" applyNumberFormat="1"/>
    <xf borderId="0" fillId="0" fontId="2" numFmtId="0" xfId="0" applyFont="1"/>
    <xf borderId="6" fillId="2" fontId="2" numFmtId="164" xfId="0" applyAlignment="1" applyBorder="1" applyFont="1" applyNumberFormat="1">
      <alignment horizontal="center"/>
    </xf>
    <xf borderId="0" fillId="0" fontId="12" numFmtId="0" xfId="0" applyFont="1"/>
    <xf borderId="6" fillId="10" fontId="2" numFmtId="165" xfId="0" applyBorder="1" applyFont="1" applyNumberFormat="1"/>
    <xf borderId="0" fillId="0" fontId="2" numFmtId="10" xfId="0" applyFont="1" applyNumberFormat="1"/>
    <xf borderId="6" fillId="10" fontId="2" numFmtId="10" xfId="0" applyAlignment="1" applyBorder="1" applyFont="1" applyNumberFormat="1">
      <alignment horizontal="right"/>
    </xf>
    <xf borderId="13" fillId="11" fontId="2" numFmtId="10" xfId="0" applyBorder="1" applyFont="1" applyNumberFormat="1"/>
    <xf borderId="14" fillId="11" fontId="2" numFmtId="10" xfId="0" applyBorder="1" applyFont="1" applyNumberFormat="1"/>
    <xf borderId="6" fillId="10" fontId="2" numFmtId="10" xfId="0" applyBorder="1" applyFont="1" applyNumberFormat="1"/>
    <xf borderId="0" fillId="0" fontId="2" numFmtId="10" xfId="0" applyAlignment="1" applyFont="1" applyNumberFormat="1">
      <alignment horizontal="center"/>
    </xf>
    <xf borderId="13" fillId="11" fontId="2" numFmtId="165" xfId="0" applyBorder="1" applyFont="1" applyNumberFormat="1"/>
    <xf borderId="14" fillId="11" fontId="2" numFmtId="165" xfId="0" applyBorder="1" applyFont="1" applyNumberFormat="1"/>
    <xf borderId="0" fillId="0" fontId="2" numFmtId="166" xfId="0" applyFont="1" applyNumberFormat="1"/>
    <xf borderId="6" fillId="10" fontId="2" numFmtId="164" xfId="0" applyBorder="1" applyFont="1" applyNumberFormat="1"/>
    <xf borderId="15" fillId="11" fontId="2" numFmtId="164" xfId="0" applyBorder="1" applyFont="1" applyNumberFormat="1"/>
    <xf borderId="16" fillId="11" fontId="2" numFmtId="164" xfId="0" applyBorder="1" applyFont="1" applyNumberFormat="1"/>
    <xf borderId="17" fillId="11" fontId="2" numFmtId="164" xfId="0" applyBorder="1" applyFont="1" applyNumberFormat="1"/>
    <xf borderId="18" fillId="11" fontId="2" numFmtId="164" xfId="0" applyBorder="1" applyFont="1" applyNumberFormat="1"/>
    <xf borderId="19" fillId="0" fontId="2" numFmtId="0" xfId="0" applyAlignment="1" applyBorder="1" applyFont="1">
      <alignment horizontal="center"/>
    </xf>
    <xf borderId="19" fillId="0" fontId="3" numFmtId="0" xfId="0" applyBorder="1" applyFont="1"/>
    <xf borderId="19" fillId="0" fontId="2" numFmtId="164" xfId="0" applyBorder="1" applyFont="1" applyNumberFormat="1"/>
    <xf borderId="5" fillId="0" fontId="5" numFmtId="0" xfId="0" applyBorder="1" applyFont="1"/>
    <xf borderId="0" fillId="0" fontId="2" numFmtId="3" xfId="0" applyFont="1" applyNumberFormat="1"/>
    <xf borderId="6" fillId="10" fontId="2" numFmtId="3" xfId="0" applyBorder="1" applyFont="1" applyNumberFormat="1"/>
    <xf borderId="0" fillId="0" fontId="2" numFmtId="3" xfId="0" applyAlignment="1" applyFont="1" applyNumberFormat="1">
      <alignment horizontal="center"/>
    </xf>
    <xf borderId="0" fillId="0" fontId="2" numFmtId="167" xfId="0" applyFont="1" applyNumberFormat="1"/>
    <xf borderId="13" fillId="10" fontId="2" numFmtId="10" xfId="0" applyBorder="1" applyFont="1" applyNumberFormat="1"/>
    <xf borderId="14" fillId="10" fontId="2" numFmtId="10" xfId="0" applyBorder="1" applyFont="1" applyNumberFormat="1"/>
    <xf borderId="0" fillId="0" fontId="2" numFmtId="1" xfId="0" applyAlignment="1" applyFont="1" applyNumberFormat="1">
      <alignment horizontal="center"/>
    </xf>
    <xf borderId="0" fillId="0" fontId="2" numFmtId="2" xfId="0" applyFont="1" applyNumberFormat="1"/>
    <xf borderId="6" fillId="10" fontId="2" numFmtId="168" xfId="0" applyBorder="1" applyFont="1" applyNumberFormat="1"/>
    <xf borderId="0" fillId="0" fontId="2" numFmtId="168" xfId="0" applyFont="1" applyNumberFormat="1"/>
    <xf borderId="0" fillId="0" fontId="2" numFmtId="168" xfId="0" applyAlignment="1" applyFont="1" applyNumberFormat="1">
      <alignment horizontal="center"/>
    </xf>
    <xf borderId="6" fillId="11" fontId="2" numFmtId="165" xfId="0" applyBorder="1" applyFont="1" applyNumberFormat="1"/>
    <xf borderId="0" fillId="0" fontId="13" numFmtId="165" xfId="0" applyFont="1" applyNumberFormat="1"/>
    <xf borderId="6" fillId="10" fontId="2" numFmtId="2" xfId="0" applyBorder="1" applyFont="1" applyNumberFormat="1"/>
    <xf borderId="0" fillId="0" fontId="2" numFmtId="2" xfId="0" applyAlignment="1" applyFont="1" applyNumberFormat="1">
      <alignment horizontal="center"/>
    </xf>
    <xf borderId="0" fillId="0" fontId="2" numFmtId="169" xfId="0" applyFont="1" applyNumberFormat="1"/>
    <xf borderId="6" fillId="10" fontId="2" numFmtId="169" xfId="0" applyBorder="1" applyFont="1" applyNumberFormat="1"/>
    <xf borderId="0" fillId="0" fontId="2" numFmtId="169" xfId="0" applyAlignment="1" applyFont="1" applyNumberFormat="1">
      <alignment horizontal="center"/>
    </xf>
    <xf borderId="6" fillId="10" fontId="13" numFmtId="164" xfId="0" applyBorder="1" applyFont="1" applyNumberFormat="1"/>
    <xf borderId="0" fillId="0" fontId="2" numFmtId="170" xfId="0" applyFont="1" applyNumberFormat="1"/>
    <xf borderId="6" fillId="10" fontId="2" numFmtId="170" xfId="0" applyBorder="1" applyFont="1" applyNumberFormat="1"/>
    <xf borderId="0" fillId="0" fontId="2" numFmtId="170" xfId="0" applyAlignment="1" applyFont="1" applyNumberFormat="1">
      <alignment horizontal="center"/>
    </xf>
    <xf borderId="6" fillId="10" fontId="2" numFmtId="0" xfId="0" applyBorder="1" applyFont="1"/>
    <xf borderId="0" fillId="0" fontId="2" numFmtId="171" xfId="0" applyFont="1" applyNumberFormat="1"/>
    <xf borderId="6" fillId="10" fontId="2" numFmtId="171" xfId="0" applyBorder="1" applyFont="1" applyNumberFormat="1"/>
    <xf borderId="0" fillId="0" fontId="2" numFmtId="171" xfId="0" applyAlignment="1" applyFont="1" applyNumberFormat="1">
      <alignment horizontal="center"/>
    </xf>
    <xf borderId="0" fillId="0" fontId="2" numFmtId="172" xfId="0" applyFont="1" applyNumberFormat="1"/>
    <xf borderId="0" fillId="0" fontId="14" numFmtId="0" xfId="0" applyFont="1"/>
    <xf borderId="6" fillId="10" fontId="2" numFmtId="166" xfId="0" applyBorder="1" applyFont="1" applyNumberFormat="1"/>
    <xf borderId="0" fillId="0" fontId="2" numFmtId="166" xfId="0" applyAlignment="1" applyFont="1" applyNumberFormat="1">
      <alignment horizontal="center"/>
    </xf>
    <xf borderId="6" fillId="10" fontId="2" numFmtId="10" xfId="0" applyAlignment="1" applyBorder="1" applyFont="1" applyNumberFormat="1">
      <alignment horizontal="center"/>
    </xf>
    <xf borderId="20" fillId="0" fontId="5" numFmtId="10" xfId="0" applyBorder="1" applyFont="1" applyNumberFormat="1"/>
    <xf borderId="21" fillId="0" fontId="5" numFmtId="10" xfId="0" applyBorder="1" applyFont="1" applyNumberFormat="1"/>
    <xf borderId="22" fillId="0" fontId="5" numFmtId="10" xfId="0" applyAlignment="1" applyBorder="1" applyFont="1" applyNumberFormat="1">
      <alignment horizontal="center"/>
    </xf>
    <xf borderId="23" fillId="10" fontId="5" numFmtId="10" xfId="0" applyAlignment="1" applyBorder="1" applyFont="1" applyNumberFormat="1">
      <alignment horizontal="center"/>
    </xf>
    <xf borderId="0" fillId="0" fontId="5" numFmtId="10" xfId="0" applyAlignment="1" applyFont="1" applyNumberFormat="1">
      <alignment horizontal="center"/>
    </xf>
    <xf borderId="0" fillId="0" fontId="2" numFmtId="173" xfId="0" applyAlignment="1" applyFont="1" applyNumberFormat="1">
      <alignment horizontal="center"/>
    </xf>
    <xf borderId="6" fillId="2" fontId="2" numFmtId="173" xfId="0" applyAlignment="1" applyBorder="1" applyFont="1" applyNumberFormat="1">
      <alignment horizontal="center"/>
    </xf>
    <xf borderId="6" fillId="2" fontId="2" numFmtId="173" xfId="0" applyAlignment="1" applyBorder="1" applyFont="1" applyNumberFormat="1">
      <alignment horizontal="center" shrinkToFit="0" wrapText="1"/>
    </xf>
    <xf borderId="6" fillId="12" fontId="2" numFmtId="174" xfId="0" applyAlignment="1" applyBorder="1" applyFill="1" applyFont="1" applyNumberFormat="1">
      <alignment horizontal="center"/>
    </xf>
    <xf borderId="6" fillId="2" fontId="2" numFmtId="164" xfId="0" applyAlignment="1" applyBorder="1" applyFont="1" applyNumberFormat="1">
      <alignment horizontal="center" shrinkToFit="0" wrapText="1"/>
    </xf>
    <xf borderId="6" fillId="2" fontId="2" numFmtId="165" xfId="0" applyAlignment="1" applyBorder="1" applyFont="1" applyNumberFormat="1">
      <alignment horizontal="center"/>
    </xf>
    <xf borderId="6" fillId="2" fontId="2" numFmtId="10" xfId="0" applyBorder="1" applyFont="1" applyNumberFormat="1"/>
    <xf borderId="20" fillId="0" fontId="2" numFmtId="0" xfId="0" applyBorder="1" applyFont="1"/>
    <xf borderId="22" fillId="0" fontId="2" numFmtId="10" xfId="0" applyAlignment="1" applyBorder="1" applyFont="1" applyNumberFormat="1">
      <alignment horizontal="center"/>
    </xf>
    <xf borderId="21" fillId="0" fontId="2" numFmtId="10" xfId="0" applyAlignment="1" applyBorder="1" applyFont="1" applyNumberFormat="1">
      <alignment horizontal="center"/>
    </xf>
    <xf borderId="6" fillId="2" fontId="2" numFmtId="173" xfId="0" applyBorder="1" applyFont="1" applyNumberFormat="1"/>
    <xf borderId="0" fillId="0" fontId="2" numFmtId="173" xfId="0" applyFont="1" applyNumberFormat="1"/>
    <xf borderId="6" fillId="12" fontId="2" numFmtId="173" xfId="0" applyBorder="1" applyFont="1" applyNumberFormat="1"/>
    <xf borderId="6" fillId="13" fontId="2" numFmtId="0" xfId="0" applyBorder="1" applyFill="1" applyFont="1"/>
    <xf borderId="6" fillId="13" fontId="2" numFmtId="0" xfId="0" applyAlignment="1" applyBorder="1" applyFont="1">
      <alignment horizontal="center"/>
    </xf>
    <xf borderId="0" fillId="0" fontId="2" numFmtId="174" xfId="0" applyFont="1" applyNumberFormat="1"/>
    <xf borderId="0" fillId="0" fontId="8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5" numFmtId="0" xfId="0" applyFont="1"/>
    <xf borderId="0" fillId="0" fontId="16" numFmtId="172" xfId="0" applyAlignment="1" applyFont="1" applyNumberFormat="1">
      <alignment horizontal="center"/>
    </xf>
    <xf borderId="0" fillId="0" fontId="5" numFmtId="172" xfId="0" applyAlignment="1" applyFont="1" applyNumberFormat="1">
      <alignment horizontal="center"/>
    </xf>
    <xf borderId="0" fillId="0" fontId="17" numFmtId="0" xfId="0" applyFont="1"/>
    <xf borderId="0" fillId="0" fontId="18" numFmtId="37" xfId="0" applyAlignment="1" applyFont="1" applyNumberFormat="1">
      <alignment horizontal="center"/>
    </xf>
    <xf borderId="24" fillId="0" fontId="15" numFmtId="0" xfId="0" applyBorder="1" applyFont="1"/>
    <xf borderId="25" fillId="0" fontId="18" numFmtId="37" xfId="0" applyAlignment="1" applyBorder="1" applyFont="1" applyNumberFormat="1">
      <alignment horizontal="center"/>
    </xf>
    <xf borderId="26" fillId="0" fontId="18" numFmtId="37" xfId="0" applyAlignment="1" applyBorder="1" applyFont="1" applyNumberFormat="1">
      <alignment horizontal="center"/>
    </xf>
    <xf borderId="27" fillId="0" fontId="18" numFmtId="37" xfId="0" applyAlignment="1" applyBorder="1" applyFont="1" applyNumberFormat="1">
      <alignment horizontal="center"/>
    </xf>
    <xf borderId="0" fillId="0" fontId="2" numFmtId="175" xfId="0" applyFont="1" applyNumberFormat="1"/>
    <xf borderId="0" fillId="0" fontId="19" numFmtId="0" xfId="0" applyAlignment="1" applyFont="1">
      <alignment horizontal="center"/>
    </xf>
    <xf borderId="0" fillId="0" fontId="8" numFmtId="172" xfId="0" applyAlignment="1" applyFont="1" applyNumberFormat="1">
      <alignment horizontal="center"/>
    </xf>
    <xf borderId="0" fillId="0" fontId="20" numFmtId="174" xfId="0" applyAlignment="1" applyFont="1" applyNumberFormat="1">
      <alignment horizontal="center"/>
    </xf>
    <xf borderId="0" fillId="0" fontId="8" numFmtId="0" xfId="0" applyAlignment="1" applyFont="1">
      <alignment horizontal="left"/>
    </xf>
    <xf borderId="0" fillId="0" fontId="2" numFmtId="0" xfId="0" applyAlignment="1" applyFont="1">
      <alignment horizontal="left" vertical="center"/>
    </xf>
    <xf borderId="7" fillId="10" fontId="2" numFmtId="0" xfId="0" applyAlignment="1" applyBorder="1" applyFont="1">
      <alignment vertical="center"/>
    </xf>
    <xf borderId="0" fillId="0" fontId="13" numFmtId="0" xfId="0" applyAlignment="1" applyFont="1">
      <alignment horizontal="center"/>
    </xf>
    <xf borderId="0" fillId="0" fontId="1" numFmtId="0" xfId="0" applyFont="1"/>
    <xf borderId="0" fillId="0" fontId="5" numFmtId="0" xfId="0" applyAlignment="1" applyFont="1">
      <alignment horizontal="left" shrinkToFit="0" wrapText="1"/>
    </xf>
    <xf borderId="5" fillId="0" fontId="2" numFmtId="0" xfId="0" applyAlignment="1" applyBorder="1" applyFont="1">
      <alignment horizontal="center"/>
    </xf>
    <xf borderId="5" fillId="0" fontId="3" numFmtId="0" xfId="0" applyBorder="1" applyFont="1"/>
    <xf borderId="8" fillId="14" fontId="2" numFmtId="164" xfId="0" applyBorder="1" applyFill="1" applyFont="1" applyNumberFormat="1"/>
    <xf borderId="8" fillId="0" fontId="2" numFmtId="164" xfId="0" applyBorder="1" applyFont="1" applyNumberFormat="1"/>
    <xf borderId="6" fillId="14" fontId="2" numFmtId="164" xfId="0" applyBorder="1" applyFont="1" applyNumberFormat="1"/>
    <xf borderId="8" fillId="14" fontId="13" numFmtId="164" xfId="0" applyBorder="1" applyFont="1" applyNumberFormat="1"/>
    <xf borderId="8" fillId="14" fontId="2" numFmtId="10" xfId="0" applyBorder="1" applyFont="1" applyNumberFormat="1"/>
    <xf borderId="8" fillId="14" fontId="2" numFmtId="10" xfId="0" applyAlignment="1" applyBorder="1" applyFont="1" applyNumberFormat="1">
      <alignment horizontal="center"/>
    </xf>
    <xf borderId="8" fillId="0" fontId="2" numFmtId="10" xfId="0" applyAlignment="1" applyBorder="1" applyFont="1" applyNumberFormat="1">
      <alignment horizontal="center"/>
    </xf>
    <xf borderId="0" fillId="0" fontId="2" numFmtId="0" xfId="0" applyAlignment="1" applyFont="1">
      <alignment horizontal="left" shrinkToFit="0" wrapText="1"/>
    </xf>
    <xf borderId="0" fillId="0" fontId="2" numFmtId="176" xfId="0" applyFont="1" applyNumberFormat="1"/>
    <xf borderId="7" fillId="11" fontId="2" numFmtId="0" xfId="0" applyAlignment="1" applyBorder="1" applyFont="1">
      <alignment horizontal="center"/>
    </xf>
    <xf borderId="28" fillId="0" fontId="5" numFmtId="0" xfId="0" applyBorder="1" applyFont="1"/>
    <xf borderId="29" fillId="0" fontId="2" numFmtId="0" xfId="0" applyBorder="1" applyFont="1"/>
    <xf borderId="30" fillId="0" fontId="2" numFmtId="0" xfId="0" applyAlignment="1" applyBorder="1" applyFont="1">
      <alignment horizontal="left"/>
    </xf>
    <xf borderId="31" fillId="0" fontId="5" numFmtId="0" xfId="0" applyBorder="1" applyFont="1"/>
    <xf borderId="32" fillId="0" fontId="2" numFmtId="0" xfId="0" applyAlignment="1" applyBorder="1" applyFont="1">
      <alignment horizontal="left"/>
    </xf>
    <xf borderId="0" fillId="0" fontId="2" numFmtId="0" xfId="0" applyAlignment="1" applyFont="1">
      <alignment horizontal="right"/>
    </xf>
    <xf borderId="8" fillId="11" fontId="2" numFmtId="164" xfId="0" applyBorder="1" applyFont="1" applyNumberFormat="1"/>
    <xf borderId="33" fillId="0" fontId="5" numFmtId="0" xfId="0" applyBorder="1" applyFont="1"/>
    <xf borderId="34" fillId="0" fontId="2" numFmtId="0" xfId="0" applyBorder="1" applyFont="1"/>
    <xf borderId="34" fillId="0" fontId="2" numFmtId="164" xfId="0" applyBorder="1" applyFont="1" applyNumberFormat="1"/>
    <xf borderId="35" fillId="0" fontId="2" numFmtId="0" xfId="0" applyAlignment="1" applyBorder="1" applyFont="1">
      <alignment horizontal="left"/>
    </xf>
    <xf borderId="31" fillId="0" fontId="5" numFmtId="0" xfId="0" applyAlignment="1" applyBorder="1" applyFont="1">
      <alignment horizontal="center" shrinkToFit="0" wrapText="1"/>
    </xf>
    <xf borderId="31" fillId="0" fontId="3" numFmtId="0" xfId="0" applyBorder="1" applyFont="1"/>
    <xf borderId="31" fillId="0" fontId="2" numFmtId="0" xfId="0" applyBorder="1" applyFont="1"/>
    <xf borderId="31" fillId="0" fontId="2" numFmtId="0" xfId="0" applyAlignment="1" applyBorder="1" applyFont="1">
      <alignment horizontal="center"/>
    </xf>
    <xf borderId="8" fillId="0" fontId="2" numFmtId="164" xfId="0" applyAlignment="1" applyBorder="1" applyFont="1" applyNumberFormat="1">
      <alignment horizontal="center"/>
    </xf>
    <xf borderId="5" fillId="0" fontId="2" numFmtId="0" xfId="0" applyAlignment="1" applyBorder="1" applyFont="1">
      <alignment horizontal="left"/>
    </xf>
    <xf borderId="5" fillId="0" fontId="2" numFmtId="0" xfId="0" applyAlignment="1" applyBorder="1" applyFont="1">
      <alignment horizontal="left" shrinkToFit="0" wrapText="1"/>
    </xf>
    <xf borderId="5" fillId="0" fontId="2" numFmtId="164" xfId="0" applyAlignment="1" applyBorder="1" applyFont="1" applyNumberFormat="1">
      <alignment horizontal="center"/>
    </xf>
    <xf borderId="4" fillId="14" fontId="2" numFmtId="164" xfId="0" applyAlignment="1" applyBorder="1" applyFont="1" applyNumberFormat="1">
      <alignment horizontal="center"/>
    </xf>
    <xf borderId="0" fillId="0" fontId="5" numFmtId="0" xfId="0" applyAlignment="1" applyFont="1">
      <alignment horizontal="right"/>
    </xf>
    <xf borderId="32" fillId="0" fontId="5" numFmtId="0" xfId="0" applyAlignment="1" applyBorder="1" applyFont="1">
      <alignment horizontal="left"/>
    </xf>
    <xf borderId="8" fillId="15" fontId="5" numFmtId="164" xfId="0" applyAlignment="1" applyBorder="1" applyFill="1" applyFont="1" applyNumberFormat="1">
      <alignment horizontal="center"/>
    </xf>
    <xf borderId="8" fillId="0" fontId="5" numFmtId="164" xfId="0" applyAlignment="1" applyBorder="1" applyFont="1" applyNumberFormat="1">
      <alignment horizontal="center"/>
    </xf>
    <xf borderId="33" fillId="0" fontId="2" numFmtId="0" xfId="0" applyAlignment="1" applyBorder="1" applyFont="1">
      <alignment horizontal="center"/>
    </xf>
    <xf borderId="34" fillId="0" fontId="2" numFmtId="0" xfId="0" applyAlignment="1" applyBorder="1" applyFont="1">
      <alignment horizontal="left"/>
    </xf>
    <xf borderId="34" fillId="0" fontId="2" numFmtId="164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Open Sans"/>
        <a:ea typeface="Open Sans"/>
        <a:cs typeface="Open Sans"/>
      </a:majorFont>
      <a:minorFont>
        <a:latin typeface="Open Sans"/>
        <a:ea typeface="Open Sans"/>
        <a:cs typeface="Ope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 outlineLevelRow="1"/>
  <cols>
    <col customWidth="1" min="1" max="1" width="6.57"/>
    <col customWidth="1" min="2" max="2" width="11.86"/>
    <col customWidth="1" min="3" max="3" width="17.43"/>
    <col customWidth="1" min="4" max="4" width="7.0"/>
    <col customWidth="1" min="5" max="5" width="55.43"/>
    <col customWidth="1" min="6" max="6" width="16.0"/>
    <col customWidth="1" min="7" max="7" width="18.14"/>
    <col customWidth="1" min="8" max="14" width="17.14"/>
    <col customWidth="1" min="15" max="15" width="9.86"/>
    <col customWidth="1" min="16" max="16" width="9.14"/>
    <col customWidth="1" min="17" max="17" width="16.14"/>
    <col customWidth="1" min="18" max="18" width="15.86"/>
    <col customWidth="1" min="19" max="19" width="18.14"/>
    <col customWidth="1" min="21" max="21" width="17.14"/>
    <col customWidth="1" min="24" max="24" width="17.14"/>
    <col customWidth="1" min="25" max="25" width="21.43"/>
    <col customWidth="1" min="26" max="26" width="21.0"/>
    <col customWidth="1" min="27" max="27" width="19.43"/>
    <col customWidth="1" min="29" max="29" width="16.43"/>
    <col customWidth="1" min="30" max="30" width="15.43"/>
    <col customWidth="1" min="31" max="31" width="19.43"/>
    <col customWidth="1" min="32" max="32" width="18.86"/>
    <col customWidth="1" min="34" max="34" width="18.43"/>
    <col customWidth="1" min="36" max="36" width="17.43"/>
    <col customWidth="1" min="37" max="37" width="16.57"/>
    <col customWidth="1" min="38" max="38" width="18.57"/>
    <col customWidth="1" min="39" max="39" width="16.57"/>
    <col customWidth="1" min="40" max="41" width="13.43"/>
    <col customWidth="1" min="42" max="42" width="19.14"/>
    <col customWidth="1" min="43" max="43" width="20.14"/>
    <col customWidth="1" min="44" max="44" width="17.43"/>
    <col customWidth="1" min="45" max="45" width="18.0"/>
    <col customWidth="1" min="46" max="46" width="17.43"/>
    <col customWidth="1" min="47" max="47" width="13.43"/>
    <col customWidth="1" min="48" max="48" width="17.43"/>
    <col customWidth="1" min="49" max="49" width="18.14"/>
    <col customWidth="1" min="50" max="50" width="21.43"/>
    <col customWidth="1" min="51" max="51" width="18.43"/>
    <col customWidth="1" min="52" max="52" width="18.0"/>
    <col customWidth="1" min="53" max="56" width="13.43"/>
    <col customWidth="1" min="57" max="57" width="14.86"/>
    <col customWidth="1" min="58" max="58" width="15.86"/>
    <col customWidth="1" min="59" max="59" width="16.43"/>
    <col customWidth="1" min="60" max="60" width="16.14"/>
    <col customWidth="1" min="61" max="64" width="13.43"/>
    <col customWidth="1" min="65" max="65" width="15.43"/>
    <col customWidth="1" min="66" max="67" width="14.57"/>
    <col customWidth="1" min="68" max="68" width="16.14"/>
    <col customWidth="1" min="69" max="72" width="13.43"/>
    <col customWidth="1" min="73" max="73" width="17.14"/>
    <col customWidth="1" min="74" max="77" width="13.43"/>
    <col customWidth="1" min="78" max="91" width="9.14"/>
  </cols>
  <sheetData>
    <row r="1" ht="12.75" customHeight="1">
      <c r="A1" s="1" t="s">
        <v>0</v>
      </c>
      <c r="O1" s="2"/>
      <c r="P1" s="3"/>
      <c r="Q1" s="4" t="s">
        <v>1</v>
      </c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7"/>
      <c r="BU1" s="7"/>
      <c r="BV1" s="7"/>
      <c r="BW1" s="7"/>
      <c r="BX1" s="7"/>
      <c r="BY1" s="7"/>
    </row>
    <row r="2" ht="12.75" customHeight="1">
      <c r="A2" s="8"/>
      <c r="B2" s="8"/>
      <c r="E2" s="2"/>
      <c r="O2" s="2"/>
      <c r="P2" s="9"/>
      <c r="Q2" s="9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</row>
    <row r="3" ht="75.75" customHeight="1">
      <c r="A3" s="12"/>
      <c r="B3" s="13" t="s">
        <v>2</v>
      </c>
      <c r="D3" s="14"/>
      <c r="E3" s="15" t="str">
        <f>'Model Inputs'!F5</f>
        <v>Hydro Ottawa Limited</v>
      </c>
      <c r="F3" s="12"/>
      <c r="G3" s="12"/>
      <c r="H3" s="12"/>
      <c r="I3" s="12"/>
      <c r="J3" s="12"/>
      <c r="K3" s="12"/>
      <c r="L3" s="12"/>
      <c r="M3" s="12"/>
      <c r="N3" s="12"/>
      <c r="O3" s="16"/>
      <c r="P3" s="12">
        <v>1.0</v>
      </c>
      <c r="Q3" s="12" t="s">
        <v>3</v>
      </c>
      <c r="R3" s="17" t="s">
        <v>4</v>
      </c>
      <c r="S3" s="17" t="s">
        <v>5</v>
      </c>
      <c r="T3" s="17" t="s">
        <v>6</v>
      </c>
      <c r="U3" s="17" t="s">
        <v>7</v>
      </c>
      <c r="V3" s="17" t="s">
        <v>8</v>
      </c>
      <c r="W3" s="17" t="s">
        <v>9</v>
      </c>
      <c r="X3" s="17" t="s">
        <v>10</v>
      </c>
      <c r="Y3" s="17" t="s">
        <v>11</v>
      </c>
      <c r="Z3" s="17" t="s">
        <v>12</v>
      </c>
      <c r="AA3" s="17" t="s">
        <v>13</v>
      </c>
      <c r="AB3" s="17" t="s">
        <v>14</v>
      </c>
      <c r="AC3" s="17" t="s">
        <v>15</v>
      </c>
      <c r="AD3" s="17" t="s">
        <v>16</v>
      </c>
      <c r="AE3" s="17" t="s">
        <v>17</v>
      </c>
      <c r="AF3" s="17" t="s">
        <v>18</v>
      </c>
      <c r="AG3" s="17" t="s">
        <v>19</v>
      </c>
      <c r="AH3" s="17" t="s">
        <v>20</v>
      </c>
      <c r="AI3" s="17" t="s">
        <v>21</v>
      </c>
      <c r="AJ3" s="17" t="s">
        <v>22</v>
      </c>
      <c r="AK3" s="17" t="s">
        <v>23</v>
      </c>
      <c r="AL3" s="17" t="s">
        <v>24</v>
      </c>
      <c r="AM3" s="17" t="s">
        <v>25</v>
      </c>
      <c r="AN3" s="17" t="s">
        <v>26</v>
      </c>
      <c r="AO3" s="17" t="s">
        <v>27</v>
      </c>
      <c r="AP3" s="17" t="s">
        <v>28</v>
      </c>
      <c r="AQ3" s="17" t="s">
        <v>29</v>
      </c>
      <c r="AR3" s="17" t="s">
        <v>30</v>
      </c>
      <c r="AS3" s="17" t="s">
        <v>31</v>
      </c>
      <c r="AT3" s="17" t="s">
        <v>32</v>
      </c>
      <c r="AU3" s="17" t="s">
        <v>33</v>
      </c>
      <c r="AV3" s="17" t="s">
        <v>34</v>
      </c>
      <c r="AW3" s="17" t="s">
        <v>35</v>
      </c>
      <c r="AX3" s="17" t="s">
        <v>36</v>
      </c>
      <c r="AY3" s="17" t="s">
        <v>37</v>
      </c>
      <c r="AZ3" s="17" t="s">
        <v>38</v>
      </c>
      <c r="BA3" s="17" t="s">
        <v>39</v>
      </c>
      <c r="BB3" s="17" t="s">
        <v>40</v>
      </c>
      <c r="BC3" s="17" t="s">
        <v>41</v>
      </c>
      <c r="BD3" s="17" t="s">
        <v>42</v>
      </c>
      <c r="BE3" s="17" t="s">
        <v>43</v>
      </c>
      <c r="BF3" s="17" t="s">
        <v>44</v>
      </c>
      <c r="BG3" s="17" t="s">
        <v>45</v>
      </c>
      <c r="BH3" s="17" t="s">
        <v>46</v>
      </c>
      <c r="BI3" s="17" t="s">
        <v>47</v>
      </c>
      <c r="BJ3" s="17" t="s">
        <v>48</v>
      </c>
      <c r="BK3" s="17" t="s">
        <v>49</v>
      </c>
      <c r="BL3" s="17" t="s">
        <v>50</v>
      </c>
      <c r="BM3" s="17" t="s">
        <v>51</v>
      </c>
      <c r="BN3" s="17" t="s">
        <v>52</v>
      </c>
      <c r="BO3" s="17" t="s">
        <v>53</v>
      </c>
      <c r="BP3" s="17" t="s">
        <v>54</v>
      </c>
      <c r="BQ3" s="17" t="s">
        <v>55</v>
      </c>
      <c r="BR3" s="17" t="s">
        <v>56</v>
      </c>
      <c r="BS3" s="17" t="s">
        <v>57</v>
      </c>
      <c r="BT3" s="18"/>
      <c r="BU3" s="18"/>
      <c r="BV3" s="18"/>
      <c r="BW3" s="18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</row>
    <row r="4" ht="101.25" customHeight="1">
      <c r="A4" s="19"/>
      <c r="B4" s="19"/>
      <c r="C4" s="19"/>
      <c r="D4" s="19"/>
      <c r="E4" s="20"/>
      <c r="F4" s="21"/>
      <c r="H4" s="22" t="s">
        <v>58</v>
      </c>
      <c r="I4" s="23"/>
      <c r="J4" s="23"/>
      <c r="K4" s="23"/>
      <c r="L4" s="23"/>
      <c r="M4" s="23"/>
      <c r="N4" s="5"/>
      <c r="O4" s="21"/>
      <c r="P4" s="24">
        <v>2.0</v>
      </c>
      <c r="Q4" s="19"/>
      <c r="R4" s="25"/>
      <c r="S4" s="26"/>
      <c r="T4" s="26"/>
      <c r="U4" s="26"/>
      <c r="V4" s="26"/>
      <c r="W4" s="26"/>
      <c r="X4" s="26"/>
      <c r="Y4" s="26"/>
      <c r="Z4" s="27"/>
      <c r="AA4" s="26"/>
      <c r="AB4" s="26"/>
      <c r="AC4" s="26"/>
      <c r="AD4" s="26"/>
      <c r="AE4" s="27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</row>
    <row r="5" ht="12.75" customHeight="1">
      <c r="A5" s="28"/>
      <c r="B5" s="29" t="s">
        <v>59</v>
      </c>
      <c r="C5" s="28"/>
      <c r="D5" s="30" t="s">
        <v>60</v>
      </c>
      <c r="E5" s="31" t="s">
        <v>61</v>
      </c>
      <c r="F5" s="32"/>
      <c r="G5" s="33">
        <f>'Model Inputs'!G6</f>
        <v>2023</v>
      </c>
      <c r="H5" s="34">
        <f t="shared" ref="H5:N5" si="1">G5+1</f>
        <v>2024</v>
      </c>
      <c r="I5" s="34">
        <f t="shared" si="1"/>
        <v>2025</v>
      </c>
      <c r="J5" s="34">
        <f t="shared" si="1"/>
        <v>2026</v>
      </c>
      <c r="K5" s="34">
        <f t="shared" si="1"/>
        <v>2027</v>
      </c>
      <c r="L5" s="34">
        <f t="shared" si="1"/>
        <v>2028</v>
      </c>
      <c r="M5" s="34">
        <f t="shared" si="1"/>
        <v>2029</v>
      </c>
      <c r="N5" s="34">
        <f t="shared" si="1"/>
        <v>2030</v>
      </c>
      <c r="O5" s="35" t="s">
        <v>62</v>
      </c>
      <c r="P5" s="36">
        <v>3.0</v>
      </c>
      <c r="Q5" s="9"/>
      <c r="R5" s="37">
        <v>2023.0</v>
      </c>
      <c r="S5" s="37">
        <v>2023.0</v>
      </c>
      <c r="T5" s="37">
        <v>2023.0</v>
      </c>
      <c r="U5" s="37">
        <v>2023.0</v>
      </c>
      <c r="V5" s="37">
        <v>2023.0</v>
      </c>
      <c r="W5" s="37">
        <v>2023.0</v>
      </c>
      <c r="X5" s="37">
        <v>2023.0</v>
      </c>
      <c r="Y5" s="37">
        <v>2023.0</v>
      </c>
      <c r="Z5" s="37">
        <v>2023.0</v>
      </c>
      <c r="AA5" s="37">
        <v>2023.0</v>
      </c>
      <c r="AB5" s="37">
        <v>2023.0</v>
      </c>
      <c r="AC5" s="37">
        <v>2023.0</v>
      </c>
      <c r="AD5" s="37">
        <v>2023.0</v>
      </c>
      <c r="AE5" s="37">
        <v>2023.0</v>
      </c>
      <c r="AF5" s="37">
        <v>2023.0</v>
      </c>
      <c r="AG5" s="37">
        <v>2023.0</v>
      </c>
      <c r="AH5" s="37">
        <v>2023.0</v>
      </c>
      <c r="AI5" s="37">
        <v>2023.0</v>
      </c>
      <c r="AJ5" s="37">
        <v>2023.0</v>
      </c>
      <c r="AK5" s="37">
        <v>2023.0</v>
      </c>
      <c r="AL5" s="37">
        <v>2023.0</v>
      </c>
      <c r="AM5" s="37">
        <v>2023.0</v>
      </c>
      <c r="AN5" s="37">
        <v>2023.0</v>
      </c>
      <c r="AO5" s="37">
        <v>2023.0</v>
      </c>
      <c r="AP5" s="37">
        <v>2023.0</v>
      </c>
      <c r="AQ5" s="37">
        <v>2023.0</v>
      </c>
      <c r="AR5" s="37">
        <v>2023.0</v>
      </c>
      <c r="AS5" s="37">
        <v>2023.0</v>
      </c>
      <c r="AT5" s="37">
        <v>2023.0</v>
      </c>
      <c r="AU5" s="37">
        <v>2023.0</v>
      </c>
      <c r="AV5" s="37">
        <v>2023.0</v>
      </c>
      <c r="AW5" s="37">
        <v>2023.0</v>
      </c>
      <c r="AX5" s="37">
        <v>2023.0</v>
      </c>
      <c r="AY5" s="37">
        <v>2023.0</v>
      </c>
      <c r="AZ5" s="37">
        <v>2023.0</v>
      </c>
      <c r="BA5" s="37">
        <v>2023.0</v>
      </c>
      <c r="BB5" s="37">
        <v>2023.0</v>
      </c>
      <c r="BC5" s="37">
        <v>2023.0</v>
      </c>
      <c r="BD5" s="37">
        <v>2023.0</v>
      </c>
      <c r="BE5" s="37">
        <v>2023.0</v>
      </c>
      <c r="BF5" s="37">
        <v>2023.0</v>
      </c>
      <c r="BG5" s="37">
        <v>2023.0</v>
      </c>
      <c r="BH5" s="37">
        <v>2023.0</v>
      </c>
      <c r="BI5" s="37">
        <v>2023.0</v>
      </c>
      <c r="BJ5" s="37">
        <v>2023.0</v>
      </c>
      <c r="BK5" s="37">
        <v>2023.0</v>
      </c>
      <c r="BL5" s="37">
        <v>2023.0</v>
      </c>
      <c r="BM5" s="37">
        <v>2023.0</v>
      </c>
      <c r="BN5" s="37">
        <v>2023.0</v>
      </c>
      <c r="BO5" s="37">
        <v>2023.0</v>
      </c>
      <c r="BP5" s="37">
        <v>2023.0</v>
      </c>
      <c r="BQ5" s="37">
        <v>2023.0</v>
      </c>
      <c r="BR5" s="37">
        <v>2023.0</v>
      </c>
      <c r="BS5" s="37">
        <v>2023.0</v>
      </c>
      <c r="CA5" s="38"/>
    </row>
    <row r="6" ht="12.75" customHeight="1">
      <c r="B6" s="16"/>
      <c r="E6" s="2"/>
      <c r="F6" s="39"/>
      <c r="G6" s="39"/>
      <c r="H6" s="39"/>
      <c r="I6" s="39"/>
      <c r="J6" s="39"/>
      <c r="K6" s="39"/>
      <c r="O6" s="2"/>
      <c r="P6" s="36">
        <v>4.0</v>
      </c>
      <c r="Q6" s="9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</row>
    <row r="7" ht="12.75" customHeight="1">
      <c r="A7" s="40" t="s">
        <v>63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/>
      <c r="N7" s="42"/>
      <c r="O7" s="43"/>
      <c r="P7" s="36">
        <v>5.0</v>
      </c>
      <c r="Q7" s="9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38"/>
      <c r="BU7" s="38"/>
      <c r="BV7" s="38"/>
      <c r="BW7" s="38"/>
      <c r="BX7" s="38"/>
      <c r="BY7" s="38"/>
      <c r="BZ7" s="38"/>
      <c r="CA7" s="38"/>
      <c r="CB7" s="38"/>
    </row>
    <row r="8" ht="25.5" customHeight="1">
      <c r="A8" s="44"/>
      <c r="E8" s="2"/>
      <c r="O8" s="2"/>
      <c r="P8" s="36">
        <v>6.0</v>
      </c>
      <c r="Q8" s="9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</row>
    <row r="9" ht="12.75" customHeight="1">
      <c r="A9" s="44"/>
      <c r="B9" s="2">
        <v>1.0</v>
      </c>
      <c r="C9" s="28" t="s">
        <v>64</v>
      </c>
      <c r="D9" s="28"/>
      <c r="E9" s="2"/>
      <c r="O9" s="2"/>
      <c r="P9" s="36">
        <v>7.0</v>
      </c>
      <c r="Q9" s="9"/>
    </row>
    <row r="10" ht="12.75" customHeight="1" outlineLevel="1">
      <c r="A10" s="44"/>
      <c r="B10" s="2">
        <v>2.0</v>
      </c>
      <c r="C10" s="45">
        <v>5005.0</v>
      </c>
      <c r="D10" s="46">
        <v>2.0</v>
      </c>
      <c r="E10" s="45" t="s">
        <v>65</v>
      </c>
      <c r="F10" s="43"/>
      <c r="G10" s="43">
        <f t="shared" ref="G10:G81" si="2">HLOOKUP($E$3,$Q$3:$BY$269,P10,TRUE)</f>
        <v>0</v>
      </c>
      <c r="H10" s="47"/>
      <c r="I10" s="47"/>
      <c r="J10" s="47"/>
      <c r="K10" s="47"/>
      <c r="L10" s="47"/>
      <c r="M10" s="47"/>
      <c r="N10" s="47"/>
      <c r="O10" s="47"/>
      <c r="P10" s="36">
        <v>8.0</v>
      </c>
      <c r="Q10" s="9"/>
      <c r="R10" s="43">
        <v>1.08078862E7</v>
      </c>
      <c r="S10" s="43">
        <v>98655.8</v>
      </c>
      <c r="T10" s="43">
        <v>20450.41</v>
      </c>
      <c r="U10" s="43">
        <v>781117.0</v>
      </c>
      <c r="V10" s="43">
        <v>0.0</v>
      </c>
      <c r="W10" s="43">
        <v>89004.46</v>
      </c>
      <c r="X10" s="43">
        <v>137361.92</v>
      </c>
      <c r="Y10" s="43">
        <v>0.0</v>
      </c>
      <c r="Z10" s="43">
        <v>0.0</v>
      </c>
      <c r="AA10" s="43">
        <v>128172.22</v>
      </c>
      <c r="AB10" s="43">
        <v>2588696.72</v>
      </c>
      <c r="AC10" s="43">
        <v>973291.54</v>
      </c>
      <c r="AD10" s="43">
        <v>2697068.29</v>
      </c>
      <c r="AE10" s="43">
        <v>303036.23</v>
      </c>
      <c r="AF10" s="43">
        <v>347643.57</v>
      </c>
      <c r="AG10" s="43">
        <v>67188.43</v>
      </c>
      <c r="AH10" s="43">
        <v>243931.22</v>
      </c>
      <c r="AI10" s="43">
        <v>171703.07</v>
      </c>
      <c r="AJ10" s="43">
        <v>1604934.49</v>
      </c>
      <c r="AK10" s="43">
        <v>128226.41</v>
      </c>
      <c r="AL10" s="43">
        <v>460826.07</v>
      </c>
      <c r="AM10" s="43">
        <v>0.0</v>
      </c>
      <c r="AN10" s="43">
        <v>0.0</v>
      </c>
      <c r="AO10" s="43">
        <v>0.0</v>
      </c>
      <c r="AP10" s="43">
        <v>5277402.1</v>
      </c>
      <c r="AQ10" s="43">
        <v>0.0</v>
      </c>
      <c r="AR10" s="43">
        <v>347419.24</v>
      </c>
      <c r="AS10" s="43">
        <v>261007.61</v>
      </c>
      <c r="AT10" s="43">
        <v>113412.57</v>
      </c>
      <c r="AU10" s="43">
        <v>0.0</v>
      </c>
      <c r="AV10" s="43">
        <v>2830544.61</v>
      </c>
      <c r="AW10" s="43">
        <v>0.0</v>
      </c>
      <c r="AX10" s="43">
        <v>491183.86</v>
      </c>
      <c r="AY10" s="43">
        <v>822453.86</v>
      </c>
      <c r="AZ10" s="43">
        <v>41550.44</v>
      </c>
      <c r="BA10" s="43">
        <v>375877.24</v>
      </c>
      <c r="BB10" s="43">
        <v>214487.05</v>
      </c>
      <c r="BC10" s="43">
        <v>3687015.17</v>
      </c>
      <c r="BD10" s="43">
        <v>530405.38</v>
      </c>
      <c r="BE10" s="43">
        <v>203575.75</v>
      </c>
      <c r="BF10" s="43">
        <v>162397.81</v>
      </c>
      <c r="BG10" s="43">
        <v>611583.98</v>
      </c>
      <c r="BH10" s="43">
        <v>51984.27</v>
      </c>
      <c r="BI10" s="43">
        <v>161569.18</v>
      </c>
      <c r="BJ10" s="43">
        <v>0.0</v>
      </c>
      <c r="BK10" s="43">
        <v>413644.27</v>
      </c>
      <c r="BL10" s="43">
        <v>104180.18</v>
      </c>
      <c r="BM10" s="43">
        <v>1.913113068E7</v>
      </c>
      <c r="BN10" s="43">
        <v>0.0</v>
      </c>
      <c r="BO10" s="43">
        <v>264929.34</v>
      </c>
      <c r="BP10" s="43">
        <v>111221.22</v>
      </c>
      <c r="BQ10" s="43">
        <v>0.0</v>
      </c>
      <c r="BR10" s="43">
        <v>3338893.78</v>
      </c>
      <c r="BS10" s="43">
        <v>1779192.68</v>
      </c>
      <c r="BT10" s="47"/>
      <c r="BU10" s="47"/>
      <c r="BV10" s="47"/>
      <c r="BW10" s="47"/>
      <c r="BX10" s="47"/>
      <c r="BY10" s="47"/>
      <c r="BZ10" s="47"/>
      <c r="CA10" s="47"/>
      <c r="CB10" s="47"/>
    </row>
    <row r="11" ht="12.75" customHeight="1" outlineLevel="1">
      <c r="A11" s="44"/>
      <c r="B11" s="2">
        <v>3.0</v>
      </c>
      <c r="C11" s="45">
        <v>5010.0</v>
      </c>
      <c r="D11" s="46">
        <v>3.0</v>
      </c>
      <c r="E11" s="45" t="s">
        <v>66</v>
      </c>
      <c r="F11" s="43"/>
      <c r="G11" s="43">
        <f t="shared" si="2"/>
        <v>3197359.33</v>
      </c>
      <c r="H11" s="47"/>
      <c r="I11" s="47"/>
      <c r="J11" s="47"/>
      <c r="K11" s="47"/>
      <c r="L11" s="47"/>
      <c r="M11" s="47"/>
      <c r="N11" s="47"/>
      <c r="O11" s="47"/>
      <c r="P11" s="36">
        <v>9.0</v>
      </c>
      <c r="Q11" s="9"/>
      <c r="R11" s="43">
        <v>1.37889913E7</v>
      </c>
      <c r="S11" s="43">
        <v>153247.91</v>
      </c>
      <c r="T11" s="43">
        <v>0.0</v>
      </c>
      <c r="U11" s="43">
        <v>224310.0</v>
      </c>
      <c r="V11" s="43">
        <v>1546336.446</v>
      </c>
      <c r="W11" s="43">
        <v>222744.45</v>
      </c>
      <c r="X11" s="43">
        <v>13507.73</v>
      </c>
      <c r="Y11" s="43">
        <v>0.0</v>
      </c>
      <c r="Z11" s="43">
        <v>0.0</v>
      </c>
      <c r="AA11" s="43">
        <v>0.0</v>
      </c>
      <c r="AB11" s="43">
        <v>1466186.12</v>
      </c>
      <c r="AC11" s="43">
        <v>137330.64</v>
      </c>
      <c r="AD11" s="43">
        <v>649126.51</v>
      </c>
      <c r="AE11" s="43">
        <v>52641.76</v>
      </c>
      <c r="AF11" s="43">
        <v>24042.97</v>
      </c>
      <c r="AG11" s="43">
        <v>32845.12</v>
      </c>
      <c r="AH11" s="43">
        <v>88599.28</v>
      </c>
      <c r="AI11" s="43">
        <v>0.0</v>
      </c>
      <c r="AJ11" s="43">
        <v>673498.08</v>
      </c>
      <c r="AK11" s="43">
        <v>125126.93</v>
      </c>
      <c r="AL11" s="43">
        <v>0.0</v>
      </c>
      <c r="AM11" s="43">
        <v>0.0</v>
      </c>
      <c r="AN11" s="43">
        <v>10842.0</v>
      </c>
      <c r="AO11" s="43">
        <v>0.0</v>
      </c>
      <c r="AP11" s="43">
        <v>1093030.3</v>
      </c>
      <c r="AQ11" s="43">
        <v>3197359.33</v>
      </c>
      <c r="AR11" s="43">
        <v>76795.53</v>
      </c>
      <c r="AS11" s="43">
        <v>745563.71</v>
      </c>
      <c r="AT11" s="43">
        <v>0.0</v>
      </c>
      <c r="AU11" s="43">
        <v>38658.11</v>
      </c>
      <c r="AV11" s="43">
        <v>3159908.26</v>
      </c>
      <c r="AW11" s="43">
        <v>483056.74</v>
      </c>
      <c r="AX11" s="43">
        <v>9362.37</v>
      </c>
      <c r="AY11" s="43">
        <v>12111.3</v>
      </c>
      <c r="AZ11" s="43">
        <v>76827.57</v>
      </c>
      <c r="BA11" s="43">
        <v>253761.89</v>
      </c>
      <c r="BB11" s="43">
        <v>0.0</v>
      </c>
      <c r="BC11" s="43">
        <v>1767388.33</v>
      </c>
      <c r="BD11" s="43">
        <v>0.0</v>
      </c>
      <c r="BE11" s="43">
        <v>0.0</v>
      </c>
      <c r="BF11" s="43">
        <v>13427.05</v>
      </c>
      <c r="BG11" s="43">
        <v>419688.56</v>
      </c>
      <c r="BH11" s="43">
        <v>0.0</v>
      </c>
      <c r="BI11" s="43">
        <v>0.0</v>
      </c>
      <c r="BJ11" s="43">
        <v>0.0</v>
      </c>
      <c r="BK11" s="43">
        <v>1036590.03</v>
      </c>
      <c r="BL11" s="43">
        <v>0.0</v>
      </c>
      <c r="BM11" s="43">
        <v>6099527.54</v>
      </c>
      <c r="BN11" s="43">
        <v>13847.0</v>
      </c>
      <c r="BO11" s="43">
        <v>438035.01</v>
      </c>
      <c r="BP11" s="43">
        <v>0.0</v>
      </c>
      <c r="BQ11" s="43">
        <v>0.0</v>
      </c>
      <c r="BR11" s="43">
        <v>1705682.22</v>
      </c>
      <c r="BS11" s="43">
        <v>1378718.45</v>
      </c>
      <c r="BT11" s="47"/>
      <c r="BU11" s="47"/>
      <c r="BV11" s="47"/>
      <c r="BW11" s="47"/>
      <c r="BX11" s="47"/>
      <c r="BY11" s="47"/>
      <c r="BZ11" s="47"/>
      <c r="CA11" s="47"/>
      <c r="CB11" s="47"/>
    </row>
    <row r="12" ht="12.75" customHeight="1" outlineLevel="1">
      <c r="A12" s="44"/>
      <c r="B12" s="2">
        <v>4.0</v>
      </c>
      <c r="C12" s="45">
        <v>5012.0</v>
      </c>
      <c r="D12" s="46">
        <v>4.0</v>
      </c>
      <c r="E12" s="45" t="s">
        <v>67</v>
      </c>
      <c r="F12" s="43"/>
      <c r="G12" s="43">
        <f t="shared" si="2"/>
        <v>2242897.83</v>
      </c>
      <c r="H12" s="47"/>
      <c r="I12" s="47"/>
      <c r="J12" s="47"/>
      <c r="K12" s="47"/>
      <c r="L12" s="47"/>
      <c r="M12" s="47"/>
      <c r="N12" s="47"/>
      <c r="O12" s="47"/>
      <c r="P12" s="36">
        <v>10.0</v>
      </c>
      <c r="Q12" s="9"/>
      <c r="R12" s="43">
        <v>0.0</v>
      </c>
      <c r="S12" s="43">
        <v>95262.33</v>
      </c>
      <c r="T12" s="43">
        <v>0.0</v>
      </c>
      <c r="U12" s="43">
        <v>9662.0</v>
      </c>
      <c r="V12" s="43">
        <v>113803.47</v>
      </c>
      <c r="W12" s="43">
        <v>190292.69</v>
      </c>
      <c r="X12" s="43">
        <v>63905.69</v>
      </c>
      <c r="Y12" s="43">
        <v>0.0</v>
      </c>
      <c r="Z12" s="43">
        <v>0.0</v>
      </c>
      <c r="AA12" s="43">
        <v>0.0</v>
      </c>
      <c r="AB12" s="43">
        <v>554259.77</v>
      </c>
      <c r="AC12" s="43">
        <v>0.0</v>
      </c>
      <c r="AD12" s="43">
        <v>0.0</v>
      </c>
      <c r="AE12" s="43">
        <v>36862.91</v>
      </c>
      <c r="AF12" s="43">
        <v>0.0</v>
      </c>
      <c r="AG12" s="43">
        <v>0.0</v>
      </c>
      <c r="AH12" s="43">
        <v>32970.92</v>
      </c>
      <c r="AI12" s="43">
        <v>32274.84</v>
      </c>
      <c r="AJ12" s="43">
        <v>196083.77</v>
      </c>
      <c r="AK12" s="43">
        <v>26783.2</v>
      </c>
      <c r="AL12" s="43">
        <v>42851.67</v>
      </c>
      <c r="AM12" s="43">
        <v>0.0</v>
      </c>
      <c r="AN12" s="43">
        <v>0.0</v>
      </c>
      <c r="AO12" s="43">
        <v>0.0</v>
      </c>
      <c r="AP12" s="43">
        <v>1998591.66</v>
      </c>
      <c r="AQ12" s="43">
        <v>2242897.83</v>
      </c>
      <c r="AR12" s="43">
        <v>59384.62</v>
      </c>
      <c r="AS12" s="43">
        <v>56347.7</v>
      </c>
      <c r="AT12" s="43">
        <v>0.0</v>
      </c>
      <c r="AU12" s="43">
        <v>0.0</v>
      </c>
      <c r="AV12" s="43">
        <v>513102.56</v>
      </c>
      <c r="AW12" s="43">
        <v>0.0</v>
      </c>
      <c r="AX12" s="43">
        <v>54718.47</v>
      </c>
      <c r="AY12" s="43">
        <v>76240.09</v>
      </c>
      <c r="AZ12" s="43">
        <v>0.0</v>
      </c>
      <c r="BA12" s="43">
        <v>86375.53</v>
      </c>
      <c r="BB12" s="43">
        <v>4090.5</v>
      </c>
      <c r="BC12" s="43">
        <v>391581.7</v>
      </c>
      <c r="BD12" s="43">
        <v>0.0</v>
      </c>
      <c r="BE12" s="43">
        <v>231044.74</v>
      </c>
      <c r="BF12" s="43">
        <v>98947.18</v>
      </c>
      <c r="BG12" s="43">
        <v>675024.04</v>
      </c>
      <c r="BH12" s="43">
        <v>581.0</v>
      </c>
      <c r="BI12" s="43">
        <v>10222.97</v>
      </c>
      <c r="BJ12" s="43">
        <v>0.0</v>
      </c>
      <c r="BK12" s="43">
        <v>153647.93</v>
      </c>
      <c r="BL12" s="43">
        <v>0.0</v>
      </c>
      <c r="BM12" s="43">
        <v>136361.28</v>
      </c>
      <c r="BN12" s="43">
        <v>0.0</v>
      </c>
      <c r="BO12" s="43">
        <v>13605.07</v>
      </c>
      <c r="BP12" s="43">
        <v>21667.23</v>
      </c>
      <c r="BQ12" s="43">
        <v>0.0</v>
      </c>
      <c r="BR12" s="43">
        <v>88105.95</v>
      </c>
      <c r="BS12" s="43">
        <v>7570.61</v>
      </c>
      <c r="BT12" s="47"/>
      <c r="BU12" s="47"/>
      <c r="BV12" s="47"/>
      <c r="BW12" s="47"/>
      <c r="BX12" s="47"/>
      <c r="BY12" s="47"/>
      <c r="BZ12" s="47"/>
      <c r="CA12" s="47"/>
      <c r="CB12" s="47"/>
    </row>
    <row r="13" ht="12.75" customHeight="1" outlineLevel="1">
      <c r="A13" s="44"/>
      <c r="B13" s="2">
        <v>5.0</v>
      </c>
      <c r="C13" s="45">
        <v>5014.0</v>
      </c>
      <c r="D13" s="46">
        <v>5.0</v>
      </c>
      <c r="E13" s="45" t="s">
        <v>68</v>
      </c>
      <c r="F13" s="43"/>
      <c r="G13" s="43">
        <f t="shared" si="2"/>
        <v>344571.68</v>
      </c>
      <c r="H13" s="47"/>
      <c r="I13" s="47"/>
      <c r="J13" s="47"/>
      <c r="K13" s="47"/>
      <c r="L13" s="47"/>
      <c r="M13" s="47"/>
      <c r="N13" s="47"/>
      <c r="O13" s="47"/>
      <c r="P13" s="36">
        <v>11.0</v>
      </c>
      <c r="Q13" s="9"/>
      <c r="R13" s="43">
        <v>0.0</v>
      </c>
      <c r="S13" s="43">
        <v>0.0</v>
      </c>
      <c r="T13" s="43">
        <v>0.0</v>
      </c>
      <c r="U13" s="43">
        <v>0.0</v>
      </c>
      <c r="V13" s="43">
        <v>0.0</v>
      </c>
      <c r="W13" s="43">
        <v>0.0</v>
      </c>
      <c r="X13" s="43">
        <v>0.0</v>
      </c>
      <c r="Y13" s="43">
        <v>0.0</v>
      </c>
      <c r="Z13" s="43">
        <v>0.0</v>
      </c>
      <c r="AA13" s="43">
        <v>0.0</v>
      </c>
      <c r="AB13" s="43">
        <v>28701.65</v>
      </c>
      <c r="AC13" s="43">
        <v>0.0</v>
      </c>
      <c r="AD13" s="43">
        <v>273108.51</v>
      </c>
      <c r="AE13" s="43">
        <v>0.0</v>
      </c>
      <c r="AF13" s="43">
        <v>0.0</v>
      </c>
      <c r="AG13" s="43">
        <v>0.0</v>
      </c>
      <c r="AH13" s="43">
        <v>168854.69</v>
      </c>
      <c r="AI13" s="43">
        <v>47355.41</v>
      </c>
      <c r="AJ13" s="43">
        <v>0.0</v>
      </c>
      <c r="AK13" s="43">
        <v>11208.52</v>
      </c>
      <c r="AL13" s="43">
        <v>14199.34</v>
      </c>
      <c r="AM13" s="43">
        <v>0.0</v>
      </c>
      <c r="AN13" s="43">
        <v>0.0</v>
      </c>
      <c r="AO13" s="43">
        <v>55692.29</v>
      </c>
      <c r="AP13" s="43">
        <v>477108.32</v>
      </c>
      <c r="AQ13" s="43">
        <v>344571.68</v>
      </c>
      <c r="AR13" s="43">
        <v>0.0</v>
      </c>
      <c r="AS13" s="43">
        <v>0.0</v>
      </c>
      <c r="AT13" s="43">
        <v>0.0</v>
      </c>
      <c r="AU13" s="43">
        <v>0.0</v>
      </c>
      <c r="AV13" s="43">
        <v>0.0</v>
      </c>
      <c r="AW13" s="43">
        <v>0.0</v>
      </c>
      <c r="AX13" s="43">
        <v>0.0</v>
      </c>
      <c r="AY13" s="43">
        <v>4660.63</v>
      </c>
      <c r="AZ13" s="43">
        <v>1015.78</v>
      </c>
      <c r="BA13" s="43">
        <v>0.0</v>
      </c>
      <c r="BB13" s="43">
        <v>0.0</v>
      </c>
      <c r="BC13" s="43">
        <v>167622.23</v>
      </c>
      <c r="BD13" s="43">
        <v>0.0</v>
      </c>
      <c r="BE13" s="43">
        <v>0.0</v>
      </c>
      <c r="BF13" s="43">
        <v>0.0</v>
      </c>
      <c r="BG13" s="43">
        <v>21565.4</v>
      </c>
      <c r="BH13" s="43">
        <v>0.0</v>
      </c>
      <c r="BI13" s="43">
        <v>0.0</v>
      </c>
      <c r="BJ13" s="43">
        <v>0.0</v>
      </c>
      <c r="BK13" s="43">
        <v>0.0</v>
      </c>
      <c r="BL13" s="43">
        <v>0.0</v>
      </c>
      <c r="BM13" s="43">
        <v>168270.34</v>
      </c>
      <c r="BN13" s="43">
        <v>0.0</v>
      </c>
      <c r="BO13" s="43">
        <v>0.0</v>
      </c>
      <c r="BP13" s="43">
        <v>0.0</v>
      </c>
      <c r="BQ13" s="43">
        <v>0.0</v>
      </c>
      <c r="BR13" s="43">
        <v>649781.22</v>
      </c>
      <c r="BS13" s="43">
        <v>0.0</v>
      </c>
      <c r="BT13" s="47"/>
      <c r="BU13" s="47"/>
      <c r="BV13" s="47"/>
      <c r="BW13" s="47"/>
      <c r="BX13" s="47"/>
      <c r="BY13" s="47"/>
      <c r="BZ13" s="47"/>
      <c r="CA13" s="47"/>
      <c r="CB13" s="47"/>
    </row>
    <row r="14" ht="12.75" customHeight="1" outlineLevel="1">
      <c r="A14" s="44"/>
      <c r="B14" s="2">
        <v>6.0</v>
      </c>
      <c r="C14" s="45">
        <v>5015.0</v>
      </c>
      <c r="D14" s="46">
        <v>6.0</v>
      </c>
      <c r="E14" s="45" t="s">
        <v>69</v>
      </c>
      <c r="F14" s="43"/>
      <c r="G14" s="43">
        <f t="shared" si="2"/>
        <v>73190.71</v>
      </c>
      <c r="H14" s="47"/>
      <c r="I14" s="47"/>
      <c r="J14" s="47"/>
      <c r="K14" s="47"/>
      <c r="L14" s="47"/>
      <c r="M14" s="47"/>
      <c r="N14" s="47"/>
      <c r="O14" s="47"/>
      <c r="P14" s="36">
        <v>12.0</v>
      </c>
      <c r="Q14" s="9"/>
      <c r="R14" s="43">
        <v>0.0</v>
      </c>
      <c r="S14" s="43">
        <v>0.0</v>
      </c>
      <c r="T14" s="43">
        <v>0.0</v>
      </c>
      <c r="U14" s="43">
        <v>0.0</v>
      </c>
      <c r="V14" s="43">
        <v>0.0</v>
      </c>
      <c r="W14" s="43">
        <v>0.0</v>
      </c>
      <c r="X14" s="43">
        <v>0.0</v>
      </c>
      <c r="Y14" s="43">
        <v>0.0</v>
      </c>
      <c r="Z14" s="43">
        <v>0.0</v>
      </c>
      <c r="AA14" s="43">
        <v>0.0</v>
      </c>
      <c r="AB14" s="43">
        <v>127497.53</v>
      </c>
      <c r="AC14" s="43">
        <v>0.0</v>
      </c>
      <c r="AD14" s="43">
        <v>21105.6</v>
      </c>
      <c r="AE14" s="43">
        <v>0.0</v>
      </c>
      <c r="AF14" s="43">
        <v>0.0</v>
      </c>
      <c r="AG14" s="43">
        <v>0.0</v>
      </c>
      <c r="AH14" s="43">
        <v>59303.93</v>
      </c>
      <c r="AI14" s="43">
        <v>20329.63</v>
      </c>
      <c r="AJ14" s="43">
        <v>0.0</v>
      </c>
      <c r="AK14" s="43">
        <v>79043.52</v>
      </c>
      <c r="AL14" s="43">
        <v>18067.18</v>
      </c>
      <c r="AM14" s="43">
        <v>0.0</v>
      </c>
      <c r="AN14" s="43">
        <v>0.0</v>
      </c>
      <c r="AO14" s="43">
        <v>15581.57</v>
      </c>
      <c r="AP14" s="43">
        <v>125952.69</v>
      </c>
      <c r="AQ14" s="43">
        <v>73190.71</v>
      </c>
      <c r="AR14" s="43">
        <v>0.0</v>
      </c>
      <c r="AS14" s="43">
        <v>0.0</v>
      </c>
      <c r="AT14" s="43">
        <v>0.0</v>
      </c>
      <c r="AU14" s="43">
        <v>0.0</v>
      </c>
      <c r="AV14" s="43">
        <v>0.0</v>
      </c>
      <c r="AW14" s="43">
        <v>0.0</v>
      </c>
      <c r="AX14" s="43">
        <v>0.0</v>
      </c>
      <c r="AY14" s="43">
        <v>137899.24</v>
      </c>
      <c r="AZ14" s="43">
        <v>810.61</v>
      </c>
      <c r="BA14" s="43">
        <v>0.0</v>
      </c>
      <c r="BB14" s="43">
        <v>0.0</v>
      </c>
      <c r="BC14" s="43">
        <v>61045.77</v>
      </c>
      <c r="BD14" s="43">
        <v>0.0</v>
      </c>
      <c r="BE14" s="43">
        <v>0.0</v>
      </c>
      <c r="BF14" s="43">
        <v>0.0</v>
      </c>
      <c r="BG14" s="43">
        <v>12780.25</v>
      </c>
      <c r="BH14" s="43">
        <v>0.0</v>
      </c>
      <c r="BI14" s="43">
        <v>0.0</v>
      </c>
      <c r="BJ14" s="43">
        <v>0.0</v>
      </c>
      <c r="BK14" s="43">
        <v>4642.52</v>
      </c>
      <c r="BL14" s="43">
        <v>0.0</v>
      </c>
      <c r="BM14" s="43">
        <v>34137.35</v>
      </c>
      <c r="BN14" s="43">
        <v>0.0</v>
      </c>
      <c r="BO14" s="43">
        <v>0.0</v>
      </c>
      <c r="BP14" s="43">
        <v>0.0</v>
      </c>
      <c r="BQ14" s="43">
        <v>0.0</v>
      </c>
      <c r="BR14" s="43">
        <v>718191.43</v>
      </c>
      <c r="BS14" s="43">
        <v>295107.28</v>
      </c>
      <c r="BT14" s="47"/>
      <c r="BU14" s="47"/>
      <c r="BV14" s="47"/>
      <c r="BW14" s="47"/>
      <c r="BX14" s="47"/>
      <c r="BY14" s="47"/>
      <c r="BZ14" s="47"/>
      <c r="CA14" s="47"/>
      <c r="CB14" s="47"/>
    </row>
    <row r="15" ht="12.75" customHeight="1" outlineLevel="1">
      <c r="A15" s="44"/>
      <c r="B15" s="2">
        <v>7.0</v>
      </c>
      <c r="C15" s="45">
        <v>5016.0</v>
      </c>
      <c r="D15" s="46">
        <v>7.0</v>
      </c>
      <c r="E15" s="45" t="s">
        <v>70</v>
      </c>
      <c r="F15" s="43"/>
      <c r="G15" s="43">
        <f t="shared" si="2"/>
        <v>809019.44</v>
      </c>
      <c r="H15" s="47"/>
      <c r="I15" s="48"/>
      <c r="J15" s="47"/>
      <c r="K15" s="47"/>
      <c r="L15" s="47"/>
      <c r="M15" s="47"/>
      <c r="N15" s="47"/>
      <c r="O15" s="47"/>
      <c r="P15" s="36">
        <v>13.0</v>
      </c>
      <c r="Q15" s="9"/>
      <c r="R15" s="43">
        <v>2765392.85</v>
      </c>
      <c r="S15" s="43">
        <v>42293.52</v>
      </c>
      <c r="T15" s="43">
        <v>16897.15</v>
      </c>
      <c r="U15" s="43">
        <v>0.0</v>
      </c>
      <c r="V15" s="43">
        <v>296060.95</v>
      </c>
      <c r="W15" s="43">
        <v>12708.82</v>
      </c>
      <c r="X15" s="43">
        <v>0.0</v>
      </c>
      <c r="Y15" s="43">
        <v>4709.8</v>
      </c>
      <c r="Z15" s="43">
        <v>0.0</v>
      </c>
      <c r="AA15" s="43">
        <v>0.0</v>
      </c>
      <c r="AB15" s="43">
        <v>145750.21</v>
      </c>
      <c r="AC15" s="43">
        <v>80391.5</v>
      </c>
      <c r="AD15" s="43">
        <v>0.0</v>
      </c>
      <c r="AE15" s="43">
        <v>3183.0</v>
      </c>
      <c r="AF15" s="43">
        <v>5455.11</v>
      </c>
      <c r="AG15" s="43">
        <v>0.0</v>
      </c>
      <c r="AH15" s="43">
        <v>0.0</v>
      </c>
      <c r="AI15" s="43">
        <v>0.0</v>
      </c>
      <c r="AJ15" s="43">
        <v>527092.31</v>
      </c>
      <c r="AK15" s="43">
        <v>0.0</v>
      </c>
      <c r="AL15" s="43">
        <v>258416.9</v>
      </c>
      <c r="AM15" s="43">
        <v>0.0</v>
      </c>
      <c r="AN15" s="43">
        <v>0.0</v>
      </c>
      <c r="AO15" s="43">
        <v>174.76</v>
      </c>
      <c r="AP15" s="43">
        <v>4257246.55</v>
      </c>
      <c r="AQ15" s="43">
        <v>809019.44</v>
      </c>
      <c r="AR15" s="43">
        <v>10001.56</v>
      </c>
      <c r="AS15" s="43">
        <v>84779.1</v>
      </c>
      <c r="AT15" s="43">
        <v>88418.93</v>
      </c>
      <c r="AU15" s="43">
        <v>12005.08</v>
      </c>
      <c r="AV15" s="43">
        <v>118820.37</v>
      </c>
      <c r="AW15" s="43">
        <v>7325.3</v>
      </c>
      <c r="AX15" s="43">
        <v>73961.54</v>
      </c>
      <c r="AY15" s="43">
        <v>0.0</v>
      </c>
      <c r="AZ15" s="43">
        <v>0.0</v>
      </c>
      <c r="BA15" s="43">
        <v>0.0</v>
      </c>
      <c r="BB15" s="43">
        <v>40343.36</v>
      </c>
      <c r="BC15" s="43">
        <v>40984.34</v>
      </c>
      <c r="BD15" s="43">
        <v>3507.7</v>
      </c>
      <c r="BE15" s="43">
        <v>0.0</v>
      </c>
      <c r="BF15" s="43">
        <v>8239.31</v>
      </c>
      <c r="BG15" s="43">
        <v>226154.6</v>
      </c>
      <c r="BH15" s="43">
        <v>12218.08</v>
      </c>
      <c r="BI15" s="43">
        <v>608.1</v>
      </c>
      <c r="BJ15" s="43">
        <v>0.0</v>
      </c>
      <c r="BK15" s="43">
        <v>0.0</v>
      </c>
      <c r="BL15" s="43">
        <v>722.2</v>
      </c>
      <c r="BM15" s="43">
        <v>4802972.44</v>
      </c>
      <c r="BN15" s="43">
        <v>19564.19</v>
      </c>
      <c r="BO15" s="43">
        <v>0.0</v>
      </c>
      <c r="BP15" s="43">
        <v>11908.14</v>
      </c>
      <c r="BQ15" s="43">
        <v>0.0</v>
      </c>
      <c r="BR15" s="43">
        <v>187237.76</v>
      </c>
      <c r="BS15" s="43">
        <v>0.0</v>
      </c>
      <c r="BT15" s="47"/>
      <c r="BU15" s="47"/>
      <c r="BV15" s="47"/>
      <c r="BW15" s="47"/>
      <c r="BX15" s="47"/>
      <c r="BY15" s="47"/>
      <c r="BZ15" s="47"/>
      <c r="CA15" s="47"/>
      <c r="CB15" s="47"/>
    </row>
    <row r="16" ht="12.75" customHeight="1" outlineLevel="1">
      <c r="A16" s="44"/>
      <c r="B16" s="2">
        <v>8.0</v>
      </c>
      <c r="C16" s="45">
        <v>5017.0</v>
      </c>
      <c r="D16" s="46">
        <v>8.0</v>
      </c>
      <c r="E16" s="45" t="s">
        <v>71</v>
      </c>
      <c r="F16" s="43"/>
      <c r="G16" s="43">
        <f t="shared" si="2"/>
        <v>180037.44</v>
      </c>
      <c r="H16" s="47"/>
      <c r="I16" s="47"/>
      <c r="J16" s="47"/>
      <c r="K16" s="47"/>
      <c r="L16" s="47"/>
      <c r="M16" s="47"/>
      <c r="N16" s="47"/>
      <c r="O16" s="47"/>
      <c r="P16" s="36">
        <v>14.0</v>
      </c>
      <c r="Q16" s="9"/>
      <c r="R16" s="43">
        <v>1566007.24</v>
      </c>
      <c r="S16" s="43">
        <v>15582.74</v>
      </c>
      <c r="T16" s="43">
        <v>0.0</v>
      </c>
      <c r="U16" s="43">
        <v>53304.0</v>
      </c>
      <c r="V16" s="43">
        <v>601216.86</v>
      </c>
      <c r="W16" s="43">
        <v>20388.55</v>
      </c>
      <c r="X16" s="43">
        <v>25874.91</v>
      </c>
      <c r="Y16" s="43">
        <v>1432.0</v>
      </c>
      <c r="Z16" s="43">
        <v>1099.9</v>
      </c>
      <c r="AA16" s="43">
        <v>0.0</v>
      </c>
      <c r="AB16" s="43">
        <v>62082.64</v>
      </c>
      <c r="AC16" s="43">
        <v>146728.46</v>
      </c>
      <c r="AD16" s="43">
        <v>0.0</v>
      </c>
      <c r="AE16" s="43">
        <v>2368.0</v>
      </c>
      <c r="AF16" s="43">
        <v>1240.0</v>
      </c>
      <c r="AG16" s="43">
        <v>0.0</v>
      </c>
      <c r="AH16" s="43">
        <v>0.0</v>
      </c>
      <c r="AI16" s="43">
        <v>0.0</v>
      </c>
      <c r="AJ16" s="43">
        <v>226588.02</v>
      </c>
      <c r="AK16" s="43">
        <v>3340.14</v>
      </c>
      <c r="AL16" s="43">
        <v>37694.22</v>
      </c>
      <c r="AM16" s="43">
        <v>0.0</v>
      </c>
      <c r="AN16" s="43">
        <v>0.0</v>
      </c>
      <c r="AO16" s="43">
        <v>2479.59</v>
      </c>
      <c r="AP16" s="43">
        <v>1195113.1</v>
      </c>
      <c r="AQ16" s="43">
        <v>180037.44</v>
      </c>
      <c r="AR16" s="43">
        <v>14881.61</v>
      </c>
      <c r="AS16" s="43">
        <v>22471.9</v>
      </c>
      <c r="AT16" s="43">
        <v>514.28</v>
      </c>
      <c r="AU16" s="43">
        <v>0.0</v>
      </c>
      <c r="AV16" s="43">
        <v>116445.82</v>
      </c>
      <c r="AW16" s="43">
        <v>10600.36</v>
      </c>
      <c r="AX16" s="43">
        <v>19743.06</v>
      </c>
      <c r="AY16" s="43">
        <v>0.0</v>
      </c>
      <c r="AZ16" s="43">
        <v>0.0</v>
      </c>
      <c r="BA16" s="43">
        <v>0.0</v>
      </c>
      <c r="BB16" s="43">
        <v>11000.04</v>
      </c>
      <c r="BC16" s="43">
        <v>5310.88</v>
      </c>
      <c r="BD16" s="43">
        <v>26683.39</v>
      </c>
      <c r="BE16" s="43">
        <v>0.0</v>
      </c>
      <c r="BF16" s="43">
        <v>39.06</v>
      </c>
      <c r="BG16" s="43">
        <v>30062.34</v>
      </c>
      <c r="BH16" s="43">
        <v>48075.2</v>
      </c>
      <c r="BI16" s="43">
        <v>0.0</v>
      </c>
      <c r="BJ16" s="43">
        <v>0.0</v>
      </c>
      <c r="BK16" s="43">
        <v>81811.74</v>
      </c>
      <c r="BL16" s="43">
        <v>21749.63</v>
      </c>
      <c r="BM16" s="43">
        <v>1389630.41</v>
      </c>
      <c r="BN16" s="43">
        <v>30495.25</v>
      </c>
      <c r="BO16" s="43">
        <v>117361.8</v>
      </c>
      <c r="BP16" s="43">
        <v>20826.44</v>
      </c>
      <c r="BQ16" s="43">
        <v>0.0</v>
      </c>
      <c r="BR16" s="43">
        <v>36483.52</v>
      </c>
      <c r="BS16" s="43">
        <v>3319.36</v>
      </c>
      <c r="BT16" s="47"/>
      <c r="BU16" s="47"/>
      <c r="BV16" s="47"/>
      <c r="BW16" s="47"/>
      <c r="BX16" s="47"/>
      <c r="BY16" s="47"/>
      <c r="BZ16" s="47"/>
      <c r="CA16" s="47"/>
      <c r="CB16" s="47"/>
    </row>
    <row r="17" ht="12.75" customHeight="1" outlineLevel="1">
      <c r="A17" s="44"/>
      <c r="B17" s="2">
        <v>9.0</v>
      </c>
      <c r="C17" s="45">
        <v>5020.0</v>
      </c>
      <c r="D17" s="46">
        <v>9.0</v>
      </c>
      <c r="E17" s="45" t="s">
        <v>72</v>
      </c>
      <c r="F17" s="43"/>
      <c r="G17" s="43">
        <f t="shared" si="2"/>
        <v>72046.63</v>
      </c>
      <c r="H17" s="47"/>
      <c r="I17" s="47"/>
      <c r="J17" s="47"/>
      <c r="K17" s="47"/>
      <c r="L17" s="47"/>
      <c r="M17" s="47"/>
      <c r="N17" s="47"/>
      <c r="O17" s="47"/>
      <c r="P17" s="36">
        <v>15.0</v>
      </c>
      <c r="Q17" s="9"/>
      <c r="R17" s="43">
        <v>2.221550018E7</v>
      </c>
      <c r="S17" s="43">
        <v>131572.69</v>
      </c>
      <c r="T17" s="43">
        <v>243756.46</v>
      </c>
      <c r="U17" s="43">
        <v>8246.0</v>
      </c>
      <c r="V17" s="43">
        <v>341868.1</v>
      </c>
      <c r="W17" s="43">
        <v>94785.65</v>
      </c>
      <c r="X17" s="43">
        <v>207.85</v>
      </c>
      <c r="Y17" s="43">
        <v>140966.15</v>
      </c>
      <c r="Z17" s="43">
        <v>0.0</v>
      </c>
      <c r="AA17" s="43">
        <v>7840.44</v>
      </c>
      <c r="AB17" s="43">
        <v>1404779.49</v>
      </c>
      <c r="AC17" s="43">
        <v>143260.7</v>
      </c>
      <c r="AD17" s="43">
        <v>2003109.3</v>
      </c>
      <c r="AE17" s="43">
        <v>106300.21</v>
      </c>
      <c r="AF17" s="43">
        <v>19939.74</v>
      </c>
      <c r="AG17" s="43">
        <v>226227.47</v>
      </c>
      <c r="AH17" s="43">
        <v>17279.08</v>
      </c>
      <c r="AI17" s="43">
        <v>31090.43</v>
      </c>
      <c r="AJ17" s="43">
        <v>93004.92</v>
      </c>
      <c r="AK17" s="43">
        <v>41625.55</v>
      </c>
      <c r="AL17" s="43">
        <v>491089.24</v>
      </c>
      <c r="AM17" s="43">
        <v>1421.15</v>
      </c>
      <c r="AN17" s="43">
        <v>0.0</v>
      </c>
      <c r="AO17" s="43">
        <v>78.73</v>
      </c>
      <c r="AP17" s="43">
        <v>1.011375305E7</v>
      </c>
      <c r="AQ17" s="43">
        <v>72046.63</v>
      </c>
      <c r="AR17" s="43">
        <v>13398.47</v>
      </c>
      <c r="AS17" s="43">
        <v>189644.68</v>
      </c>
      <c r="AT17" s="43">
        <v>121945.07</v>
      </c>
      <c r="AU17" s="43">
        <v>31729.21</v>
      </c>
      <c r="AV17" s="43">
        <v>86451.69</v>
      </c>
      <c r="AW17" s="43">
        <v>44694.08</v>
      </c>
      <c r="AX17" s="43">
        <v>38012.49</v>
      </c>
      <c r="AY17" s="43">
        <v>88336.68</v>
      </c>
      <c r="AZ17" s="43">
        <v>88973.8</v>
      </c>
      <c r="BA17" s="43">
        <v>6174.09</v>
      </c>
      <c r="BB17" s="43">
        <v>123932.91</v>
      </c>
      <c r="BC17" s="43">
        <v>405392.26</v>
      </c>
      <c r="BD17" s="43">
        <v>22966.56</v>
      </c>
      <c r="BE17" s="43">
        <v>626963.92</v>
      </c>
      <c r="BF17" s="43">
        <v>20507.86</v>
      </c>
      <c r="BG17" s="43">
        <v>516834.89</v>
      </c>
      <c r="BH17" s="43">
        <v>35172.19</v>
      </c>
      <c r="BI17" s="43">
        <v>0.0</v>
      </c>
      <c r="BJ17" s="43">
        <v>411591.13</v>
      </c>
      <c r="BK17" s="43">
        <v>79495.68</v>
      </c>
      <c r="BL17" s="43">
        <v>7393.4</v>
      </c>
      <c r="BM17" s="43">
        <v>460580.35</v>
      </c>
      <c r="BN17" s="43">
        <v>0.0</v>
      </c>
      <c r="BO17" s="43">
        <v>196984.21</v>
      </c>
      <c r="BP17" s="43">
        <v>17135.88</v>
      </c>
      <c r="BQ17" s="43">
        <v>0.0</v>
      </c>
      <c r="BR17" s="43">
        <v>1176810.57</v>
      </c>
      <c r="BS17" s="43">
        <v>308202.92</v>
      </c>
      <c r="BT17" s="47"/>
      <c r="BU17" s="47"/>
      <c r="BV17" s="47"/>
      <c r="BW17" s="47"/>
      <c r="BX17" s="47"/>
      <c r="BY17" s="47"/>
      <c r="BZ17" s="47"/>
      <c r="CA17" s="47"/>
      <c r="CB17" s="47"/>
    </row>
    <row r="18" ht="12.75" customHeight="1" outlineLevel="1">
      <c r="A18" s="44"/>
      <c r="B18" s="2">
        <v>10.0</v>
      </c>
      <c r="C18" s="45">
        <v>5025.0</v>
      </c>
      <c r="D18" s="46">
        <v>10.0</v>
      </c>
      <c r="E18" s="45" t="s">
        <v>73</v>
      </c>
      <c r="F18" s="43"/>
      <c r="G18" s="43">
        <f t="shared" si="2"/>
        <v>67255</v>
      </c>
      <c r="H18" s="47"/>
      <c r="I18" s="47"/>
      <c r="J18" s="47"/>
      <c r="K18" s="47"/>
      <c r="L18" s="47"/>
      <c r="M18" s="47"/>
      <c r="N18" s="47"/>
      <c r="O18" s="47"/>
      <c r="P18" s="36">
        <v>16.0</v>
      </c>
      <c r="Q18" s="9"/>
      <c r="R18" s="43">
        <v>8987641.88</v>
      </c>
      <c r="S18" s="43">
        <v>63495.84</v>
      </c>
      <c r="T18" s="43">
        <v>37503.62</v>
      </c>
      <c r="U18" s="43">
        <v>172392.0</v>
      </c>
      <c r="V18" s="43">
        <v>588793.8</v>
      </c>
      <c r="W18" s="43">
        <v>25877.54</v>
      </c>
      <c r="X18" s="43">
        <v>9231.42</v>
      </c>
      <c r="Y18" s="43">
        <v>26559.02</v>
      </c>
      <c r="Z18" s="43">
        <v>0.0</v>
      </c>
      <c r="AA18" s="43">
        <v>0.0</v>
      </c>
      <c r="AB18" s="43">
        <v>488708.44</v>
      </c>
      <c r="AC18" s="43">
        <v>4510.91</v>
      </c>
      <c r="AD18" s="43">
        <v>69052.23</v>
      </c>
      <c r="AE18" s="43">
        <v>10093.44</v>
      </c>
      <c r="AF18" s="43">
        <v>0.0</v>
      </c>
      <c r="AG18" s="43">
        <v>110684.3</v>
      </c>
      <c r="AH18" s="43">
        <v>35141.33</v>
      </c>
      <c r="AI18" s="43">
        <v>4179.8</v>
      </c>
      <c r="AJ18" s="43">
        <v>423342.99</v>
      </c>
      <c r="AK18" s="43">
        <v>16691.89</v>
      </c>
      <c r="AL18" s="43">
        <v>22299.13</v>
      </c>
      <c r="AM18" s="43">
        <v>75009.79</v>
      </c>
      <c r="AN18" s="43">
        <v>0.0</v>
      </c>
      <c r="AO18" s="43">
        <v>5163.25</v>
      </c>
      <c r="AP18" s="43">
        <v>473475.93</v>
      </c>
      <c r="AQ18" s="43">
        <v>67255.0</v>
      </c>
      <c r="AR18" s="43">
        <v>4523.84</v>
      </c>
      <c r="AS18" s="43">
        <v>-12814.64</v>
      </c>
      <c r="AT18" s="43">
        <v>94476.63</v>
      </c>
      <c r="AU18" s="43">
        <v>0.0</v>
      </c>
      <c r="AV18" s="43">
        <v>244965.08</v>
      </c>
      <c r="AW18" s="43">
        <v>0.0</v>
      </c>
      <c r="AX18" s="43">
        <v>15881.22</v>
      </c>
      <c r="AY18" s="43">
        <v>213687.62</v>
      </c>
      <c r="AZ18" s="43">
        <v>63531.84</v>
      </c>
      <c r="BA18" s="43">
        <v>1297.4</v>
      </c>
      <c r="BB18" s="43">
        <v>2627.4</v>
      </c>
      <c r="BC18" s="43">
        <v>145139.58</v>
      </c>
      <c r="BD18" s="43">
        <v>17376.39</v>
      </c>
      <c r="BE18" s="43">
        <v>301755.25</v>
      </c>
      <c r="BF18" s="43">
        <v>4697.79</v>
      </c>
      <c r="BG18" s="43">
        <v>274302.33</v>
      </c>
      <c r="BH18" s="43">
        <v>43699.73</v>
      </c>
      <c r="BI18" s="43">
        <v>0.0</v>
      </c>
      <c r="BJ18" s="43">
        <v>94347.63</v>
      </c>
      <c r="BK18" s="43">
        <v>621361.15</v>
      </c>
      <c r="BL18" s="43">
        <v>20621.6</v>
      </c>
      <c r="BM18" s="43">
        <v>3342444.03</v>
      </c>
      <c r="BN18" s="43">
        <v>0.0</v>
      </c>
      <c r="BO18" s="43">
        <v>73177.18</v>
      </c>
      <c r="BP18" s="43">
        <v>12585.74</v>
      </c>
      <c r="BQ18" s="43">
        <v>0.0</v>
      </c>
      <c r="BR18" s="43">
        <v>382640.01</v>
      </c>
      <c r="BS18" s="43">
        <v>137140.12</v>
      </c>
      <c r="BT18" s="47"/>
      <c r="BU18" s="47"/>
      <c r="BV18" s="47"/>
      <c r="BW18" s="47"/>
      <c r="BX18" s="47"/>
      <c r="BY18" s="47"/>
      <c r="BZ18" s="47"/>
      <c r="CA18" s="47"/>
      <c r="CB18" s="47"/>
    </row>
    <row r="19" ht="12.75" customHeight="1" outlineLevel="1">
      <c r="A19" s="44"/>
      <c r="B19" s="2">
        <v>11.0</v>
      </c>
      <c r="C19" s="45">
        <v>5035.0</v>
      </c>
      <c r="D19" s="46">
        <v>11.0</v>
      </c>
      <c r="E19" s="45" t="s">
        <v>74</v>
      </c>
      <c r="F19" s="43"/>
      <c r="G19" s="43">
        <f t="shared" si="2"/>
        <v>193052.75</v>
      </c>
      <c r="H19" s="47"/>
      <c r="I19" s="47"/>
      <c r="J19" s="47"/>
      <c r="K19" s="47"/>
      <c r="L19" s="47"/>
      <c r="M19" s="47"/>
      <c r="N19" s="47"/>
      <c r="O19" s="47"/>
      <c r="P19" s="36">
        <v>17.0</v>
      </c>
      <c r="Q19" s="9"/>
      <c r="R19" s="43">
        <v>0.0</v>
      </c>
      <c r="S19" s="43">
        <v>11381.67</v>
      </c>
      <c r="T19" s="43">
        <v>934.78</v>
      </c>
      <c r="U19" s="43">
        <v>14041.0</v>
      </c>
      <c r="V19" s="43">
        <v>16573.17</v>
      </c>
      <c r="W19" s="43">
        <v>39621.98</v>
      </c>
      <c r="X19" s="43">
        <v>0.0</v>
      </c>
      <c r="Y19" s="43">
        <v>90505.33</v>
      </c>
      <c r="Z19" s="43">
        <v>1395.0</v>
      </c>
      <c r="AA19" s="43">
        <v>7978.3</v>
      </c>
      <c r="AB19" s="43">
        <v>0.0</v>
      </c>
      <c r="AC19" s="43">
        <v>7141.82</v>
      </c>
      <c r="AD19" s="43">
        <v>62161.86</v>
      </c>
      <c r="AE19" s="43">
        <v>17584.73</v>
      </c>
      <c r="AF19" s="43">
        <v>0.0</v>
      </c>
      <c r="AG19" s="43">
        <v>3181.2</v>
      </c>
      <c r="AH19" s="43">
        <v>4659.22</v>
      </c>
      <c r="AI19" s="43">
        <v>274.73</v>
      </c>
      <c r="AJ19" s="43">
        <v>80108.71</v>
      </c>
      <c r="AK19" s="43">
        <v>21673.85</v>
      </c>
      <c r="AL19" s="43">
        <v>65668.92</v>
      </c>
      <c r="AM19" s="43">
        <v>0.0</v>
      </c>
      <c r="AN19" s="43">
        <v>0.0</v>
      </c>
      <c r="AO19" s="43">
        <v>13026.96</v>
      </c>
      <c r="AP19" s="43">
        <v>0.0</v>
      </c>
      <c r="AQ19" s="43">
        <v>193052.75</v>
      </c>
      <c r="AR19" s="43">
        <v>0.0</v>
      </c>
      <c r="AS19" s="43">
        <v>5489.25</v>
      </c>
      <c r="AT19" s="43">
        <v>0.0</v>
      </c>
      <c r="AU19" s="43">
        <v>5927.92</v>
      </c>
      <c r="AV19" s="43">
        <v>138226.53</v>
      </c>
      <c r="AW19" s="43">
        <v>0.0</v>
      </c>
      <c r="AX19" s="43">
        <v>895.56</v>
      </c>
      <c r="AY19" s="43">
        <v>0.0</v>
      </c>
      <c r="AZ19" s="43">
        <v>0.0</v>
      </c>
      <c r="BA19" s="43">
        <v>25221.52</v>
      </c>
      <c r="BB19" s="43">
        <v>50948.0</v>
      </c>
      <c r="BC19" s="43">
        <v>-20014.23</v>
      </c>
      <c r="BD19" s="43">
        <v>222.59</v>
      </c>
      <c r="BE19" s="43">
        <v>0.0</v>
      </c>
      <c r="BF19" s="43">
        <v>389.57</v>
      </c>
      <c r="BG19" s="43">
        <v>-6754.75</v>
      </c>
      <c r="BH19" s="43">
        <v>5310.51</v>
      </c>
      <c r="BI19" s="43">
        <v>2927.35</v>
      </c>
      <c r="BJ19" s="43">
        <v>748.12</v>
      </c>
      <c r="BK19" s="43">
        <v>138996.32</v>
      </c>
      <c r="BL19" s="43">
        <v>1433.87</v>
      </c>
      <c r="BM19" s="43">
        <v>0.0</v>
      </c>
      <c r="BN19" s="43">
        <v>0.0</v>
      </c>
      <c r="BO19" s="43">
        <v>0.0</v>
      </c>
      <c r="BP19" s="43">
        <v>4297.81</v>
      </c>
      <c r="BQ19" s="43">
        <v>0.0</v>
      </c>
      <c r="BR19" s="43">
        <v>0.0</v>
      </c>
      <c r="BS19" s="43">
        <v>34907.68</v>
      </c>
      <c r="BT19" s="47"/>
      <c r="BU19" s="47"/>
      <c r="BV19" s="47"/>
      <c r="BW19" s="47"/>
      <c r="BX19" s="47"/>
      <c r="BY19" s="47"/>
      <c r="BZ19" s="47"/>
      <c r="CA19" s="47"/>
      <c r="CB19" s="47"/>
    </row>
    <row r="20" ht="12.75" customHeight="1" outlineLevel="1">
      <c r="A20" s="44"/>
      <c r="B20" s="2">
        <v>12.0</v>
      </c>
      <c r="C20" s="45">
        <v>5040.0</v>
      </c>
      <c r="D20" s="46">
        <v>12.0</v>
      </c>
      <c r="E20" s="45" t="s">
        <v>75</v>
      </c>
      <c r="F20" s="43"/>
      <c r="G20" s="43">
        <f t="shared" si="2"/>
        <v>348080.07</v>
      </c>
      <c r="H20" s="47"/>
      <c r="I20" s="47"/>
      <c r="J20" s="47"/>
      <c r="K20" s="47"/>
      <c r="L20" s="47"/>
      <c r="M20" s="47"/>
      <c r="N20" s="47"/>
      <c r="O20" s="47"/>
      <c r="P20" s="36">
        <v>18.0</v>
      </c>
      <c r="Q20" s="9"/>
      <c r="R20" s="43">
        <v>8106983.89</v>
      </c>
      <c r="S20" s="43">
        <v>12662.71</v>
      </c>
      <c r="T20" s="43">
        <v>0.0</v>
      </c>
      <c r="U20" s="43">
        <v>818148.0</v>
      </c>
      <c r="V20" s="43">
        <v>52373.6</v>
      </c>
      <c r="W20" s="43">
        <v>99153.84</v>
      </c>
      <c r="X20" s="43">
        <v>0.0</v>
      </c>
      <c r="Y20" s="43">
        <v>0.0</v>
      </c>
      <c r="Z20" s="43">
        <v>0.0</v>
      </c>
      <c r="AA20" s="43">
        <v>154617.3212</v>
      </c>
      <c r="AB20" s="43">
        <v>560571.93</v>
      </c>
      <c r="AC20" s="43">
        <v>92137.35</v>
      </c>
      <c r="AD20" s="43">
        <v>828421.11</v>
      </c>
      <c r="AE20" s="43">
        <v>20784.32</v>
      </c>
      <c r="AF20" s="43">
        <v>9307.14</v>
      </c>
      <c r="AG20" s="43">
        <v>106170.86</v>
      </c>
      <c r="AH20" s="43">
        <v>4037.01</v>
      </c>
      <c r="AI20" s="43">
        <v>8745.99</v>
      </c>
      <c r="AJ20" s="43">
        <v>26293.0</v>
      </c>
      <c r="AK20" s="43">
        <v>6117.12</v>
      </c>
      <c r="AL20" s="43">
        <v>60422.02</v>
      </c>
      <c r="AM20" s="43">
        <v>182.82</v>
      </c>
      <c r="AN20" s="43">
        <v>0.0</v>
      </c>
      <c r="AO20" s="43">
        <v>0.0</v>
      </c>
      <c r="AP20" s="43">
        <v>1683469.96</v>
      </c>
      <c r="AQ20" s="43">
        <v>348080.07</v>
      </c>
      <c r="AR20" s="43">
        <v>9824.29</v>
      </c>
      <c r="AS20" s="43">
        <v>55468.74</v>
      </c>
      <c r="AT20" s="43">
        <v>18616.71</v>
      </c>
      <c r="AU20" s="43">
        <v>0.0</v>
      </c>
      <c r="AV20" s="43">
        <v>169141.9</v>
      </c>
      <c r="AW20" s="43">
        <v>0.0</v>
      </c>
      <c r="AX20" s="43">
        <v>213314.07</v>
      </c>
      <c r="AY20" s="43">
        <v>41623.82</v>
      </c>
      <c r="AZ20" s="43">
        <v>-699.37</v>
      </c>
      <c r="BA20" s="43">
        <v>42045.93</v>
      </c>
      <c r="BB20" s="43">
        <v>0.0</v>
      </c>
      <c r="BC20" s="43">
        <v>108925.88</v>
      </c>
      <c r="BD20" s="43">
        <v>6120.92</v>
      </c>
      <c r="BE20" s="43">
        <v>24686.18</v>
      </c>
      <c r="BF20" s="43">
        <v>10702.41</v>
      </c>
      <c r="BG20" s="43">
        <v>229960.69</v>
      </c>
      <c r="BH20" s="43">
        <v>0.0</v>
      </c>
      <c r="BI20" s="43">
        <v>0.0</v>
      </c>
      <c r="BJ20" s="43">
        <v>0.0</v>
      </c>
      <c r="BK20" s="43">
        <v>64125.75</v>
      </c>
      <c r="BL20" s="43">
        <v>3818.93</v>
      </c>
      <c r="BM20" s="43">
        <v>583838.61</v>
      </c>
      <c r="BN20" s="43">
        <v>0.0</v>
      </c>
      <c r="BO20" s="43">
        <v>286561.91</v>
      </c>
      <c r="BP20" s="43">
        <v>357.63</v>
      </c>
      <c r="BQ20" s="43">
        <v>338440.78</v>
      </c>
      <c r="BR20" s="43">
        <v>585953.19</v>
      </c>
      <c r="BS20" s="43">
        <v>209986.99</v>
      </c>
      <c r="BT20" s="47"/>
      <c r="BU20" s="47"/>
      <c r="BV20" s="47"/>
      <c r="BW20" s="47"/>
      <c r="BX20" s="47"/>
      <c r="BY20" s="47"/>
      <c r="BZ20" s="47"/>
      <c r="CA20" s="47"/>
      <c r="CB20" s="47"/>
    </row>
    <row r="21" ht="12.75" customHeight="1" outlineLevel="1">
      <c r="A21" s="44"/>
      <c r="B21" s="2">
        <v>13.0</v>
      </c>
      <c r="C21" s="45">
        <v>5045.0</v>
      </c>
      <c r="D21" s="46">
        <v>13.0</v>
      </c>
      <c r="E21" s="45" t="s">
        <v>76</v>
      </c>
      <c r="F21" s="43"/>
      <c r="G21" s="43">
        <f t="shared" si="2"/>
        <v>3785736.23</v>
      </c>
      <c r="H21" s="47"/>
      <c r="I21" s="49"/>
      <c r="J21" s="47"/>
      <c r="K21" s="47"/>
      <c r="L21" s="47"/>
      <c r="M21" s="47"/>
      <c r="N21" s="47"/>
      <c r="O21" s="47"/>
      <c r="P21" s="36">
        <v>19.0</v>
      </c>
      <c r="Q21" s="9"/>
      <c r="R21" s="43">
        <v>1.314922956E7</v>
      </c>
      <c r="S21" s="43">
        <v>0.0</v>
      </c>
      <c r="T21" s="43">
        <v>0.0</v>
      </c>
      <c r="U21" s="43">
        <v>214477.0</v>
      </c>
      <c r="V21" s="43">
        <v>487089.5</v>
      </c>
      <c r="W21" s="43">
        <v>208295.85</v>
      </c>
      <c r="X21" s="43">
        <v>0.0</v>
      </c>
      <c r="Y21" s="43">
        <v>0.0</v>
      </c>
      <c r="Z21" s="43">
        <v>0.0</v>
      </c>
      <c r="AA21" s="43">
        <v>231.74</v>
      </c>
      <c r="AB21" s="43">
        <v>169666.99</v>
      </c>
      <c r="AC21" s="43">
        <v>425879.12</v>
      </c>
      <c r="AD21" s="43">
        <v>518291.67</v>
      </c>
      <c r="AE21" s="43">
        <v>1450.23</v>
      </c>
      <c r="AF21" s="43">
        <v>1675.0</v>
      </c>
      <c r="AG21" s="43">
        <v>19215.76</v>
      </c>
      <c r="AH21" s="43">
        <v>407.69</v>
      </c>
      <c r="AI21" s="43">
        <v>1019.54</v>
      </c>
      <c r="AJ21" s="43">
        <v>8532.79</v>
      </c>
      <c r="AK21" s="43">
        <v>54629.33</v>
      </c>
      <c r="AL21" s="43">
        <v>62297.11</v>
      </c>
      <c r="AM21" s="43">
        <v>3438.4</v>
      </c>
      <c r="AN21" s="43">
        <v>0.0</v>
      </c>
      <c r="AO21" s="43">
        <v>0.0</v>
      </c>
      <c r="AP21" s="43">
        <v>157825.31</v>
      </c>
      <c r="AQ21" s="43">
        <v>3785736.23</v>
      </c>
      <c r="AR21" s="43">
        <v>152014.77</v>
      </c>
      <c r="AS21" s="43">
        <v>36157.33</v>
      </c>
      <c r="AT21" s="43">
        <v>29382.98</v>
      </c>
      <c r="AU21" s="43">
        <v>0.0</v>
      </c>
      <c r="AV21" s="43">
        <v>130898.95</v>
      </c>
      <c r="AW21" s="43">
        <v>328268.59</v>
      </c>
      <c r="AX21" s="43">
        <v>194061.24</v>
      </c>
      <c r="AY21" s="43">
        <v>290994.37</v>
      </c>
      <c r="AZ21" s="43">
        <v>13698.88</v>
      </c>
      <c r="BA21" s="43">
        <v>132585.35</v>
      </c>
      <c r="BB21" s="43">
        <v>0.0</v>
      </c>
      <c r="BC21" s="43">
        <v>23184.52</v>
      </c>
      <c r="BD21" s="43">
        <v>-6475.44</v>
      </c>
      <c r="BE21" s="43">
        <v>142.8</v>
      </c>
      <c r="BF21" s="43">
        <v>2297.74</v>
      </c>
      <c r="BG21" s="43">
        <v>32732.25</v>
      </c>
      <c r="BH21" s="43">
        <v>0.0</v>
      </c>
      <c r="BI21" s="43">
        <v>0.0</v>
      </c>
      <c r="BJ21" s="43">
        <v>7251.98</v>
      </c>
      <c r="BK21" s="43">
        <v>48754.34</v>
      </c>
      <c r="BL21" s="43">
        <v>639.27</v>
      </c>
      <c r="BM21" s="43">
        <v>4416186.86</v>
      </c>
      <c r="BN21" s="43">
        <v>0.0</v>
      </c>
      <c r="BO21" s="43">
        <v>0.0</v>
      </c>
      <c r="BP21" s="43">
        <v>7925.07</v>
      </c>
      <c r="BQ21" s="43">
        <v>0.0</v>
      </c>
      <c r="BR21" s="43">
        <v>94887.74</v>
      </c>
      <c r="BS21" s="43">
        <v>81197.11</v>
      </c>
      <c r="BT21" s="47"/>
      <c r="BU21" s="47"/>
      <c r="BV21" s="47"/>
      <c r="BW21" s="47"/>
      <c r="BX21" s="47"/>
      <c r="BY21" s="47"/>
      <c r="BZ21" s="47"/>
      <c r="CA21" s="47"/>
      <c r="CB21" s="47"/>
    </row>
    <row r="22" ht="12.75" customHeight="1" outlineLevel="1">
      <c r="A22" s="44"/>
      <c r="B22" s="2">
        <v>14.0</v>
      </c>
      <c r="C22" s="45">
        <v>5055.0</v>
      </c>
      <c r="D22" s="46">
        <v>14.0</v>
      </c>
      <c r="E22" s="45" t="s">
        <v>77</v>
      </c>
      <c r="F22" s="43"/>
      <c r="G22" s="43">
        <f t="shared" si="2"/>
        <v>92333.59</v>
      </c>
      <c r="H22" s="47"/>
      <c r="I22" s="47"/>
      <c r="J22" s="47"/>
      <c r="K22" s="47"/>
      <c r="L22" s="47"/>
      <c r="M22" s="47"/>
      <c r="N22" s="47"/>
      <c r="O22" s="47"/>
      <c r="P22" s="36">
        <v>20.0</v>
      </c>
      <c r="Q22" s="9"/>
      <c r="R22" s="43">
        <v>0.0</v>
      </c>
      <c r="S22" s="43">
        <v>0.0</v>
      </c>
      <c r="T22" s="43">
        <v>0.0</v>
      </c>
      <c r="U22" s="43">
        <v>0.0</v>
      </c>
      <c r="V22" s="43">
        <v>8776.78</v>
      </c>
      <c r="W22" s="43">
        <v>3060.8</v>
      </c>
      <c r="X22" s="43">
        <v>5210.21</v>
      </c>
      <c r="Y22" s="43">
        <v>0.0</v>
      </c>
      <c r="Z22" s="43">
        <v>0.0</v>
      </c>
      <c r="AA22" s="43">
        <v>13344.03</v>
      </c>
      <c r="AB22" s="43">
        <v>193701.87</v>
      </c>
      <c r="AC22" s="43">
        <v>1206.17</v>
      </c>
      <c r="AD22" s="43">
        <v>401749.41</v>
      </c>
      <c r="AE22" s="43">
        <v>5349.92</v>
      </c>
      <c r="AF22" s="43">
        <v>0.0</v>
      </c>
      <c r="AG22" s="43">
        <v>23584.23</v>
      </c>
      <c r="AH22" s="43">
        <v>7346.89</v>
      </c>
      <c r="AI22" s="43">
        <v>0.0</v>
      </c>
      <c r="AJ22" s="43">
        <v>68005.08</v>
      </c>
      <c r="AK22" s="43">
        <v>3221.93</v>
      </c>
      <c r="AL22" s="43">
        <v>0.0</v>
      </c>
      <c r="AM22" s="43">
        <v>489.4</v>
      </c>
      <c r="AN22" s="43">
        <v>0.0</v>
      </c>
      <c r="AO22" s="43">
        <v>0.0</v>
      </c>
      <c r="AP22" s="43">
        <v>0.0</v>
      </c>
      <c r="AQ22" s="43">
        <v>92333.59</v>
      </c>
      <c r="AR22" s="43">
        <v>0.0</v>
      </c>
      <c r="AS22" s="43">
        <v>0.0</v>
      </c>
      <c r="AT22" s="43">
        <v>0.0</v>
      </c>
      <c r="AU22" s="43">
        <v>10251.59</v>
      </c>
      <c r="AV22" s="43">
        <v>220135.7</v>
      </c>
      <c r="AW22" s="43">
        <v>0.0</v>
      </c>
      <c r="AX22" s="43">
        <v>100515.8</v>
      </c>
      <c r="AY22" s="43">
        <v>0.0</v>
      </c>
      <c r="AZ22" s="43">
        <v>0.0</v>
      </c>
      <c r="BA22" s="43">
        <v>0.0</v>
      </c>
      <c r="BB22" s="43">
        <v>913.77</v>
      </c>
      <c r="BC22" s="43">
        <v>10032.37</v>
      </c>
      <c r="BD22" s="43">
        <v>17673.01</v>
      </c>
      <c r="BE22" s="43">
        <v>0.0</v>
      </c>
      <c r="BF22" s="43">
        <v>3822.02</v>
      </c>
      <c r="BG22" s="43">
        <v>1196.69</v>
      </c>
      <c r="BH22" s="43">
        <v>0.0</v>
      </c>
      <c r="BI22" s="43">
        <v>0.0</v>
      </c>
      <c r="BJ22" s="43">
        <v>0.0</v>
      </c>
      <c r="BK22" s="43">
        <v>90481.04</v>
      </c>
      <c r="BL22" s="43">
        <v>1278.77</v>
      </c>
      <c r="BM22" s="43">
        <v>949855.74</v>
      </c>
      <c r="BN22" s="43">
        <v>0.0</v>
      </c>
      <c r="BO22" s="43">
        <v>1029.01</v>
      </c>
      <c r="BP22" s="43">
        <v>13697.71</v>
      </c>
      <c r="BQ22" s="43">
        <v>586.86</v>
      </c>
      <c r="BR22" s="43">
        <v>0.0</v>
      </c>
      <c r="BS22" s="43">
        <v>25024.01</v>
      </c>
      <c r="BT22" s="47"/>
      <c r="BU22" s="47"/>
      <c r="BV22" s="47"/>
      <c r="BW22" s="47"/>
      <c r="BX22" s="47"/>
      <c r="BY22" s="47"/>
      <c r="BZ22" s="47"/>
      <c r="CA22" s="47"/>
      <c r="CB22" s="47"/>
    </row>
    <row r="23" ht="12.75" customHeight="1" outlineLevel="1">
      <c r="A23" s="44"/>
      <c r="B23" s="2">
        <v>15.0</v>
      </c>
      <c r="C23" s="45">
        <v>5065.0</v>
      </c>
      <c r="D23" s="46">
        <v>15.0</v>
      </c>
      <c r="E23" s="45" t="s">
        <v>78</v>
      </c>
      <c r="F23" s="43"/>
      <c r="G23" s="43">
        <f t="shared" si="2"/>
        <v>894787.8</v>
      </c>
      <c r="H23" s="47"/>
      <c r="I23" s="47"/>
      <c r="J23" s="47"/>
      <c r="K23" s="47"/>
      <c r="L23" s="47"/>
      <c r="M23" s="47"/>
      <c r="N23" s="47"/>
      <c r="O23" s="47"/>
      <c r="P23" s="36">
        <v>21.0</v>
      </c>
      <c r="Q23" s="9"/>
      <c r="R23" s="43">
        <v>2747579.13</v>
      </c>
      <c r="S23" s="43">
        <v>213329.96</v>
      </c>
      <c r="T23" s="43">
        <v>30754.95</v>
      </c>
      <c r="U23" s="43">
        <v>234014.0</v>
      </c>
      <c r="V23" s="43">
        <v>498354.56</v>
      </c>
      <c r="W23" s="43">
        <v>371579.18</v>
      </c>
      <c r="X23" s="43">
        <v>68365.0</v>
      </c>
      <c r="Y23" s="43">
        <v>219.39</v>
      </c>
      <c r="Z23" s="43">
        <v>1507.85</v>
      </c>
      <c r="AA23" s="43">
        <v>31021.57</v>
      </c>
      <c r="AB23" s="43">
        <v>519839.64</v>
      </c>
      <c r="AC23" s="43">
        <v>227286.08</v>
      </c>
      <c r="AD23" s="43">
        <v>827290.19</v>
      </c>
      <c r="AE23" s="43">
        <v>9911.13</v>
      </c>
      <c r="AF23" s="43">
        <v>374754.67</v>
      </c>
      <c r="AG23" s="43">
        <v>212033.63</v>
      </c>
      <c r="AH23" s="43">
        <v>233530.41</v>
      </c>
      <c r="AI23" s="43">
        <v>35021.91</v>
      </c>
      <c r="AJ23" s="43">
        <v>755778.29</v>
      </c>
      <c r="AK23" s="43">
        <v>259603.9</v>
      </c>
      <c r="AL23" s="43">
        <v>168011.24</v>
      </c>
      <c r="AM23" s="43">
        <v>0.0</v>
      </c>
      <c r="AN23" s="43">
        <v>0.0</v>
      </c>
      <c r="AO23" s="43">
        <v>27368.19</v>
      </c>
      <c r="AP23" s="43">
        <v>1.27146554E7</v>
      </c>
      <c r="AQ23" s="43">
        <v>894787.8</v>
      </c>
      <c r="AR23" s="43">
        <v>510839.79</v>
      </c>
      <c r="AS23" s="43">
        <v>466847.19</v>
      </c>
      <c r="AT23" s="43">
        <v>0.0</v>
      </c>
      <c r="AU23" s="43">
        <v>112473.6</v>
      </c>
      <c r="AV23" s="43">
        <v>1893410.77</v>
      </c>
      <c r="AW23" s="43">
        <v>246846.15</v>
      </c>
      <c r="AX23" s="43">
        <v>393319.47</v>
      </c>
      <c r="AY23" s="43">
        <v>368407.17</v>
      </c>
      <c r="AZ23" s="43">
        <v>4186.63</v>
      </c>
      <c r="BA23" s="43">
        <v>223628.54</v>
      </c>
      <c r="BB23" s="43">
        <v>49054.11</v>
      </c>
      <c r="BC23" s="43">
        <v>576206.19</v>
      </c>
      <c r="BD23" s="43">
        <v>67459.12</v>
      </c>
      <c r="BE23" s="43">
        <v>341206.01</v>
      </c>
      <c r="BF23" s="43">
        <v>54796.93</v>
      </c>
      <c r="BG23" s="43">
        <v>289156.79</v>
      </c>
      <c r="BH23" s="43">
        <v>14405.2</v>
      </c>
      <c r="BI23" s="43">
        <v>16121.65</v>
      </c>
      <c r="BJ23" s="43">
        <v>67967.33</v>
      </c>
      <c r="BK23" s="43">
        <v>153059.42</v>
      </c>
      <c r="BL23" s="43">
        <v>4954.37</v>
      </c>
      <c r="BM23" s="43">
        <v>75894.68</v>
      </c>
      <c r="BN23" s="43">
        <v>109.26</v>
      </c>
      <c r="BO23" s="43">
        <v>297975.16</v>
      </c>
      <c r="BP23" s="43">
        <v>50226.16</v>
      </c>
      <c r="BQ23" s="43">
        <v>47235.84</v>
      </c>
      <c r="BR23" s="43">
        <v>1166123.42</v>
      </c>
      <c r="BS23" s="43">
        <v>1015943.62</v>
      </c>
      <c r="BT23" s="47"/>
      <c r="BU23" s="47"/>
      <c r="BV23" s="47"/>
      <c r="BW23" s="47"/>
      <c r="BX23" s="47"/>
      <c r="BY23" s="47"/>
      <c r="BZ23" s="47"/>
      <c r="CA23" s="47"/>
      <c r="CB23" s="47"/>
    </row>
    <row r="24" ht="12.75" customHeight="1" outlineLevel="1">
      <c r="A24" s="44"/>
      <c r="B24" s="2">
        <v>16.0</v>
      </c>
      <c r="C24" s="45">
        <v>5070.0</v>
      </c>
      <c r="D24" s="46">
        <v>16.0</v>
      </c>
      <c r="E24" s="45" t="s">
        <v>79</v>
      </c>
      <c r="F24" s="43"/>
      <c r="G24" s="43">
        <f t="shared" si="2"/>
        <v>674388.87</v>
      </c>
      <c r="H24" s="47"/>
      <c r="I24" s="47"/>
      <c r="J24" s="47"/>
      <c r="K24" s="47"/>
      <c r="L24" s="47"/>
      <c r="M24" s="47"/>
      <c r="N24" s="47"/>
      <c r="O24" s="47"/>
      <c r="P24" s="36">
        <v>22.0</v>
      </c>
      <c r="Q24" s="9"/>
      <c r="R24" s="43">
        <v>1359373.53</v>
      </c>
      <c r="S24" s="43">
        <v>125997.0</v>
      </c>
      <c r="T24" s="43">
        <v>10687.44</v>
      </c>
      <c r="U24" s="43">
        <v>532401.0</v>
      </c>
      <c r="V24" s="43">
        <v>308944.13</v>
      </c>
      <c r="W24" s="43">
        <v>4357.34</v>
      </c>
      <c r="X24" s="43">
        <v>0.0</v>
      </c>
      <c r="Y24" s="43">
        <v>4403.2</v>
      </c>
      <c r="Z24" s="43">
        <v>0.0</v>
      </c>
      <c r="AA24" s="43">
        <v>0.0</v>
      </c>
      <c r="AB24" s="43">
        <v>1094599.63</v>
      </c>
      <c r="AC24" s="43">
        <v>17020.56</v>
      </c>
      <c r="AD24" s="43">
        <v>37353.57</v>
      </c>
      <c r="AE24" s="43">
        <v>0.0</v>
      </c>
      <c r="AF24" s="43">
        <v>71515.87</v>
      </c>
      <c r="AG24" s="43">
        <v>569695.23</v>
      </c>
      <c r="AH24" s="43">
        <v>197019.08</v>
      </c>
      <c r="AI24" s="43">
        <v>47045.4</v>
      </c>
      <c r="AJ24" s="43">
        <v>683646.47</v>
      </c>
      <c r="AK24" s="43">
        <v>159706.93</v>
      </c>
      <c r="AL24" s="43">
        <v>0.0</v>
      </c>
      <c r="AM24" s="43">
        <v>16635.38</v>
      </c>
      <c r="AN24" s="43">
        <v>0.0</v>
      </c>
      <c r="AO24" s="43">
        <v>0.0</v>
      </c>
      <c r="AP24" s="43">
        <v>5.119794358E7</v>
      </c>
      <c r="AQ24" s="43">
        <v>674388.87</v>
      </c>
      <c r="AR24" s="43">
        <v>93753.57</v>
      </c>
      <c r="AS24" s="43">
        <v>231262.27</v>
      </c>
      <c r="AT24" s="43">
        <v>60986.18</v>
      </c>
      <c r="AU24" s="43">
        <v>0.0</v>
      </c>
      <c r="AV24" s="43">
        <v>0.0</v>
      </c>
      <c r="AW24" s="43">
        <v>513005.62</v>
      </c>
      <c r="AX24" s="43">
        <v>606474.58</v>
      </c>
      <c r="AY24" s="43">
        <v>790018.16</v>
      </c>
      <c r="AZ24" s="43">
        <v>48040.4</v>
      </c>
      <c r="BA24" s="43">
        <v>0.0</v>
      </c>
      <c r="BB24" s="43">
        <v>270432.6</v>
      </c>
      <c r="BC24" s="43">
        <v>863437.64</v>
      </c>
      <c r="BD24" s="43">
        <v>48564.06</v>
      </c>
      <c r="BE24" s="43">
        <v>0.0</v>
      </c>
      <c r="BF24" s="43">
        <v>68587.84</v>
      </c>
      <c r="BG24" s="43">
        <v>304674.02</v>
      </c>
      <c r="BH24" s="43">
        <v>41825.17</v>
      </c>
      <c r="BI24" s="43">
        <v>69103.65</v>
      </c>
      <c r="BJ24" s="43">
        <v>0.0</v>
      </c>
      <c r="BK24" s="43">
        <v>6085.05</v>
      </c>
      <c r="BL24" s="43">
        <v>2469.45</v>
      </c>
      <c r="BM24" s="43">
        <v>1800929.3</v>
      </c>
      <c r="BN24" s="43">
        <v>12651.54</v>
      </c>
      <c r="BO24" s="43">
        <v>0.0</v>
      </c>
      <c r="BP24" s="43">
        <v>66832.55</v>
      </c>
      <c r="BQ24" s="43">
        <v>256312.38</v>
      </c>
      <c r="BR24" s="43">
        <v>-447842.77</v>
      </c>
      <c r="BS24" s="43">
        <v>7013.76</v>
      </c>
      <c r="BT24" s="47"/>
      <c r="BU24" s="47"/>
      <c r="BV24" s="47"/>
      <c r="BW24" s="47"/>
      <c r="BX24" s="47"/>
      <c r="BY24" s="47"/>
      <c r="BZ24" s="47"/>
      <c r="CA24" s="47"/>
      <c r="CB24" s="47"/>
    </row>
    <row r="25" ht="12.75" customHeight="1" outlineLevel="1">
      <c r="A25" s="44"/>
      <c r="B25" s="2">
        <v>17.0</v>
      </c>
      <c r="C25" s="45">
        <v>5075.0</v>
      </c>
      <c r="D25" s="46">
        <v>17.0</v>
      </c>
      <c r="E25" s="45" t="s">
        <v>80</v>
      </c>
      <c r="F25" s="43"/>
      <c r="G25" s="43">
        <f t="shared" si="2"/>
        <v>6705.74</v>
      </c>
      <c r="H25" s="47"/>
      <c r="I25" s="47"/>
      <c r="J25" s="47"/>
      <c r="K25" s="47"/>
      <c r="L25" s="47"/>
      <c r="M25" s="47"/>
      <c r="N25" s="47"/>
      <c r="O25" s="47"/>
      <c r="P25" s="36">
        <v>23.0</v>
      </c>
      <c r="Q25" s="9"/>
      <c r="R25" s="43">
        <v>928230.3</v>
      </c>
      <c r="S25" s="43">
        <v>76050.89</v>
      </c>
      <c r="T25" s="43">
        <v>780.17</v>
      </c>
      <c r="U25" s="43">
        <v>70353.0</v>
      </c>
      <c r="V25" s="43">
        <v>108250.84</v>
      </c>
      <c r="W25" s="43">
        <v>1822.62</v>
      </c>
      <c r="X25" s="43">
        <v>0.0</v>
      </c>
      <c r="Y25" s="43">
        <v>0.0</v>
      </c>
      <c r="Z25" s="43">
        <v>39552.12</v>
      </c>
      <c r="AA25" s="43">
        <v>0.0</v>
      </c>
      <c r="AB25" s="43">
        <v>373346.29</v>
      </c>
      <c r="AC25" s="43">
        <v>0.0</v>
      </c>
      <c r="AD25" s="43">
        <v>3685.56</v>
      </c>
      <c r="AE25" s="43">
        <v>0.0</v>
      </c>
      <c r="AF25" s="43">
        <v>209688.79</v>
      </c>
      <c r="AG25" s="43">
        <v>0.0</v>
      </c>
      <c r="AH25" s="43">
        <v>19514.04</v>
      </c>
      <c r="AI25" s="43">
        <v>4133.88</v>
      </c>
      <c r="AJ25" s="43">
        <v>129394.01</v>
      </c>
      <c r="AK25" s="43">
        <v>23621.33</v>
      </c>
      <c r="AL25" s="43">
        <v>0.0</v>
      </c>
      <c r="AM25" s="43">
        <v>64.19</v>
      </c>
      <c r="AN25" s="43">
        <v>0.0</v>
      </c>
      <c r="AO25" s="43">
        <v>0.0</v>
      </c>
      <c r="AP25" s="43">
        <v>8075788.81</v>
      </c>
      <c r="AQ25" s="43">
        <v>6705.74</v>
      </c>
      <c r="AR25" s="43">
        <v>127689.6</v>
      </c>
      <c r="AS25" s="43">
        <v>-31685.2</v>
      </c>
      <c r="AT25" s="43">
        <v>0.0</v>
      </c>
      <c r="AU25" s="43">
        <v>0.0</v>
      </c>
      <c r="AV25" s="43">
        <v>0.0</v>
      </c>
      <c r="AW25" s="43">
        <v>9638.63</v>
      </c>
      <c r="AX25" s="43">
        <v>0.0</v>
      </c>
      <c r="AY25" s="43">
        <v>0.0</v>
      </c>
      <c r="AZ25" s="43">
        <v>111693.22</v>
      </c>
      <c r="BA25" s="43">
        <v>0.0</v>
      </c>
      <c r="BB25" s="43">
        <v>143052.17</v>
      </c>
      <c r="BC25" s="43">
        <v>151090.93</v>
      </c>
      <c r="BD25" s="43">
        <v>105141.19</v>
      </c>
      <c r="BE25" s="43">
        <v>0.0</v>
      </c>
      <c r="BF25" s="43">
        <v>28173.62</v>
      </c>
      <c r="BG25" s="43">
        <v>56524.35</v>
      </c>
      <c r="BH25" s="43">
        <v>10451.54</v>
      </c>
      <c r="BI25" s="43">
        <v>5180.56</v>
      </c>
      <c r="BJ25" s="43">
        <v>0.0</v>
      </c>
      <c r="BK25" s="43">
        <v>-134.0</v>
      </c>
      <c r="BL25" s="43">
        <v>21871.7</v>
      </c>
      <c r="BM25" s="43">
        <v>246374.51</v>
      </c>
      <c r="BN25" s="43">
        <v>0.0</v>
      </c>
      <c r="BO25" s="43">
        <v>0.0</v>
      </c>
      <c r="BP25" s="43">
        <v>24723.63</v>
      </c>
      <c r="BQ25" s="43">
        <v>36800.82</v>
      </c>
      <c r="BR25" s="43">
        <v>572526.5</v>
      </c>
      <c r="BS25" s="43">
        <v>4245.75</v>
      </c>
      <c r="BT25" s="47"/>
      <c r="BU25" s="47"/>
      <c r="BV25" s="47"/>
      <c r="BW25" s="47"/>
      <c r="BX25" s="47"/>
      <c r="BY25" s="47"/>
      <c r="BZ25" s="47"/>
      <c r="CA25" s="47"/>
      <c r="CB25" s="47"/>
    </row>
    <row r="26" ht="12.75" customHeight="1" outlineLevel="1">
      <c r="A26" s="44"/>
      <c r="B26" s="2">
        <v>18.0</v>
      </c>
      <c r="C26" s="45">
        <v>5085.0</v>
      </c>
      <c r="D26" s="46">
        <v>18.0</v>
      </c>
      <c r="E26" s="45" t="s">
        <v>81</v>
      </c>
      <c r="F26" s="43"/>
      <c r="G26" s="43">
        <f t="shared" si="2"/>
        <v>13918868.81</v>
      </c>
      <c r="H26" s="47"/>
      <c r="I26" s="47"/>
      <c r="J26" s="47"/>
      <c r="K26" s="47"/>
      <c r="L26" s="47"/>
      <c r="M26" s="47"/>
      <c r="N26" s="47"/>
      <c r="O26" s="47"/>
      <c r="P26" s="36">
        <v>24.0</v>
      </c>
      <c r="Q26" s="9"/>
      <c r="R26" s="43">
        <v>656762.65</v>
      </c>
      <c r="S26" s="43">
        <v>600533.57</v>
      </c>
      <c r="T26" s="43">
        <v>10123.73</v>
      </c>
      <c r="U26" s="43">
        <v>388434.0</v>
      </c>
      <c r="V26" s="43">
        <v>0.0</v>
      </c>
      <c r="W26" s="43">
        <v>677238.08</v>
      </c>
      <c r="X26" s="43">
        <v>90645.84</v>
      </c>
      <c r="Y26" s="43">
        <v>10701.22</v>
      </c>
      <c r="Z26" s="43">
        <v>15983.63</v>
      </c>
      <c r="AA26" s="43">
        <v>0.0</v>
      </c>
      <c r="AB26" s="43">
        <v>1659492.55</v>
      </c>
      <c r="AC26" s="43">
        <v>0.0</v>
      </c>
      <c r="AD26" s="43">
        <v>13381.44</v>
      </c>
      <c r="AE26" s="43">
        <v>228708.18</v>
      </c>
      <c r="AF26" s="43">
        <v>597802.74</v>
      </c>
      <c r="AG26" s="43">
        <v>166744.68</v>
      </c>
      <c r="AH26" s="43">
        <v>5301.92</v>
      </c>
      <c r="AI26" s="43">
        <v>86049.64</v>
      </c>
      <c r="AJ26" s="43">
        <v>895684.06</v>
      </c>
      <c r="AK26" s="43">
        <v>127925.78</v>
      </c>
      <c r="AL26" s="43">
        <v>44932.79</v>
      </c>
      <c r="AM26" s="43">
        <v>85771.13</v>
      </c>
      <c r="AN26" s="43">
        <v>0.0</v>
      </c>
      <c r="AO26" s="43">
        <v>0.0</v>
      </c>
      <c r="AP26" s="43">
        <v>7.835423938E7</v>
      </c>
      <c r="AQ26" s="43">
        <v>1.391886881E7</v>
      </c>
      <c r="AR26" s="43">
        <v>243484.19</v>
      </c>
      <c r="AS26" s="43">
        <v>205625.02</v>
      </c>
      <c r="AT26" s="43">
        <v>3279.85</v>
      </c>
      <c r="AU26" s="43">
        <v>140175.1</v>
      </c>
      <c r="AV26" s="43">
        <v>3375843.29</v>
      </c>
      <c r="AW26" s="43">
        <v>900748.73</v>
      </c>
      <c r="AX26" s="43">
        <v>979541.77</v>
      </c>
      <c r="AY26" s="43">
        <v>2101740.59</v>
      </c>
      <c r="AZ26" s="43">
        <v>244192.9</v>
      </c>
      <c r="BA26" s="43">
        <v>-107.57</v>
      </c>
      <c r="BB26" s="43">
        <v>86048.6</v>
      </c>
      <c r="BC26" s="43">
        <v>299999.67</v>
      </c>
      <c r="BD26" s="43">
        <v>14.81</v>
      </c>
      <c r="BE26" s="43">
        <v>112258.99</v>
      </c>
      <c r="BF26" s="43">
        <v>414486.97</v>
      </c>
      <c r="BG26" s="43">
        <v>593297.48</v>
      </c>
      <c r="BH26" s="43">
        <v>89871.69</v>
      </c>
      <c r="BI26" s="43">
        <v>59947.05</v>
      </c>
      <c r="BJ26" s="43">
        <v>37995.45</v>
      </c>
      <c r="BK26" s="43">
        <v>0.0</v>
      </c>
      <c r="BL26" s="43">
        <v>255389.01</v>
      </c>
      <c r="BM26" s="43">
        <v>3481416.73</v>
      </c>
      <c r="BN26" s="43">
        <v>0.0</v>
      </c>
      <c r="BO26" s="43">
        <v>84951.2</v>
      </c>
      <c r="BP26" s="43">
        <v>92111.47</v>
      </c>
      <c r="BQ26" s="43">
        <v>79330.59</v>
      </c>
      <c r="BR26" s="43">
        <v>7893.74</v>
      </c>
      <c r="BS26" s="43">
        <v>0.0</v>
      </c>
      <c r="BT26" s="47"/>
      <c r="BU26" s="47"/>
      <c r="BV26" s="47"/>
      <c r="BW26" s="47"/>
      <c r="BX26" s="47"/>
      <c r="BY26" s="47"/>
      <c r="BZ26" s="47"/>
      <c r="CA26" s="47"/>
      <c r="CB26" s="47"/>
    </row>
    <row r="27" ht="12.75" customHeight="1" outlineLevel="1">
      <c r="A27" s="44"/>
      <c r="B27" s="2">
        <v>19.0</v>
      </c>
      <c r="C27" s="45">
        <v>5090.0</v>
      </c>
      <c r="D27" s="46">
        <v>19.0</v>
      </c>
      <c r="E27" s="45" t="s">
        <v>82</v>
      </c>
      <c r="F27" s="43"/>
      <c r="G27" s="43">
        <f t="shared" si="2"/>
        <v>0</v>
      </c>
      <c r="H27" s="47"/>
      <c r="I27" s="47"/>
      <c r="J27" s="47"/>
      <c r="K27" s="47"/>
      <c r="L27" s="47"/>
      <c r="M27" s="47"/>
      <c r="N27" s="47"/>
      <c r="O27" s="47"/>
      <c r="P27" s="36">
        <v>25.0</v>
      </c>
      <c r="Q27" s="9"/>
      <c r="R27" s="43">
        <v>0.0</v>
      </c>
      <c r="S27" s="43">
        <v>0.0</v>
      </c>
      <c r="T27" s="43">
        <v>0.0</v>
      </c>
      <c r="U27" s="43">
        <v>0.0</v>
      </c>
      <c r="V27" s="43">
        <v>0.0</v>
      </c>
      <c r="W27" s="43">
        <v>959.89</v>
      </c>
      <c r="X27" s="43">
        <v>0.0</v>
      </c>
      <c r="Y27" s="43">
        <v>0.0</v>
      </c>
      <c r="Z27" s="43">
        <v>0.0</v>
      </c>
      <c r="AA27" s="43">
        <v>0.0</v>
      </c>
      <c r="AB27" s="43">
        <v>0.0</v>
      </c>
      <c r="AC27" s="43">
        <v>0.0</v>
      </c>
      <c r="AD27" s="43">
        <v>0.0</v>
      </c>
      <c r="AE27" s="43">
        <v>0.0</v>
      </c>
      <c r="AF27" s="43">
        <v>0.0</v>
      </c>
      <c r="AG27" s="43">
        <v>0.0</v>
      </c>
      <c r="AH27" s="43">
        <v>0.0</v>
      </c>
      <c r="AI27" s="43">
        <v>0.0</v>
      </c>
      <c r="AJ27" s="43">
        <v>0.0</v>
      </c>
      <c r="AK27" s="43">
        <v>0.0</v>
      </c>
      <c r="AL27" s="43">
        <v>0.0</v>
      </c>
      <c r="AM27" s="43">
        <v>0.0</v>
      </c>
      <c r="AN27" s="43">
        <v>0.0</v>
      </c>
      <c r="AO27" s="43">
        <v>0.0</v>
      </c>
      <c r="AP27" s="43">
        <v>0.0</v>
      </c>
      <c r="AQ27" s="43">
        <v>0.0</v>
      </c>
      <c r="AR27" s="43">
        <v>0.0</v>
      </c>
      <c r="AS27" s="43">
        <v>0.0</v>
      </c>
      <c r="AT27" s="43">
        <v>0.0</v>
      </c>
      <c r="AU27" s="43">
        <v>0.0</v>
      </c>
      <c r="AV27" s="43">
        <v>0.0</v>
      </c>
      <c r="AW27" s="43">
        <v>0.0</v>
      </c>
      <c r="AX27" s="43">
        <v>0.0</v>
      </c>
      <c r="AY27" s="43">
        <v>0.0</v>
      </c>
      <c r="AZ27" s="43">
        <v>0.0</v>
      </c>
      <c r="BA27" s="43">
        <v>0.0</v>
      </c>
      <c r="BB27" s="43">
        <v>0.0</v>
      </c>
      <c r="BC27" s="43">
        <v>0.0</v>
      </c>
      <c r="BD27" s="43">
        <v>0.0</v>
      </c>
      <c r="BE27" s="43">
        <v>0.0</v>
      </c>
      <c r="BF27" s="43">
        <v>0.0</v>
      </c>
      <c r="BG27" s="43">
        <v>47.03</v>
      </c>
      <c r="BH27" s="43">
        <v>0.0</v>
      </c>
      <c r="BI27" s="43">
        <v>0.0</v>
      </c>
      <c r="BJ27" s="43">
        <v>0.0</v>
      </c>
      <c r="BK27" s="43">
        <v>0.0</v>
      </c>
      <c r="BL27" s="43">
        <v>0.0</v>
      </c>
      <c r="BM27" s="43">
        <v>0.0</v>
      </c>
      <c r="BN27" s="43">
        <v>0.0</v>
      </c>
      <c r="BO27" s="43">
        <v>0.0</v>
      </c>
      <c r="BP27" s="43">
        <v>0.0</v>
      </c>
      <c r="BQ27" s="43">
        <v>0.0</v>
      </c>
      <c r="BR27" s="43">
        <v>47695.55</v>
      </c>
      <c r="BS27" s="43">
        <v>0.0</v>
      </c>
      <c r="BT27" s="47"/>
      <c r="BU27" s="47"/>
      <c r="BV27" s="47"/>
      <c r="BW27" s="47"/>
      <c r="BX27" s="47"/>
      <c r="BY27" s="47"/>
      <c r="BZ27" s="47"/>
      <c r="CA27" s="47"/>
      <c r="CB27" s="47"/>
    </row>
    <row r="28" ht="12.75" customHeight="1" outlineLevel="1">
      <c r="A28" s="44"/>
      <c r="B28" s="2">
        <v>20.0</v>
      </c>
      <c r="C28" s="45">
        <v>5095.0</v>
      </c>
      <c r="D28" s="46">
        <v>20.0</v>
      </c>
      <c r="E28" s="45" t="s">
        <v>83</v>
      </c>
      <c r="F28" s="43"/>
      <c r="G28" s="43">
        <f t="shared" si="2"/>
        <v>0</v>
      </c>
      <c r="H28" s="47"/>
      <c r="I28" s="47"/>
      <c r="J28" s="47"/>
      <c r="K28" s="47"/>
      <c r="L28" s="47"/>
      <c r="M28" s="47"/>
      <c r="N28" s="47"/>
      <c r="O28" s="47"/>
      <c r="P28" s="36">
        <v>26.0</v>
      </c>
      <c r="Q28" s="9"/>
      <c r="R28" s="43">
        <v>0.0</v>
      </c>
      <c r="S28" s="43">
        <v>268746.48</v>
      </c>
      <c r="T28" s="43">
        <v>0.0</v>
      </c>
      <c r="U28" s="43">
        <v>21910.0</v>
      </c>
      <c r="V28" s="43">
        <v>0.0</v>
      </c>
      <c r="W28" s="43">
        <v>47653.17</v>
      </c>
      <c r="X28" s="43">
        <v>11002.8</v>
      </c>
      <c r="Y28" s="43">
        <v>4177.65</v>
      </c>
      <c r="Z28" s="43">
        <v>0.0</v>
      </c>
      <c r="AA28" s="43">
        <v>32667.0</v>
      </c>
      <c r="AB28" s="43">
        <v>179281.25</v>
      </c>
      <c r="AC28" s="43">
        <v>0.0</v>
      </c>
      <c r="AD28" s="43">
        <v>0.0</v>
      </c>
      <c r="AE28" s="43">
        <v>0.0</v>
      </c>
      <c r="AF28" s="43">
        <v>0.0</v>
      </c>
      <c r="AG28" s="43">
        <v>0.0</v>
      </c>
      <c r="AH28" s="43">
        <v>9317.79</v>
      </c>
      <c r="AI28" s="43">
        <v>0.0</v>
      </c>
      <c r="AJ28" s="43">
        <v>138124.5</v>
      </c>
      <c r="AK28" s="43">
        <v>34552.64</v>
      </c>
      <c r="AL28" s="43">
        <v>0.0</v>
      </c>
      <c r="AM28" s="43">
        <v>17806.8</v>
      </c>
      <c r="AN28" s="43">
        <v>6286.65</v>
      </c>
      <c r="AO28" s="43">
        <v>2808.6</v>
      </c>
      <c r="AP28" s="43">
        <v>0.0</v>
      </c>
      <c r="AQ28" s="43">
        <v>0.0</v>
      </c>
      <c r="AR28" s="43">
        <v>50569.59</v>
      </c>
      <c r="AS28" s="43">
        <v>47710.67</v>
      </c>
      <c r="AT28" s="43">
        <v>0.0</v>
      </c>
      <c r="AU28" s="43">
        <v>84879.89</v>
      </c>
      <c r="AV28" s="43">
        <v>90236.01</v>
      </c>
      <c r="AW28" s="43">
        <v>0.0</v>
      </c>
      <c r="AX28" s="43">
        <v>79035.25</v>
      </c>
      <c r="AY28" s="43">
        <v>0.0</v>
      </c>
      <c r="AZ28" s="43">
        <v>20897.52</v>
      </c>
      <c r="BA28" s="43">
        <v>59413.01</v>
      </c>
      <c r="BB28" s="43">
        <v>21321.24</v>
      </c>
      <c r="BC28" s="43">
        <v>34449.24</v>
      </c>
      <c r="BD28" s="43">
        <v>0.0</v>
      </c>
      <c r="BE28" s="43">
        <v>0.0</v>
      </c>
      <c r="BF28" s="43">
        <v>30455.0</v>
      </c>
      <c r="BG28" s="43">
        <v>640.86</v>
      </c>
      <c r="BH28" s="43">
        <v>15410.64</v>
      </c>
      <c r="BI28" s="43">
        <v>67871.22</v>
      </c>
      <c r="BJ28" s="43">
        <v>1113.28</v>
      </c>
      <c r="BK28" s="43">
        <v>0.0</v>
      </c>
      <c r="BL28" s="43">
        <v>16278.83</v>
      </c>
      <c r="BM28" s="43">
        <v>0.0</v>
      </c>
      <c r="BN28" s="43">
        <v>0.0</v>
      </c>
      <c r="BO28" s="43">
        <v>40707.26</v>
      </c>
      <c r="BP28" s="43">
        <v>0.0</v>
      </c>
      <c r="BQ28" s="43">
        <v>42737.28</v>
      </c>
      <c r="BR28" s="43">
        <v>76851.7</v>
      </c>
      <c r="BS28" s="43">
        <v>70981.45</v>
      </c>
      <c r="BT28" s="47"/>
      <c r="BU28" s="47"/>
      <c r="BV28" s="47"/>
      <c r="BW28" s="47"/>
      <c r="BX28" s="47"/>
      <c r="BY28" s="47"/>
      <c r="BZ28" s="47"/>
      <c r="CA28" s="47"/>
      <c r="CB28" s="47"/>
    </row>
    <row r="29" ht="12.75" customHeight="1" outlineLevel="1">
      <c r="A29" s="44"/>
      <c r="B29" s="2">
        <v>21.0</v>
      </c>
      <c r="C29" s="45">
        <v>5096.0</v>
      </c>
      <c r="D29" s="46">
        <v>21.0</v>
      </c>
      <c r="E29" s="45" t="s">
        <v>84</v>
      </c>
      <c r="F29" s="43"/>
      <c r="G29" s="43">
        <f t="shared" si="2"/>
        <v>144211.3</v>
      </c>
      <c r="H29" s="47"/>
      <c r="I29" s="47"/>
      <c r="J29" s="47"/>
      <c r="K29" s="47"/>
      <c r="L29" s="47"/>
      <c r="M29" s="47"/>
      <c r="N29" s="47"/>
      <c r="O29" s="47"/>
      <c r="P29" s="36">
        <v>27.0</v>
      </c>
      <c r="Q29" s="9"/>
      <c r="R29" s="43">
        <v>0.0</v>
      </c>
      <c r="S29" s="43">
        <v>2243.4</v>
      </c>
      <c r="T29" s="43">
        <v>1990.6</v>
      </c>
      <c r="U29" s="43">
        <v>0.0</v>
      </c>
      <c r="V29" s="43">
        <v>0.0</v>
      </c>
      <c r="W29" s="43">
        <v>0.0</v>
      </c>
      <c r="X29" s="43">
        <v>0.0</v>
      </c>
      <c r="Y29" s="43">
        <v>0.0</v>
      </c>
      <c r="Z29" s="43">
        <v>0.0</v>
      </c>
      <c r="AA29" s="43">
        <v>0.0</v>
      </c>
      <c r="AB29" s="43">
        <v>0.0</v>
      </c>
      <c r="AC29" s="43">
        <v>0.0</v>
      </c>
      <c r="AD29" s="43">
        <v>0.0</v>
      </c>
      <c r="AE29" s="43">
        <v>27291.15</v>
      </c>
      <c r="AF29" s="43">
        <v>979.0</v>
      </c>
      <c r="AG29" s="43">
        <v>131152.01</v>
      </c>
      <c r="AH29" s="43">
        <v>0.0</v>
      </c>
      <c r="AI29" s="43">
        <v>0.0</v>
      </c>
      <c r="AJ29" s="43">
        <v>0.0</v>
      </c>
      <c r="AK29" s="43">
        <v>0.0</v>
      </c>
      <c r="AL29" s="43">
        <v>0.0</v>
      </c>
      <c r="AM29" s="43">
        <v>6300.0</v>
      </c>
      <c r="AN29" s="43">
        <v>0.0</v>
      </c>
      <c r="AO29" s="43">
        <v>0.0</v>
      </c>
      <c r="AP29" s="43">
        <v>0.0</v>
      </c>
      <c r="AQ29" s="43">
        <v>144211.3</v>
      </c>
      <c r="AR29" s="43">
        <v>0.0</v>
      </c>
      <c r="AS29" s="43">
        <v>0.0</v>
      </c>
      <c r="AT29" s="43">
        <v>0.0</v>
      </c>
      <c r="AU29" s="43">
        <v>0.0</v>
      </c>
      <c r="AV29" s="43">
        <v>0.0</v>
      </c>
      <c r="AW29" s="43">
        <v>0.0</v>
      </c>
      <c r="AX29" s="43">
        <v>0.0</v>
      </c>
      <c r="AY29" s="43">
        <v>0.0</v>
      </c>
      <c r="AZ29" s="43">
        <v>0.0</v>
      </c>
      <c r="BA29" s="43">
        <v>0.0</v>
      </c>
      <c r="BB29" s="43">
        <v>0.0</v>
      </c>
      <c r="BC29" s="43">
        <v>0.0</v>
      </c>
      <c r="BD29" s="43">
        <v>-5946.6</v>
      </c>
      <c r="BE29" s="43">
        <v>0.0</v>
      </c>
      <c r="BF29" s="43">
        <v>12416.67</v>
      </c>
      <c r="BG29" s="43">
        <v>129791.91</v>
      </c>
      <c r="BH29" s="43">
        <v>2477.04</v>
      </c>
      <c r="BI29" s="43">
        <v>0.0</v>
      </c>
      <c r="BJ29" s="43">
        <v>0.0</v>
      </c>
      <c r="BK29" s="43">
        <v>0.0</v>
      </c>
      <c r="BL29" s="43">
        <v>0.0</v>
      </c>
      <c r="BM29" s="43">
        <v>0.0</v>
      </c>
      <c r="BN29" s="43">
        <v>0.0</v>
      </c>
      <c r="BO29" s="43">
        <v>0.0</v>
      </c>
      <c r="BP29" s="43">
        <v>0.0</v>
      </c>
      <c r="BQ29" s="43">
        <v>0.0</v>
      </c>
      <c r="BR29" s="43">
        <v>0.0</v>
      </c>
      <c r="BS29" s="43">
        <v>2903.67</v>
      </c>
      <c r="BT29" s="47"/>
      <c r="BU29" s="47"/>
      <c r="BV29" s="47"/>
      <c r="BW29" s="47"/>
      <c r="BX29" s="47"/>
      <c r="BY29" s="47"/>
      <c r="BZ29" s="47"/>
      <c r="CA29" s="47"/>
      <c r="CB29" s="47"/>
    </row>
    <row r="30" ht="12.75" customHeight="1">
      <c r="A30" s="44"/>
      <c r="B30" s="2">
        <v>22.0</v>
      </c>
      <c r="C30" s="50"/>
      <c r="D30" s="46"/>
      <c r="E30" s="51" t="s">
        <v>85</v>
      </c>
      <c r="F30" s="52"/>
      <c r="G30" s="43">
        <f t="shared" si="2"/>
        <v>27044543.22</v>
      </c>
      <c r="H30" s="47"/>
      <c r="I30" s="53"/>
      <c r="J30" s="53"/>
      <c r="K30" s="53"/>
      <c r="L30" s="53"/>
      <c r="M30" s="53"/>
      <c r="N30" s="53"/>
      <c r="O30" s="47"/>
      <c r="P30" s="36">
        <v>28.0</v>
      </c>
      <c r="Q30" s="9"/>
      <c r="R30" s="54">
        <v>8.707957871E7</v>
      </c>
      <c r="S30" s="54">
        <v>1911056.5099999998</v>
      </c>
      <c r="T30" s="54">
        <v>373879.31</v>
      </c>
      <c r="U30" s="54">
        <v>3542809.0</v>
      </c>
      <c r="V30" s="54">
        <v>4968442.205999999</v>
      </c>
      <c r="W30" s="54">
        <v>2109544.91</v>
      </c>
      <c r="X30" s="54">
        <v>425313.37000000005</v>
      </c>
      <c r="Y30" s="54">
        <v>283673.76</v>
      </c>
      <c r="Z30" s="54">
        <v>59538.5</v>
      </c>
      <c r="AA30" s="54">
        <v>375872.6212</v>
      </c>
      <c r="AB30" s="54">
        <v>1.161716272E7</v>
      </c>
      <c r="AC30" s="54">
        <v>2256184.85</v>
      </c>
      <c r="AD30" s="54">
        <v>8404905.250000002</v>
      </c>
      <c r="AE30" s="54">
        <v>825565.2100000001</v>
      </c>
      <c r="AF30" s="54">
        <v>1664044.5999999999</v>
      </c>
      <c r="AG30" s="54">
        <v>1668722.92</v>
      </c>
      <c r="AH30" s="54">
        <v>1127214.5</v>
      </c>
      <c r="AI30" s="54">
        <v>489224.27</v>
      </c>
      <c r="AJ30" s="54">
        <v>6530111.49</v>
      </c>
      <c r="AK30" s="54">
        <v>1123098.9699999997</v>
      </c>
      <c r="AL30" s="54">
        <v>1746775.83</v>
      </c>
      <c r="AM30" s="54">
        <v>207119.06</v>
      </c>
      <c r="AN30" s="54">
        <v>17128.65</v>
      </c>
      <c r="AO30" s="54">
        <v>122373.94</v>
      </c>
      <c r="AP30" s="54">
        <v>1.7719559614E8</v>
      </c>
      <c r="AQ30" s="54">
        <v>2.7044543220000003E7</v>
      </c>
      <c r="AR30" s="54">
        <v>1714580.6700000002</v>
      </c>
      <c r="AS30" s="54">
        <v>2363875.3299999996</v>
      </c>
      <c r="AT30" s="54">
        <v>531033.2</v>
      </c>
      <c r="AU30" s="54">
        <v>436100.5</v>
      </c>
      <c r="AV30" s="54">
        <v>1.3088131540000001E7</v>
      </c>
      <c r="AW30" s="54">
        <v>2544184.1999999997</v>
      </c>
      <c r="AX30" s="54">
        <v>3270020.75</v>
      </c>
      <c r="AY30" s="54">
        <v>4948173.529999999</v>
      </c>
      <c r="AZ30" s="54">
        <v>714720.2200000001</v>
      </c>
      <c r="BA30" s="54">
        <v>1206272.93</v>
      </c>
      <c r="BB30" s="54">
        <v>1018251.75</v>
      </c>
      <c r="BC30" s="54">
        <v>8718792.469999999</v>
      </c>
      <c r="BD30" s="54">
        <v>833713.0800000002</v>
      </c>
      <c r="BE30" s="54">
        <v>1841633.6400000001</v>
      </c>
      <c r="BF30" s="54">
        <v>934384.83</v>
      </c>
      <c r="BG30" s="54">
        <v>4419263.710000001</v>
      </c>
      <c r="BH30" s="54">
        <v>371482.26</v>
      </c>
      <c r="BI30" s="54">
        <v>393551.73</v>
      </c>
      <c r="BJ30" s="54">
        <v>621014.9199999999</v>
      </c>
      <c r="BK30" s="54">
        <v>2892561.2399999993</v>
      </c>
      <c r="BL30" s="54">
        <v>462801.21</v>
      </c>
      <c r="BM30" s="54">
        <v>4.7119550849999994E7</v>
      </c>
      <c r="BN30" s="54">
        <v>76667.24</v>
      </c>
      <c r="BO30" s="54">
        <v>1815317.15</v>
      </c>
      <c r="BP30" s="54">
        <v>455516.68000000005</v>
      </c>
      <c r="BQ30" s="54">
        <v>801444.5499999999</v>
      </c>
      <c r="BR30" s="54">
        <v>1.038791553E7</v>
      </c>
      <c r="BS30" s="54">
        <v>5361455.46</v>
      </c>
      <c r="BT30" s="47"/>
      <c r="BU30" s="47"/>
      <c r="BV30" s="47"/>
      <c r="BW30" s="47"/>
      <c r="BX30" s="53"/>
      <c r="BY30" s="53"/>
      <c r="BZ30" s="53"/>
      <c r="CA30" s="53"/>
      <c r="CB30" s="53"/>
    </row>
    <row r="31" ht="12.75" customHeight="1" outlineLevel="1">
      <c r="A31" s="44"/>
      <c r="B31" s="2">
        <v>23.0</v>
      </c>
      <c r="C31" s="45">
        <v>5105.0</v>
      </c>
      <c r="D31" s="46">
        <v>22.0</v>
      </c>
      <c r="E31" s="45" t="s">
        <v>86</v>
      </c>
      <c r="F31" s="43"/>
      <c r="G31" s="43">
        <f t="shared" si="2"/>
        <v>0</v>
      </c>
      <c r="H31" s="47"/>
      <c r="I31" s="47"/>
      <c r="J31" s="47"/>
      <c r="K31" s="47"/>
      <c r="L31" s="47"/>
      <c r="M31" s="47"/>
      <c r="N31" s="47"/>
      <c r="O31" s="47"/>
      <c r="P31" s="36">
        <v>29.0</v>
      </c>
      <c r="Q31" s="9"/>
      <c r="R31" s="43">
        <v>1.889094608E7</v>
      </c>
      <c r="S31" s="43">
        <v>125152.59</v>
      </c>
      <c r="T31" s="43">
        <v>0.0</v>
      </c>
      <c r="U31" s="43">
        <v>0.0</v>
      </c>
      <c r="V31" s="43">
        <v>0.0</v>
      </c>
      <c r="W31" s="43">
        <v>28027.35</v>
      </c>
      <c r="X31" s="43">
        <v>33882.05</v>
      </c>
      <c r="Y31" s="43">
        <v>0.0</v>
      </c>
      <c r="Z31" s="43">
        <v>0.0</v>
      </c>
      <c r="AA31" s="43">
        <v>0.0</v>
      </c>
      <c r="AB31" s="43">
        <v>595769.2</v>
      </c>
      <c r="AC31" s="43">
        <v>927958.94</v>
      </c>
      <c r="AD31" s="43">
        <v>0.0</v>
      </c>
      <c r="AE31" s="43">
        <v>192637.02</v>
      </c>
      <c r="AF31" s="43">
        <v>3472.0</v>
      </c>
      <c r="AG31" s="43">
        <v>8411.51</v>
      </c>
      <c r="AH31" s="43">
        <v>0.0</v>
      </c>
      <c r="AI31" s="43">
        <v>99474.54</v>
      </c>
      <c r="AJ31" s="43">
        <v>0.0</v>
      </c>
      <c r="AK31" s="43">
        <v>125117.53</v>
      </c>
      <c r="AL31" s="43">
        <v>0.0</v>
      </c>
      <c r="AM31" s="43">
        <v>24992.31</v>
      </c>
      <c r="AN31" s="43">
        <v>0.0</v>
      </c>
      <c r="AO31" s="43">
        <v>0.0</v>
      </c>
      <c r="AP31" s="43">
        <v>1.160329369E7</v>
      </c>
      <c r="AQ31" s="43">
        <v>0.0</v>
      </c>
      <c r="AR31" s="43">
        <v>0.0</v>
      </c>
      <c r="AS31" s="43">
        <v>60599.18</v>
      </c>
      <c r="AT31" s="43">
        <v>0.0</v>
      </c>
      <c r="AU31" s="43">
        <v>529561.55</v>
      </c>
      <c r="AV31" s="43">
        <v>1967261.26</v>
      </c>
      <c r="AW31" s="43">
        <v>0.0</v>
      </c>
      <c r="AX31" s="43">
        <v>43907.91</v>
      </c>
      <c r="AY31" s="43">
        <v>333646.49</v>
      </c>
      <c r="AZ31" s="43">
        <v>321.46</v>
      </c>
      <c r="BA31" s="43">
        <v>468307.97</v>
      </c>
      <c r="BB31" s="43">
        <v>4855.39</v>
      </c>
      <c r="BC31" s="43">
        <v>767259.84</v>
      </c>
      <c r="BD31" s="43">
        <v>0.0</v>
      </c>
      <c r="BE31" s="43">
        <v>229136.68</v>
      </c>
      <c r="BF31" s="43">
        <v>61591.45</v>
      </c>
      <c r="BG31" s="43">
        <v>0.0</v>
      </c>
      <c r="BH31" s="43">
        <v>0.0</v>
      </c>
      <c r="BI31" s="43">
        <v>0.0</v>
      </c>
      <c r="BJ31" s="43">
        <v>0.0</v>
      </c>
      <c r="BK31" s="43">
        <v>1713712.16</v>
      </c>
      <c r="BL31" s="43">
        <v>1043.14</v>
      </c>
      <c r="BM31" s="43">
        <v>1.966123459E7</v>
      </c>
      <c r="BN31" s="43">
        <v>110533.87</v>
      </c>
      <c r="BO31" s="43">
        <v>76060.36</v>
      </c>
      <c r="BP31" s="43">
        <v>89749.95</v>
      </c>
      <c r="BQ31" s="43">
        <v>0.0</v>
      </c>
      <c r="BR31" s="43">
        <v>0.0</v>
      </c>
      <c r="BS31" s="43">
        <v>15330.3</v>
      </c>
      <c r="BT31" s="47"/>
      <c r="BU31" s="47"/>
      <c r="BV31" s="47"/>
      <c r="BW31" s="47"/>
      <c r="BX31" s="47"/>
      <c r="BY31" s="47"/>
      <c r="BZ31" s="47"/>
      <c r="CA31" s="47"/>
      <c r="CB31" s="47"/>
    </row>
    <row r="32" ht="12.75" customHeight="1" outlineLevel="1">
      <c r="A32" s="44"/>
      <c r="B32" s="2">
        <v>24.0</v>
      </c>
      <c r="C32" s="45">
        <v>5110.0</v>
      </c>
      <c r="D32" s="46">
        <v>23.0</v>
      </c>
      <c r="E32" s="45" t="s">
        <v>87</v>
      </c>
      <c r="F32" s="43"/>
      <c r="G32" s="43">
        <f t="shared" si="2"/>
        <v>0</v>
      </c>
      <c r="H32" s="47"/>
      <c r="I32" s="47"/>
      <c r="J32" s="47"/>
      <c r="K32" s="47"/>
      <c r="L32" s="47"/>
      <c r="M32" s="47"/>
      <c r="N32" s="47"/>
      <c r="O32" s="47"/>
      <c r="P32" s="36">
        <v>30.0</v>
      </c>
      <c r="Q32" s="9"/>
      <c r="R32" s="43">
        <v>1483680.88</v>
      </c>
      <c r="S32" s="43">
        <v>1947.12</v>
      </c>
      <c r="T32" s="43">
        <v>0.0</v>
      </c>
      <c r="U32" s="43">
        <v>0.0</v>
      </c>
      <c r="V32" s="43">
        <v>387812.45</v>
      </c>
      <c r="W32" s="43">
        <v>254145.92</v>
      </c>
      <c r="X32" s="43">
        <v>0.0</v>
      </c>
      <c r="Y32" s="43">
        <v>0.0</v>
      </c>
      <c r="Z32" s="43">
        <v>8668.02</v>
      </c>
      <c r="AA32" s="43">
        <v>0.0</v>
      </c>
      <c r="AB32" s="43">
        <v>13362.87</v>
      </c>
      <c r="AC32" s="43">
        <v>0.0</v>
      </c>
      <c r="AD32" s="43">
        <v>0.0</v>
      </c>
      <c r="AE32" s="43">
        <v>40328.37</v>
      </c>
      <c r="AF32" s="43">
        <v>25168.57</v>
      </c>
      <c r="AG32" s="43">
        <v>0.0</v>
      </c>
      <c r="AH32" s="43">
        <v>24542.72</v>
      </c>
      <c r="AI32" s="43">
        <v>14997.57</v>
      </c>
      <c r="AJ32" s="43">
        <v>42561.87</v>
      </c>
      <c r="AK32" s="43">
        <v>0.0</v>
      </c>
      <c r="AL32" s="43">
        <v>0.0</v>
      </c>
      <c r="AM32" s="43">
        <v>0.0</v>
      </c>
      <c r="AN32" s="43">
        <v>0.0</v>
      </c>
      <c r="AO32" s="43">
        <v>0.0</v>
      </c>
      <c r="AP32" s="43">
        <v>1927898.37</v>
      </c>
      <c r="AQ32" s="43">
        <v>0.0</v>
      </c>
      <c r="AR32" s="43">
        <v>0.0</v>
      </c>
      <c r="AS32" s="43">
        <v>71464.86</v>
      </c>
      <c r="AT32" s="43">
        <v>0.0</v>
      </c>
      <c r="AU32" s="43">
        <v>0.0</v>
      </c>
      <c r="AV32" s="43">
        <v>139184.32</v>
      </c>
      <c r="AW32" s="43">
        <v>0.0</v>
      </c>
      <c r="AX32" s="43">
        <v>0.0</v>
      </c>
      <c r="AY32" s="43">
        <v>0.0</v>
      </c>
      <c r="AZ32" s="43">
        <v>0.0</v>
      </c>
      <c r="BA32" s="43">
        <v>29037.85</v>
      </c>
      <c r="BB32" s="43">
        <v>0.0</v>
      </c>
      <c r="BC32" s="43">
        <v>25723.75</v>
      </c>
      <c r="BD32" s="43">
        <v>0.0</v>
      </c>
      <c r="BE32" s="43">
        <v>49055.82</v>
      </c>
      <c r="BF32" s="43">
        <v>20885.86</v>
      </c>
      <c r="BG32" s="43">
        <v>187607.77</v>
      </c>
      <c r="BH32" s="43">
        <v>0.0</v>
      </c>
      <c r="BI32" s="43">
        <v>0.0</v>
      </c>
      <c r="BJ32" s="43">
        <v>0.0</v>
      </c>
      <c r="BK32" s="43">
        <v>19171.55</v>
      </c>
      <c r="BL32" s="43">
        <v>0.0</v>
      </c>
      <c r="BM32" s="43">
        <v>1.602262534E7</v>
      </c>
      <c r="BN32" s="43">
        <v>0.0</v>
      </c>
      <c r="BO32" s="43">
        <v>29843.78</v>
      </c>
      <c r="BP32" s="43">
        <v>0.0</v>
      </c>
      <c r="BQ32" s="43">
        <v>3186.46</v>
      </c>
      <c r="BR32" s="43">
        <v>273548.96</v>
      </c>
      <c r="BS32" s="43">
        <v>6790.51</v>
      </c>
      <c r="BT32" s="47"/>
      <c r="BU32" s="47"/>
      <c r="BV32" s="47"/>
      <c r="BW32" s="47"/>
      <c r="BX32" s="47"/>
      <c r="BY32" s="47"/>
      <c r="BZ32" s="47"/>
      <c r="CA32" s="47"/>
      <c r="CB32" s="47"/>
    </row>
    <row r="33" ht="12.75" customHeight="1" outlineLevel="1">
      <c r="B33" s="2">
        <v>25.0</v>
      </c>
      <c r="C33" s="45">
        <v>5112.0</v>
      </c>
      <c r="D33" s="46">
        <v>24.0</v>
      </c>
      <c r="E33" s="45" t="s">
        <v>88</v>
      </c>
      <c r="F33" s="43"/>
      <c r="G33" s="43">
        <f t="shared" si="2"/>
        <v>925407.99</v>
      </c>
      <c r="H33" s="47"/>
      <c r="I33" s="47"/>
      <c r="J33" s="47"/>
      <c r="K33" s="47"/>
      <c r="L33" s="47"/>
      <c r="M33" s="47"/>
      <c r="N33" s="47"/>
      <c r="O33" s="47"/>
      <c r="P33" s="36">
        <v>31.0</v>
      </c>
      <c r="Q33" s="9"/>
      <c r="R33" s="43">
        <v>0.0</v>
      </c>
      <c r="S33" s="43">
        <v>0.0</v>
      </c>
      <c r="T33" s="43">
        <v>0.0</v>
      </c>
      <c r="U33" s="43">
        <v>0.0</v>
      </c>
      <c r="V33" s="43">
        <v>0.0</v>
      </c>
      <c r="W33" s="43">
        <v>0.0</v>
      </c>
      <c r="X33" s="43">
        <v>0.0</v>
      </c>
      <c r="Y33" s="43">
        <v>0.0</v>
      </c>
      <c r="Z33" s="43">
        <v>0.0</v>
      </c>
      <c r="AA33" s="43">
        <v>0.0</v>
      </c>
      <c r="AB33" s="43">
        <v>3476.38</v>
      </c>
      <c r="AC33" s="43">
        <v>0.0</v>
      </c>
      <c r="AD33" s="43">
        <v>435074.42</v>
      </c>
      <c r="AE33" s="43">
        <v>0.0</v>
      </c>
      <c r="AF33" s="43">
        <v>0.0</v>
      </c>
      <c r="AG33" s="43">
        <v>0.0</v>
      </c>
      <c r="AH33" s="43">
        <v>77604.79</v>
      </c>
      <c r="AI33" s="43">
        <v>54923.95</v>
      </c>
      <c r="AJ33" s="43">
        <v>0.0</v>
      </c>
      <c r="AK33" s="43">
        <v>36916.8</v>
      </c>
      <c r="AL33" s="43">
        <v>0.0</v>
      </c>
      <c r="AM33" s="43">
        <v>0.0</v>
      </c>
      <c r="AN33" s="43">
        <v>0.0</v>
      </c>
      <c r="AO33" s="43">
        <v>0.0</v>
      </c>
      <c r="AP33" s="43">
        <v>1302237.61</v>
      </c>
      <c r="AQ33" s="43">
        <v>925407.99</v>
      </c>
      <c r="AR33" s="43">
        <v>0.0</v>
      </c>
      <c r="AS33" s="43">
        <v>0.0</v>
      </c>
      <c r="AT33" s="43">
        <v>0.0</v>
      </c>
      <c r="AU33" s="43">
        <v>0.0</v>
      </c>
      <c r="AV33" s="43">
        <v>0.0</v>
      </c>
      <c r="AW33" s="43">
        <v>0.0</v>
      </c>
      <c r="AX33" s="43">
        <v>0.0</v>
      </c>
      <c r="AY33" s="43">
        <v>4922.16</v>
      </c>
      <c r="AZ33" s="43">
        <v>24214.71</v>
      </c>
      <c r="BA33" s="43">
        <v>0.0</v>
      </c>
      <c r="BB33" s="43">
        <v>0.0</v>
      </c>
      <c r="BC33" s="43">
        <v>173819.42</v>
      </c>
      <c r="BD33" s="43">
        <v>0.0</v>
      </c>
      <c r="BE33" s="43">
        <v>0.0</v>
      </c>
      <c r="BF33" s="43">
        <v>0.0</v>
      </c>
      <c r="BG33" s="43">
        <v>112744.25</v>
      </c>
      <c r="BH33" s="43">
        <v>0.0</v>
      </c>
      <c r="BI33" s="43">
        <v>0.0</v>
      </c>
      <c r="BJ33" s="43">
        <v>0.0</v>
      </c>
      <c r="BK33" s="43">
        <v>6294.61</v>
      </c>
      <c r="BL33" s="43">
        <v>0.0</v>
      </c>
      <c r="BM33" s="43">
        <v>1040806.54</v>
      </c>
      <c r="BN33" s="43">
        <v>0.0</v>
      </c>
      <c r="BO33" s="43">
        <v>0.0</v>
      </c>
      <c r="BP33" s="43">
        <v>0.0</v>
      </c>
      <c r="BQ33" s="43">
        <v>0.0</v>
      </c>
      <c r="BR33" s="43">
        <v>820343.89</v>
      </c>
      <c r="BS33" s="43">
        <v>6633.9</v>
      </c>
      <c r="BT33" s="47"/>
      <c r="BU33" s="47"/>
      <c r="BV33" s="47"/>
      <c r="BW33" s="47"/>
      <c r="BX33" s="47"/>
      <c r="BY33" s="47"/>
      <c r="BZ33" s="47"/>
      <c r="CA33" s="47"/>
      <c r="CB33" s="47"/>
    </row>
    <row r="34" ht="12.75" customHeight="1" outlineLevel="1">
      <c r="B34" s="2">
        <v>26.0</v>
      </c>
      <c r="C34" s="45">
        <v>5114.0</v>
      </c>
      <c r="D34" s="46">
        <v>25.0</v>
      </c>
      <c r="E34" s="45" t="s">
        <v>89</v>
      </c>
      <c r="F34" s="43"/>
      <c r="G34" s="43">
        <f t="shared" si="2"/>
        <v>477693.35</v>
      </c>
      <c r="H34" s="47"/>
      <c r="I34" s="47"/>
      <c r="J34" s="47"/>
      <c r="K34" s="47"/>
      <c r="L34" s="47"/>
      <c r="M34" s="47"/>
      <c r="N34" s="47"/>
      <c r="O34" s="47"/>
      <c r="P34" s="36">
        <v>32.0</v>
      </c>
      <c r="Q34" s="9"/>
      <c r="R34" s="43">
        <v>6683485.36</v>
      </c>
      <c r="S34" s="43">
        <v>27948.93</v>
      </c>
      <c r="T34" s="43">
        <v>18063.8</v>
      </c>
      <c r="U34" s="43">
        <v>80508.0</v>
      </c>
      <c r="V34" s="43">
        <v>731120.8</v>
      </c>
      <c r="W34" s="43">
        <v>56890.22</v>
      </c>
      <c r="X34" s="43">
        <v>36958.89</v>
      </c>
      <c r="Y34" s="43">
        <v>0.0</v>
      </c>
      <c r="Z34" s="43">
        <v>31802.32</v>
      </c>
      <c r="AA34" s="43">
        <v>0.0</v>
      </c>
      <c r="AB34" s="43">
        <v>495975.05</v>
      </c>
      <c r="AC34" s="43">
        <v>129840.5</v>
      </c>
      <c r="AD34" s="43">
        <v>11051.2</v>
      </c>
      <c r="AE34" s="43">
        <v>75167.01</v>
      </c>
      <c r="AF34" s="43">
        <v>22666.42</v>
      </c>
      <c r="AG34" s="43">
        <v>0.0</v>
      </c>
      <c r="AH34" s="43">
        <v>2950.0</v>
      </c>
      <c r="AI34" s="43">
        <v>0.0</v>
      </c>
      <c r="AJ34" s="43">
        <v>12802.41</v>
      </c>
      <c r="AK34" s="43">
        <v>0.0</v>
      </c>
      <c r="AL34" s="43">
        <v>165261.81</v>
      </c>
      <c r="AM34" s="43">
        <v>0.0</v>
      </c>
      <c r="AN34" s="43">
        <v>0.0</v>
      </c>
      <c r="AO34" s="43">
        <v>0.0</v>
      </c>
      <c r="AP34" s="43">
        <v>1.226273745E7</v>
      </c>
      <c r="AQ34" s="43">
        <v>477693.35</v>
      </c>
      <c r="AR34" s="43">
        <v>87064.75</v>
      </c>
      <c r="AS34" s="43">
        <v>187414.82</v>
      </c>
      <c r="AT34" s="43">
        <v>0.0</v>
      </c>
      <c r="AU34" s="43">
        <v>264347.95</v>
      </c>
      <c r="AV34" s="43">
        <v>913672.51</v>
      </c>
      <c r="AW34" s="43">
        <v>0.0</v>
      </c>
      <c r="AX34" s="43">
        <v>73087.14</v>
      </c>
      <c r="AY34" s="43">
        <v>89662.63</v>
      </c>
      <c r="AZ34" s="43">
        <v>0.0</v>
      </c>
      <c r="BA34" s="43">
        <v>131125.94</v>
      </c>
      <c r="BB34" s="43">
        <v>34803.42</v>
      </c>
      <c r="BC34" s="43">
        <v>184205.03</v>
      </c>
      <c r="BD34" s="43">
        <v>-275.11</v>
      </c>
      <c r="BE34" s="43">
        <v>331720.78</v>
      </c>
      <c r="BF34" s="43">
        <v>85992.9</v>
      </c>
      <c r="BG34" s="43">
        <v>227354.67</v>
      </c>
      <c r="BH34" s="43">
        <v>324.31</v>
      </c>
      <c r="BI34" s="43">
        <v>64403.52</v>
      </c>
      <c r="BJ34" s="43">
        <v>0.0</v>
      </c>
      <c r="BK34" s="43">
        <v>261097.75</v>
      </c>
      <c r="BL34" s="43">
        <v>0.0</v>
      </c>
      <c r="BM34" s="43">
        <v>513690.68</v>
      </c>
      <c r="BN34" s="43">
        <v>0.0</v>
      </c>
      <c r="BO34" s="43">
        <v>57392.68</v>
      </c>
      <c r="BP34" s="43">
        <v>16984.26</v>
      </c>
      <c r="BQ34" s="43">
        <v>272888.31</v>
      </c>
      <c r="BR34" s="43">
        <v>49190.65</v>
      </c>
      <c r="BS34" s="43">
        <v>2883.31</v>
      </c>
      <c r="BT34" s="47"/>
      <c r="BU34" s="47"/>
      <c r="BV34" s="47"/>
      <c r="BW34" s="47"/>
      <c r="BX34" s="47"/>
      <c r="BY34" s="47"/>
      <c r="BZ34" s="47"/>
      <c r="CA34" s="47"/>
      <c r="CB34" s="47"/>
    </row>
    <row r="35" ht="12.75" customHeight="1" outlineLevel="1">
      <c r="B35" s="2">
        <v>27.0</v>
      </c>
      <c r="C35" s="45">
        <v>5120.0</v>
      </c>
      <c r="D35" s="46">
        <v>26.0</v>
      </c>
      <c r="E35" s="45" t="s">
        <v>90</v>
      </c>
      <c r="F35" s="43"/>
      <c r="G35" s="43">
        <f t="shared" si="2"/>
        <v>635605.34</v>
      </c>
      <c r="H35" s="47"/>
      <c r="I35" s="47"/>
      <c r="J35" s="47"/>
      <c r="K35" s="47"/>
      <c r="L35" s="47"/>
      <c r="M35" s="47"/>
      <c r="N35" s="47"/>
      <c r="O35" s="47"/>
      <c r="P35" s="36">
        <v>33.0</v>
      </c>
      <c r="Q35" s="9"/>
      <c r="R35" s="43">
        <v>112225.23</v>
      </c>
      <c r="S35" s="43">
        <v>62041.61</v>
      </c>
      <c r="T35" s="43">
        <v>7676.21</v>
      </c>
      <c r="U35" s="43">
        <v>6554.0</v>
      </c>
      <c r="V35" s="43">
        <v>25352.82</v>
      </c>
      <c r="W35" s="43">
        <v>158475.01</v>
      </c>
      <c r="X35" s="43">
        <v>30150.49</v>
      </c>
      <c r="Y35" s="43">
        <v>2300.55</v>
      </c>
      <c r="Z35" s="43">
        <v>7469.71</v>
      </c>
      <c r="AA35" s="43">
        <v>54814.07</v>
      </c>
      <c r="AB35" s="43">
        <v>72633.19</v>
      </c>
      <c r="AC35" s="43">
        <v>192074.44</v>
      </c>
      <c r="AD35" s="43">
        <v>588655.34</v>
      </c>
      <c r="AE35" s="43">
        <v>10960.41</v>
      </c>
      <c r="AF35" s="43">
        <v>63879.67</v>
      </c>
      <c r="AG35" s="43">
        <v>118622.3</v>
      </c>
      <c r="AH35" s="43">
        <v>77874.63</v>
      </c>
      <c r="AI35" s="43">
        <v>3051.04</v>
      </c>
      <c r="AJ35" s="43">
        <v>65383.19</v>
      </c>
      <c r="AK35" s="43">
        <v>21371.7</v>
      </c>
      <c r="AL35" s="43">
        <v>807.99</v>
      </c>
      <c r="AM35" s="43">
        <v>99017.79</v>
      </c>
      <c r="AN35" s="43">
        <v>7940.0</v>
      </c>
      <c r="AO35" s="43">
        <v>13367.0</v>
      </c>
      <c r="AP35" s="43">
        <v>2.569807574E7</v>
      </c>
      <c r="AQ35" s="43">
        <v>635605.34</v>
      </c>
      <c r="AR35" s="43">
        <v>41455.28</v>
      </c>
      <c r="AS35" s="43">
        <v>109321.4</v>
      </c>
      <c r="AT35" s="43">
        <v>0.0</v>
      </c>
      <c r="AU35" s="43">
        <v>109938.01</v>
      </c>
      <c r="AV35" s="43">
        <v>536412.24</v>
      </c>
      <c r="AW35" s="43">
        <v>282458.59</v>
      </c>
      <c r="AX35" s="43">
        <v>30266.36</v>
      </c>
      <c r="AY35" s="43">
        <v>194574.63</v>
      </c>
      <c r="AZ35" s="43">
        <v>24953.38</v>
      </c>
      <c r="BA35" s="43">
        <v>96242.97</v>
      </c>
      <c r="BB35" s="43">
        <v>23676.17</v>
      </c>
      <c r="BC35" s="43">
        <v>-80765.9</v>
      </c>
      <c r="BD35" s="43">
        <v>1847.02</v>
      </c>
      <c r="BE35" s="43">
        <v>221633.1</v>
      </c>
      <c r="BF35" s="43">
        <v>13042.48</v>
      </c>
      <c r="BG35" s="43">
        <v>22270.13</v>
      </c>
      <c r="BH35" s="43">
        <v>2732.15</v>
      </c>
      <c r="BI35" s="43">
        <v>36694.71</v>
      </c>
      <c r="BJ35" s="43">
        <v>26340.66</v>
      </c>
      <c r="BK35" s="43">
        <v>408170.36</v>
      </c>
      <c r="BL35" s="43">
        <v>18617.2</v>
      </c>
      <c r="BM35" s="43">
        <v>1376597.89</v>
      </c>
      <c r="BN35" s="43">
        <v>61605.33</v>
      </c>
      <c r="BO35" s="43">
        <v>125824.92</v>
      </c>
      <c r="BP35" s="43">
        <v>22370.62</v>
      </c>
      <c r="BQ35" s="43">
        <v>135926.96</v>
      </c>
      <c r="BR35" s="43">
        <v>288948.9</v>
      </c>
      <c r="BS35" s="43">
        <v>244331.96</v>
      </c>
      <c r="BT35" s="47"/>
      <c r="BU35" s="47"/>
      <c r="BV35" s="47"/>
      <c r="BW35" s="47"/>
      <c r="BX35" s="47"/>
      <c r="BY35" s="47"/>
      <c r="BZ35" s="47"/>
      <c r="CA35" s="47"/>
      <c r="CB35" s="47"/>
    </row>
    <row r="36" ht="12.75" customHeight="1" outlineLevel="1">
      <c r="B36" s="2">
        <v>28.0</v>
      </c>
      <c r="C36" s="45">
        <v>5125.0</v>
      </c>
      <c r="D36" s="46">
        <v>27.0</v>
      </c>
      <c r="E36" s="45" t="s">
        <v>91</v>
      </c>
      <c r="F36" s="43"/>
      <c r="G36" s="43">
        <f t="shared" si="2"/>
        <v>919346.83</v>
      </c>
      <c r="H36" s="47"/>
      <c r="I36" s="47"/>
      <c r="J36" s="47"/>
      <c r="K36" s="47"/>
      <c r="L36" s="47"/>
      <c r="M36" s="47"/>
      <c r="N36" s="47"/>
      <c r="O36" s="47"/>
      <c r="P36" s="36">
        <v>34.0</v>
      </c>
      <c r="Q36" s="9"/>
      <c r="R36" s="43">
        <v>1314406.85</v>
      </c>
      <c r="S36" s="43">
        <v>509151.54</v>
      </c>
      <c r="T36" s="43">
        <v>25390.59</v>
      </c>
      <c r="U36" s="43">
        <v>93677.0</v>
      </c>
      <c r="V36" s="43">
        <v>2523824.76</v>
      </c>
      <c r="W36" s="43">
        <v>576735.54</v>
      </c>
      <c r="X36" s="43">
        <v>44489.99</v>
      </c>
      <c r="Y36" s="43">
        <v>18404.12</v>
      </c>
      <c r="Z36" s="43">
        <v>5568.53</v>
      </c>
      <c r="AA36" s="43">
        <v>106861.72</v>
      </c>
      <c r="AB36" s="43">
        <v>512697.45</v>
      </c>
      <c r="AC36" s="43">
        <v>465280.06</v>
      </c>
      <c r="AD36" s="43">
        <v>0.0</v>
      </c>
      <c r="AE36" s="43">
        <v>27450.44</v>
      </c>
      <c r="AF36" s="43">
        <v>161873.99</v>
      </c>
      <c r="AG36" s="43">
        <v>227028.54</v>
      </c>
      <c r="AH36" s="43">
        <v>104262.77</v>
      </c>
      <c r="AI36" s="43">
        <v>2167.06</v>
      </c>
      <c r="AJ36" s="43">
        <v>324075.44</v>
      </c>
      <c r="AK36" s="43">
        <v>83564.45</v>
      </c>
      <c r="AL36" s="43">
        <v>0.0</v>
      </c>
      <c r="AM36" s="43">
        <v>140916.64</v>
      </c>
      <c r="AN36" s="43">
        <v>14564.18</v>
      </c>
      <c r="AO36" s="43">
        <v>27653.14</v>
      </c>
      <c r="AP36" s="43">
        <v>4.348067241E7</v>
      </c>
      <c r="AQ36" s="43">
        <v>919346.83</v>
      </c>
      <c r="AR36" s="43">
        <v>70582.66</v>
      </c>
      <c r="AS36" s="43">
        <v>251340.27</v>
      </c>
      <c r="AT36" s="43">
        <v>0.0</v>
      </c>
      <c r="AU36" s="43">
        <v>48225.63</v>
      </c>
      <c r="AV36" s="43">
        <v>1541874.7</v>
      </c>
      <c r="AW36" s="43">
        <v>364613.23</v>
      </c>
      <c r="AX36" s="43">
        <v>234401.27</v>
      </c>
      <c r="AY36" s="43">
        <v>921094.05</v>
      </c>
      <c r="AZ36" s="43">
        <v>49444.48</v>
      </c>
      <c r="BA36" s="43">
        <v>223784.37</v>
      </c>
      <c r="BB36" s="43">
        <v>462964.22</v>
      </c>
      <c r="BC36" s="43">
        <v>186446.13</v>
      </c>
      <c r="BD36" s="43">
        <v>47142.2</v>
      </c>
      <c r="BE36" s="43">
        <v>0.0</v>
      </c>
      <c r="BF36" s="43">
        <v>64605.36</v>
      </c>
      <c r="BG36" s="43">
        <v>867030.22</v>
      </c>
      <c r="BH36" s="43">
        <v>9887.61</v>
      </c>
      <c r="BI36" s="43">
        <v>203854.07</v>
      </c>
      <c r="BJ36" s="43">
        <v>0.0</v>
      </c>
      <c r="BK36" s="43">
        <v>1472491.59</v>
      </c>
      <c r="BL36" s="43">
        <v>22544.16</v>
      </c>
      <c r="BM36" s="43">
        <v>8249307.36</v>
      </c>
      <c r="BN36" s="43">
        <v>112046.82</v>
      </c>
      <c r="BO36" s="43">
        <v>560717.97</v>
      </c>
      <c r="BP36" s="43">
        <v>17823.18</v>
      </c>
      <c r="BQ36" s="43">
        <v>187142.85</v>
      </c>
      <c r="BR36" s="43">
        <v>1055926.18</v>
      </c>
      <c r="BS36" s="43">
        <v>799227.01</v>
      </c>
      <c r="BT36" s="47"/>
      <c r="BU36" s="47"/>
      <c r="BV36" s="47"/>
      <c r="BW36" s="47"/>
      <c r="BX36" s="47"/>
      <c r="BY36" s="47"/>
      <c r="BZ36" s="47"/>
      <c r="CA36" s="47"/>
      <c r="CB36" s="47"/>
    </row>
    <row r="37" ht="12.75" customHeight="1" outlineLevel="1">
      <c r="B37" s="2">
        <v>29.0</v>
      </c>
      <c r="C37" s="45">
        <v>5130.0</v>
      </c>
      <c r="D37" s="46">
        <v>28.0</v>
      </c>
      <c r="E37" s="45" t="s">
        <v>92</v>
      </c>
      <c r="F37" s="43"/>
      <c r="G37" s="43">
        <f t="shared" si="2"/>
        <v>8722150.16</v>
      </c>
      <c r="H37" s="47"/>
      <c r="I37" s="47"/>
      <c r="J37" s="47"/>
      <c r="K37" s="47"/>
      <c r="L37" s="47"/>
      <c r="M37" s="47"/>
      <c r="N37" s="47"/>
      <c r="O37" s="47"/>
      <c r="P37" s="36">
        <v>35.0</v>
      </c>
      <c r="Q37" s="9"/>
      <c r="R37" s="43">
        <v>0.0</v>
      </c>
      <c r="S37" s="43">
        <v>216398.88</v>
      </c>
      <c r="T37" s="43">
        <v>957.73</v>
      </c>
      <c r="U37" s="43">
        <v>299233.0</v>
      </c>
      <c r="V37" s="43">
        <v>646557.33</v>
      </c>
      <c r="W37" s="43">
        <v>399633.72</v>
      </c>
      <c r="X37" s="43">
        <v>85578.01</v>
      </c>
      <c r="Y37" s="43">
        <v>0.0</v>
      </c>
      <c r="Z37" s="43">
        <v>0.0</v>
      </c>
      <c r="AA37" s="43">
        <v>104630.5012</v>
      </c>
      <c r="AB37" s="43">
        <v>35525.62</v>
      </c>
      <c r="AC37" s="43">
        <v>345129.31</v>
      </c>
      <c r="AD37" s="43">
        <v>1165549.92</v>
      </c>
      <c r="AE37" s="43">
        <v>279238.51</v>
      </c>
      <c r="AF37" s="43">
        <v>272683.05</v>
      </c>
      <c r="AG37" s="43">
        <v>142700.09</v>
      </c>
      <c r="AH37" s="43">
        <v>897069.4</v>
      </c>
      <c r="AI37" s="43">
        <v>17203.32</v>
      </c>
      <c r="AJ37" s="43">
        <v>164028.92</v>
      </c>
      <c r="AK37" s="43">
        <v>53679.37</v>
      </c>
      <c r="AL37" s="43">
        <v>0.0</v>
      </c>
      <c r="AM37" s="43">
        <v>1104.85</v>
      </c>
      <c r="AN37" s="43">
        <v>0.0</v>
      </c>
      <c r="AO37" s="43">
        <v>13306.12</v>
      </c>
      <c r="AP37" s="43">
        <v>1.123528743E7</v>
      </c>
      <c r="AQ37" s="43">
        <v>8722150.16</v>
      </c>
      <c r="AR37" s="43">
        <v>187911.38</v>
      </c>
      <c r="AS37" s="43">
        <v>95008.17</v>
      </c>
      <c r="AT37" s="43">
        <v>201740.88</v>
      </c>
      <c r="AU37" s="43">
        <v>589630.26</v>
      </c>
      <c r="AV37" s="43">
        <v>261882.98</v>
      </c>
      <c r="AW37" s="43">
        <v>0.0</v>
      </c>
      <c r="AX37" s="43">
        <v>0.0</v>
      </c>
      <c r="AY37" s="43">
        <v>228174.8</v>
      </c>
      <c r="AZ37" s="43">
        <v>78289.84</v>
      </c>
      <c r="BA37" s="43">
        <v>322074.87</v>
      </c>
      <c r="BB37" s="43">
        <v>42818.21</v>
      </c>
      <c r="BC37" s="43">
        <v>11578.64</v>
      </c>
      <c r="BD37" s="43">
        <v>25653.22</v>
      </c>
      <c r="BE37" s="43">
        <v>0.0</v>
      </c>
      <c r="BF37" s="43">
        <v>48005.58</v>
      </c>
      <c r="BG37" s="43">
        <v>13272.5</v>
      </c>
      <c r="BH37" s="43">
        <v>29420.93</v>
      </c>
      <c r="BI37" s="43">
        <v>52127.24</v>
      </c>
      <c r="BJ37" s="43">
        <v>0.0</v>
      </c>
      <c r="BK37" s="43">
        <v>573129.57</v>
      </c>
      <c r="BL37" s="43">
        <v>18637.41</v>
      </c>
      <c r="BM37" s="43">
        <v>364536.53</v>
      </c>
      <c r="BN37" s="43">
        <v>61990.58</v>
      </c>
      <c r="BO37" s="43">
        <v>422631.33</v>
      </c>
      <c r="BP37" s="43">
        <v>21314.51</v>
      </c>
      <c r="BQ37" s="43">
        <v>121650.48</v>
      </c>
      <c r="BR37" s="43">
        <v>1237332.31</v>
      </c>
      <c r="BS37" s="43">
        <v>1074303.12</v>
      </c>
      <c r="BT37" s="47"/>
      <c r="BU37" s="47"/>
      <c r="BV37" s="47"/>
      <c r="BW37" s="47"/>
      <c r="BX37" s="47"/>
      <c r="BY37" s="47"/>
      <c r="BZ37" s="47"/>
      <c r="CA37" s="47"/>
      <c r="CB37" s="47"/>
    </row>
    <row r="38" ht="12.75" customHeight="1" outlineLevel="1">
      <c r="B38" s="2">
        <v>30.0</v>
      </c>
      <c r="C38" s="45">
        <v>5135.0</v>
      </c>
      <c r="D38" s="46">
        <v>29.0</v>
      </c>
      <c r="E38" s="45" t="s">
        <v>93</v>
      </c>
      <c r="F38" s="43"/>
      <c r="G38" s="43">
        <f t="shared" si="2"/>
        <v>6256806.87</v>
      </c>
      <c r="H38" s="47"/>
      <c r="I38" s="47"/>
      <c r="J38" s="47"/>
      <c r="K38" s="47"/>
      <c r="L38" s="47"/>
      <c r="M38" s="47"/>
      <c r="N38" s="47"/>
      <c r="O38" s="47"/>
      <c r="P38" s="36">
        <v>36.0</v>
      </c>
      <c r="Q38" s="9"/>
      <c r="R38" s="43">
        <v>6226525.98</v>
      </c>
      <c r="S38" s="43">
        <v>4024179.4</v>
      </c>
      <c r="T38" s="43">
        <v>58245.58</v>
      </c>
      <c r="U38" s="43">
        <v>246143.0</v>
      </c>
      <c r="V38" s="43">
        <v>1322833.88</v>
      </c>
      <c r="W38" s="43">
        <v>624459.52</v>
      </c>
      <c r="X38" s="43">
        <v>90182.15</v>
      </c>
      <c r="Y38" s="43">
        <v>0.0</v>
      </c>
      <c r="Z38" s="43">
        <v>10192.51</v>
      </c>
      <c r="AA38" s="43">
        <v>256891.04</v>
      </c>
      <c r="AB38" s="43">
        <v>1325737.32</v>
      </c>
      <c r="AC38" s="43">
        <v>437284.36</v>
      </c>
      <c r="AD38" s="43">
        <v>956493.85</v>
      </c>
      <c r="AE38" s="43">
        <v>132948.72</v>
      </c>
      <c r="AF38" s="43">
        <v>180061.47</v>
      </c>
      <c r="AG38" s="43">
        <v>539192.02</v>
      </c>
      <c r="AH38" s="43">
        <v>181927.51</v>
      </c>
      <c r="AI38" s="43">
        <v>103041.2</v>
      </c>
      <c r="AJ38" s="43">
        <v>578756.94</v>
      </c>
      <c r="AK38" s="43">
        <v>68303.82</v>
      </c>
      <c r="AL38" s="43">
        <v>300459.27</v>
      </c>
      <c r="AM38" s="43">
        <v>9851.47</v>
      </c>
      <c r="AN38" s="43">
        <v>9080.0</v>
      </c>
      <c r="AO38" s="43">
        <v>135064.56</v>
      </c>
      <c r="AP38" s="43">
        <v>1.1298465867E8</v>
      </c>
      <c r="AQ38" s="43">
        <v>6256806.87</v>
      </c>
      <c r="AR38" s="43">
        <v>465674.83</v>
      </c>
      <c r="AS38" s="43">
        <v>362210.88</v>
      </c>
      <c r="AT38" s="43">
        <v>64067.94</v>
      </c>
      <c r="AU38" s="43">
        <v>167352.18</v>
      </c>
      <c r="AV38" s="43">
        <v>1206449.78</v>
      </c>
      <c r="AW38" s="43">
        <v>409292.96</v>
      </c>
      <c r="AX38" s="43">
        <v>276993.55</v>
      </c>
      <c r="AY38" s="43">
        <v>586669.33</v>
      </c>
      <c r="AZ38" s="43">
        <v>64600.17</v>
      </c>
      <c r="BA38" s="43">
        <v>728421.11</v>
      </c>
      <c r="BB38" s="43">
        <v>122783.93</v>
      </c>
      <c r="BC38" s="43">
        <v>530812.86</v>
      </c>
      <c r="BD38" s="43">
        <v>147376.57</v>
      </c>
      <c r="BE38" s="43">
        <v>202004.44</v>
      </c>
      <c r="BF38" s="43">
        <v>204401.03</v>
      </c>
      <c r="BG38" s="43">
        <v>882879.31</v>
      </c>
      <c r="BH38" s="43">
        <v>124786.04</v>
      </c>
      <c r="BI38" s="43">
        <v>26607.57</v>
      </c>
      <c r="BJ38" s="43">
        <v>76948.73</v>
      </c>
      <c r="BK38" s="43">
        <v>2300114.24</v>
      </c>
      <c r="BL38" s="43">
        <v>63577.47</v>
      </c>
      <c r="BM38" s="43">
        <v>4389708.95</v>
      </c>
      <c r="BN38" s="43">
        <v>206356.61</v>
      </c>
      <c r="BO38" s="43">
        <v>294753.94</v>
      </c>
      <c r="BP38" s="43">
        <v>68829.09</v>
      </c>
      <c r="BQ38" s="43">
        <v>291273.19</v>
      </c>
      <c r="BR38" s="43">
        <v>1210052.92</v>
      </c>
      <c r="BS38" s="43">
        <v>1146870.87</v>
      </c>
      <c r="BT38" s="47"/>
      <c r="BU38" s="47"/>
      <c r="BV38" s="47"/>
      <c r="BW38" s="47"/>
      <c r="BX38" s="47"/>
      <c r="BY38" s="47"/>
      <c r="BZ38" s="47"/>
      <c r="CA38" s="47"/>
      <c r="CB38" s="47"/>
    </row>
    <row r="39" ht="12.75" customHeight="1" outlineLevel="1">
      <c r="B39" s="2">
        <v>31.0</v>
      </c>
      <c r="C39" s="45">
        <v>5145.0</v>
      </c>
      <c r="D39" s="46">
        <v>30.0</v>
      </c>
      <c r="E39" s="45" t="s">
        <v>94</v>
      </c>
      <c r="F39" s="43"/>
      <c r="G39" s="43">
        <f t="shared" si="2"/>
        <v>117122.2</v>
      </c>
      <c r="H39" s="47"/>
      <c r="I39" s="47"/>
      <c r="J39" s="47"/>
      <c r="K39" s="47"/>
      <c r="L39" s="47"/>
      <c r="M39" s="47"/>
      <c r="N39" s="47"/>
      <c r="O39" s="47"/>
      <c r="P39" s="36">
        <v>37.0</v>
      </c>
      <c r="Q39" s="9"/>
      <c r="R39" s="43">
        <v>0.0</v>
      </c>
      <c r="S39" s="43">
        <v>0.0</v>
      </c>
      <c r="T39" s="43">
        <v>0.0</v>
      </c>
      <c r="U39" s="43">
        <v>49103.0</v>
      </c>
      <c r="V39" s="43">
        <v>2750.16</v>
      </c>
      <c r="W39" s="43">
        <v>2449.9</v>
      </c>
      <c r="X39" s="43">
        <v>1934.87</v>
      </c>
      <c r="Y39" s="43">
        <v>0.0</v>
      </c>
      <c r="Z39" s="43">
        <v>0.0</v>
      </c>
      <c r="AA39" s="43">
        <v>3337.97</v>
      </c>
      <c r="AB39" s="43">
        <v>20336.78</v>
      </c>
      <c r="AC39" s="43">
        <v>13327.54</v>
      </c>
      <c r="AD39" s="43">
        <v>0.0</v>
      </c>
      <c r="AE39" s="43">
        <v>0.0</v>
      </c>
      <c r="AF39" s="43">
        <v>0.0</v>
      </c>
      <c r="AG39" s="43">
        <v>0.0</v>
      </c>
      <c r="AH39" s="43">
        <v>34372.97</v>
      </c>
      <c r="AI39" s="43">
        <v>497.57</v>
      </c>
      <c r="AJ39" s="43">
        <v>100783.66</v>
      </c>
      <c r="AK39" s="43">
        <v>15022.97</v>
      </c>
      <c r="AL39" s="43">
        <v>0.0</v>
      </c>
      <c r="AM39" s="43">
        <v>975.96</v>
      </c>
      <c r="AN39" s="43">
        <v>0.0</v>
      </c>
      <c r="AO39" s="43">
        <v>287.0</v>
      </c>
      <c r="AP39" s="43">
        <v>93488.79</v>
      </c>
      <c r="AQ39" s="43">
        <v>117122.2</v>
      </c>
      <c r="AR39" s="43">
        <v>0.0</v>
      </c>
      <c r="AS39" s="43">
        <v>38281.43</v>
      </c>
      <c r="AT39" s="43">
        <v>0.0</v>
      </c>
      <c r="AU39" s="43">
        <v>903.39</v>
      </c>
      <c r="AV39" s="43">
        <v>349270.42</v>
      </c>
      <c r="AW39" s="43">
        <v>0.0</v>
      </c>
      <c r="AX39" s="43">
        <v>7919.85</v>
      </c>
      <c r="AY39" s="43">
        <v>18207.13</v>
      </c>
      <c r="AZ39" s="43">
        <v>592.77</v>
      </c>
      <c r="BA39" s="43">
        <v>391.06</v>
      </c>
      <c r="BB39" s="43">
        <v>395.48</v>
      </c>
      <c r="BC39" s="43">
        <v>481.2</v>
      </c>
      <c r="BD39" s="43">
        <v>31.2</v>
      </c>
      <c r="BE39" s="43">
        <v>122166.51</v>
      </c>
      <c r="BF39" s="43">
        <v>18.98</v>
      </c>
      <c r="BG39" s="43">
        <v>32112.12</v>
      </c>
      <c r="BH39" s="43">
        <v>0.0</v>
      </c>
      <c r="BI39" s="43">
        <v>2800.25</v>
      </c>
      <c r="BJ39" s="43">
        <v>0.0</v>
      </c>
      <c r="BK39" s="43">
        <v>21077.34</v>
      </c>
      <c r="BL39" s="43">
        <v>0.0</v>
      </c>
      <c r="BM39" s="43">
        <v>2706772.5</v>
      </c>
      <c r="BN39" s="43">
        <v>1121.51</v>
      </c>
      <c r="BO39" s="43">
        <v>1097.3</v>
      </c>
      <c r="BP39" s="43">
        <v>1757.29</v>
      </c>
      <c r="BQ39" s="43">
        <v>351.3</v>
      </c>
      <c r="BR39" s="43">
        <v>267206.2</v>
      </c>
      <c r="BS39" s="43">
        <v>154633.81</v>
      </c>
      <c r="BT39" s="47"/>
      <c r="BU39" s="47"/>
      <c r="BV39" s="47"/>
      <c r="BW39" s="47"/>
      <c r="BX39" s="47"/>
      <c r="BY39" s="47"/>
      <c r="BZ39" s="47"/>
      <c r="CA39" s="47"/>
      <c r="CB39" s="47"/>
    </row>
    <row r="40" ht="12.75" customHeight="1" outlineLevel="1">
      <c r="B40" s="2">
        <v>32.0</v>
      </c>
      <c r="C40" s="45">
        <v>5150.0</v>
      </c>
      <c r="D40" s="46">
        <v>31.0</v>
      </c>
      <c r="E40" s="45" t="s">
        <v>95</v>
      </c>
      <c r="F40" s="43"/>
      <c r="G40" s="43">
        <f t="shared" si="2"/>
        <v>113650.07</v>
      </c>
      <c r="H40" s="47"/>
      <c r="I40" s="47"/>
      <c r="J40" s="47"/>
      <c r="K40" s="47"/>
      <c r="L40" s="47"/>
      <c r="M40" s="47"/>
      <c r="N40" s="47"/>
      <c r="O40" s="47"/>
      <c r="P40" s="36">
        <v>38.0</v>
      </c>
      <c r="Q40" s="9"/>
      <c r="R40" s="43">
        <v>1267869.9</v>
      </c>
      <c r="S40" s="43">
        <v>0.0</v>
      </c>
      <c r="T40" s="43">
        <v>0.0</v>
      </c>
      <c r="U40" s="43">
        <v>822.0</v>
      </c>
      <c r="V40" s="43">
        <v>364944.75</v>
      </c>
      <c r="W40" s="43">
        <v>38037.13</v>
      </c>
      <c r="X40" s="43">
        <v>1877.97</v>
      </c>
      <c r="Y40" s="43">
        <v>0.0</v>
      </c>
      <c r="Z40" s="43">
        <v>17636.73</v>
      </c>
      <c r="AA40" s="43">
        <v>62451.35</v>
      </c>
      <c r="AB40" s="43">
        <v>275165.32</v>
      </c>
      <c r="AC40" s="43">
        <v>93450.15</v>
      </c>
      <c r="AD40" s="43">
        <v>0.0</v>
      </c>
      <c r="AE40" s="43">
        <v>82945.71</v>
      </c>
      <c r="AF40" s="43">
        <v>16761.3</v>
      </c>
      <c r="AG40" s="43">
        <v>80629.73</v>
      </c>
      <c r="AH40" s="43">
        <v>78776.85</v>
      </c>
      <c r="AI40" s="43">
        <v>6049.42</v>
      </c>
      <c r="AJ40" s="43">
        <v>58671.38</v>
      </c>
      <c r="AK40" s="43">
        <v>11195.65</v>
      </c>
      <c r="AL40" s="43">
        <v>170349.4</v>
      </c>
      <c r="AM40" s="43">
        <v>7251.47</v>
      </c>
      <c r="AN40" s="43">
        <v>0.0</v>
      </c>
      <c r="AO40" s="43">
        <v>13206.74</v>
      </c>
      <c r="AP40" s="43">
        <v>1872547.91</v>
      </c>
      <c r="AQ40" s="43">
        <v>113650.07</v>
      </c>
      <c r="AR40" s="43">
        <v>6492.19</v>
      </c>
      <c r="AS40" s="43">
        <v>117161.58</v>
      </c>
      <c r="AT40" s="43">
        <v>0.0</v>
      </c>
      <c r="AU40" s="43">
        <v>26506.97</v>
      </c>
      <c r="AV40" s="43">
        <v>1289742.37</v>
      </c>
      <c r="AW40" s="43">
        <v>126044.87</v>
      </c>
      <c r="AX40" s="43">
        <v>349361.7</v>
      </c>
      <c r="AY40" s="43">
        <v>302306.2</v>
      </c>
      <c r="AZ40" s="43">
        <v>18422.16</v>
      </c>
      <c r="BA40" s="43">
        <v>50905.23</v>
      </c>
      <c r="BB40" s="43">
        <v>10546.13</v>
      </c>
      <c r="BC40" s="43">
        <v>330461.31</v>
      </c>
      <c r="BD40" s="43">
        <v>4231.13</v>
      </c>
      <c r="BE40" s="43">
        <v>0.0</v>
      </c>
      <c r="BF40" s="43">
        <v>3118.52</v>
      </c>
      <c r="BG40" s="43">
        <v>144559.13</v>
      </c>
      <c r="BH40" s="43">
        <v>974.55</v>
      </c>
      <c r="BI40" s="43">
        <v>8283.59</v>
      </c>
      <c r="BJ40" s="43">
        <v>0.0</v>
      </c>
      <c r="BK40" s="43">
        <v>194866.07</v>
      </c>
      <c r="BL40" s="43">
        <v>17161.22</v>
      </c>
      <c r="BM40" s="43">
        <v>9918537.97</v>
      </c>
      <c r="BN40" s="43">
        <v>162441.48</v>
      </c>
      <c r="BO40" s="43">
        <v>57566.78</v>
      </c>
      <c r="BP40" s="43">
        <v>0.0</v>
      </c>
      <c r="BQ40" s="43">
        <v>42227.19</v>
      </c>
      <c r="BR40" s="43">
        <v>900791.91</v>
      </c>
      <c r="BS40" s="43">
        <v>1225300.01</v>
      </c>
      <c r="BT40" s="47"/>
      <c r="BU40" s="47"/>
      <c r="BV40" s="47"/>
      <c r="BW40" s="47"/>
      <c r="BX40" s="47"/>
      <c r="BY40" s="47"/>
      <c r="BZ40" s="47"/>
      <c r="CA40" s="47"/>
      <c r="CB40" s="47"/>
    </row>
    <row r="41" ht="12.75" customHeight="1" outlineLevel="1">
      <c r="B41" s="2">
        <v>33.0</v>
      </c>
      <c r="C41" s="45">
        <v>5155.0</v>
      </c>
      <c r="D41" s="46">
        <v>32.0</v>
      </c>
      <c r="E41" s="45" t="s">
        <v>96</v>
      </c>
      <c r="F41" s="43"/>
      <c r="G41" s="43">
        <f t="shared" si="2"/>
        <v>1348.82</v>
      </c>
      <c r="H41" s="47"/>
      <c r="I41" s="47"/>
      <c r="J41" s="47"/>
      <c r="K41" s="47"/>
      <c r="L41" s="47"/>
      <c r="M41" s="47"/>
      <c r="N41" s="47"/>
      <c r="O41" s="47"/>
      <c r="P41" s="36">
        <v>39.0</v>
      </c>
      <c r="Q41" s="9"/>
      <c r="R41" s="43">
        <v>0.0</v>
      </c>
      <c r="S41" s="43">
        <v>772.29</v>
      </c>
      <c r="T41" s="43">
        <v>0.0</v>
      </c>
      <c r="U41" s="43">
        <v>95407.0</v>
      </c>
      <c r="V41" s="43">
        <v>637095.83</v>
      </c>
      <c r="W41" s="43">
        <v>84330.54</v>
      </c>
      <c r="X41" s="43">
        <v>97848.26</v>
      </c>
      <c r="Y41" s="43">
        <v>0.0</v>
      </c>
      <c r="Z41" s="43">
        <v>13744.9</v>
      </c>
      <c r="AA41" s="43">
        <v>114509.4624</v>
      </c>
      <c r="AB41" s="43">
        <v>296607.77</v>
      </c>
      <c r="AC41" s="43">
        <v>374251.85</v>
      </c>
      <c r="AD41" s="43">
        <v>533108.41</v>
      </c>
      <c r="AE41" s="43">
        <v>244792.53</v>
      </c>
      <c r="AF41" s="43">
        <v>-157589.83</v>
      </c>
      <c r="AG41" s="43">
        <v>145335.54</v>
      </c>
      <c r="AH41" s="43">
        <v>152499.74</v>
      </c>
      <c r="AI41" s="43">
        <v>275.73</v>
      </c>
      <c r="AJ41" s="43">
        <v>164826.2</v>
      </c>
      <c r="AK41" s="43">
        <v>65748.96</v>
      </c>
      <c r="AL41" s="43">
        <v>0.0</v>
      </c>
      <c r="AM41" s="43">
        <v>3545.74</v>
      </c>
      <c r="AN41" s="43">
        <v>2383.5</v>
      </c>
      <c r="AO41" s="43">
        <v>11502.5</v>
      </c>
      <c r="AP41" s="43">
        <v>9549994.32</v>
      </c>
      <c r="AQ41" s="43">
        <v>1348.82</v>
      </c>
      <c r="AR41" s="43">
        <v>106251.73</v>
      </c>
      <c r="AS41" s="43">
        <v>87184.07</v>
      </c>
      <c r="AT41" s="43">
        <v>35786.84</v>
      </c>
      <c r="AU41" s="43">
        <v>215020.28</v>
      </c>
      <c r="AV41" s="43">
        <v>806634.32</v>
      </c>
      <c r="AW41" s="43">
        <v>0.0</v>
      </c>
      <c r="AX41" s="43">
        <v>227745.6</v>
      </c>
      <c r="AY41" s="43">
        <v>144822.95</v>
      </c>
      <c r="AZ41" s="43">
        <v>100109.21</v>
      </c>
      <c r="BA41" s="43">
        <v>157053.24</v>
      </c>
      <c r="BB41" s="43">
        <v>30048.64</v>
      </c>
      <c r="BC41" s="43">
        <v>1619.13</v>
      </c>
      <c r="BD41" s="43">
        <v>62876.05</v>
      </c>
      <c r="BE41" s="43">
        <v>47477.52</v>
      </c>
      <c r="BF41" s="43">
        <v>32761.4</v>
      </c>
      <c r="BG41" s="43">
        <v>17730.3</v>
      </c>
      <c r="BH41" s="43">
        <v>1698.07</v>
      </c>
      <c r="BI41" s="43">
        <v>3961.76</v>
      </c>
      <c r="BJ41" s="43">
        <v>0.0</v>
      </c>
      <c r="BK41" s="43">
        <v>320375.28</v>
      </c>
      <c r="BL41" s="43">
        <v>20317.25</v>
      </c>
      <c r="BM41" s="43">
        <v>40750.96</v>
      </c>
      <c r="BN41" s="43">
        <v>118129.61</v>
      </c>
      <c r="BO41" s="43">
        <v>123395.84</v>
      </c>
      <c r="BP41" s="43">
        <v>5856.21</v>
      </c>
      <c r="BQ41" s="43">
        <v>211941.51</v>
      </c>
      <c r="BR41" s="43">
        <v>686822.86</v>
      </c>
      <c r="BS41" s="43">
        <v>460760.18</v>
      </c>
      <c r="BT41" s="47"/>
      <c r="BU41" s="47"/>
      <c r="BV41" s="47"/>
      <c r="BW41" s="47"/>
      <c r="BX41" s="47"/>
      <c r="BY41" s="47"/>
      <c r="BZ41" s="47"/>
      <c r="CA41" s="47"/>
      <c r="CB41" s="47"/>
    </row>
    <row r="42" ht="12.75" customHeight="1" outlineLevel="1">
      <c r="B42" s="2">
        <v>34.0</v>
      </c>
      <c r="C42" s="45">
        <v>5160.0</v>
      </c>
      <c r="D42" s="46">
        <v>33.0</v>
      </c>
      <c r="E42" s="45" t="s">
        <v>97</v>
      </c>
      <c r="F42" s="43"/>
      <c r="G42" s="43">
        <f t="shared" si="2"/>
        <v>38778.55</v>
      </c>
      <c r="H42" s="47"/>
      <c r="I42" s="47"/>
      <c r="J42" s="47"/>
      <c r="K42" s="47"/>
      <c r="L42" s="47"/>
      <c r="M42" s="47"/>
      <c r="N42" s="47"/>
      <c r="O42" s="47"/>
      <c r="P42" s="36">
        <v>40.0</v>
      </c>
      <c r="Q42" s="9"/>
      <c r="R42" s="43">
        <v>0.0</v>
      </c>
      <c r="S42" s="43">
        <v>18132.96</v>
      </c>
      <c r="T42" s="43">
        <v>3244.71</v>
      </c>
      <c r="U42" s="43">
        <v>43304.0</v>
      </c>
      <c r="V42" s="43">
        <v>79462.52</v>
      </c>
      <c r="W42" s="43">
        <v>93177.79</v>
      </c>
      <c r="X42" s="43">
        <v>51234.02</v>
      </c>
      <c r="Y42" s="43">
        <v>0.0</v>
      </c>
      <c r="Z42" s="43">
        <v>1332.5</v>
      </c>
      <c r="AA42" s="43">
        <v>29495.68</v>
      </c>
      <c r="AB42" s="43">
        <v>55514.94</v>
      </c>
      <c r="AC42" s="43">
        <v>52241.74</v>
      </c>
      <c r="AD42" s="43">
        <v>140597.35</v>
      </c>
      <c r="AE42" s="43">
        <v>55697.2</v>
      </c>
      <c r="AF42" s="43">
        <v>82899.24</v>
      </c>
      <c r="AG42" s="43">
        <v>73092.58</v>
      </c>
      <c r="AH42" s="43">
        <v>24553.34</v>
      </c>
      <c r="AI42" s="43">
        <v>9447.96</v>
      </c>
      <c r="AJ42" s="43">
        <v>123529.61</v>
      </c>
      <c r="AK42" s="43">
        <v>10578.85</v>
      </c>
      <c r="AL42" s="43">
        <v>0.0</v>
      </c>
      <c r="AM42" s="43">
        <v>55517.39</v>
      </c>
      <c r="AN42" s="43">
        <v>0.0</v>
      </c>
      <c r="AO42" s="43">
        <v>17752.38</v>
      </c>
      <c r="AP42" s="43">
        <v>4096094.59</v>
      </c>
      <c r="AQ42" s="43">
        <v>38778.55</v>
      </c>
      <c r="AR42" s="43">
        <v>28937.37</v>
      </c>
      <c r="AS42" s="43">
        <v>51884.35</v>
      </c>
      <c r="AT42" s="43">
        <v>21719.46</v>
      </c>
      <c r="AU42" s="43">
        <v>50364.0</v>
      </c>
      <c r="AV42" s="43">
        <v>83215.49</v>
      </c>
      <c r="AW42" s="43">
        <v>164308.98</v>
      </c>
      <c r="AX42" s="43">
        <v>95070.4</v>
      </c>
      <c r="AY42" s="43">
        <v>49777.01</v>
      </c>
      <c r="AZ42" s="43">
        <v>43916.08</v>
      </c>
      <c r="BA42" s="43">
        <v>155852.76</v>
      </c>
      <c r="BB42" s="43">
        <v>5291.47</v>
      </c>
      <c r="BC42" s="43">
        <v>14885.8</v>
      </c>
      <c r="BD42" s="43">
        <v>12135.21</v>
      </c>
      <c r="BE42" s="43">
        <v>0.0</v>
      </c>
      <c r="BF42" s="43">
        <v>43315.36</v>
      </c>
      <c r="BG42" s="43">
        <v>58172.34</v>
      </c>
      <c r="BH42" s="43">
        <v>3860.7</v>
      </c>
      <c r="BI42" s="43">
        <v>9070.92</v>
      </c>
      <c r="BJ42" s="43">
        <v>10162.25</v>
      </c>
      <c r="BK42" s="43">
        <v>72757.99</v>
      </c>
      <c r="BL42" s="43">
        <v>17867.0</v>
      </c>
      <c r="BM42" s="43">
        <v>1094557.23</v>
      </c>
      <c r="BN42" s="43">
        <v>31745.87</v>
      </c>
      <c r="BO42" s="43">
        <v>130980.79</v>
      </c>
      <c r="BP42" s="43">
        <v>684.48</v>
      </c>
      <c r="BQ42" s="43">
        <v>40213.62</v>
      </c>
      <c r="BR42" s="43">
        <v>328711.27</v>
      </c>
      <c r="BS42" s="43">
        <v>103603.03</v>
      </c>
      <c r="BT42" s="47"/>
      <c r="BU42" s="47"/>
      <c r="BV42" s="47"/>
      <c r="BW42" s="47"/>
      <c r="BX42" s="47"/>
      <c r="BY42" s="47"/>
      <c r="BZ42" s="47"/>
      <c r="CA42" s="47"/>
      <c r="CB42" s="47"/>
    </row>
    <row r="43" ht="12.75" customHeight="1" outlineLevel="1">
      <c r="B43" s="2">
        <v>35.0</v>
      </c>
      <c r="C43" s="45">
        <v>5175.0</v>
      </c>
      <c r="D43" s="46">
        <v>34.0</v>
      </c>
      <c r="E43" s="45" t="s">
        <v>98</v>
      </c>
      <c r="F43" s="43"/>
      <c r="G43" s="43">
        <f t="shared" si="2"/>
        <v>591647.11</v>
      </c>
      <c r="H43" s="47"/>
      <c r="I43" s="47"/>
      <c r="J43" s="47"/>
      <c r="K43" s="47"/>
      <c r="L43" s="47"/>
      <c r="M43" s="47"/>
      <c r="N43" s="47"/>
      <c r="O43" s="47"/>
      <c r="P43" s="36">
        <v>41.0</v>
      </c>
      <c r="Q43" s="9"/>
      <c r="R43" s="43">
        <v>395573.2</v>
      </c>
      <c r="S43" s="43">
        <v>617719.24</v>
      </c>
      <c r="T43" s="43">
        <v>41612.69</v>
      </c>
      <c r="U43" s="43">
        <v>266326.0</v>
      </c>
      <c r="V43" s="43">
        <v>217896.04</v>
      </c>
      <c r="W43" s="43">
        <v>449224.64</v>
      </c>
      <c r="X43" s="43">
        <v>0.0</v>
      </c>
      <c r="Y43" s="43">
        <v>0.0</v>
      </c>
      <c r="Z43" s="43">
        <v>0.0</v>
      </c>
      <c r="AA43" s="43">
        <v>257847.9212</v>
      </c>
      <c r="AB43" s="43">
        <v>500834.66</v>
      </c>
      <c r="AC43" s="43">
        <v>279769.04</v>
      </c>
      <c r="AD43" s="43">
        <v>0.0</v>
      </c>
      <c r="AE43" s="43">
        <v>192054.54</v>
      </c>
      <c r="AF43" s="43">
        <v>465.0</v>
      </c>
      <c r="AG43" s="43">
        <v>2779.06</v>
      </c>
      <c r="AH43" s="43">
        <v>161048.02</v>
      </c>
      <c r="AI43" s="43">
        <v>40626.9</v>
      </c>
      <c r="AJ43" s="43">
        <v>75085.09</v>
      </c>
      <c r="AK43" s="43">
        <v>0.0</v>
      </c>
      <c r="AL43" s="43">
        <v>0.0</v>
      </c>
      <c r="AM43" s="43">
        <v>5553.24</v>
      </c>
      <c r="AN43" s="43">
        <v>5339.99</v>
      </c>
      <c r="AO43" s="43">
        <v>10971.51</v>
      </c>
      <c r="AP43" s="43">
        <v>5992034.74</v>
      </c>
      <c r="AQ43" s="43">
        <v>591647.11</v>
      </c>
      <c r="AR43" s="43">
        <v>25104.21</v>
      </c>
      <c r="AS43" s="43">
        <v>0.0</v>
      </c>
      <c r="AT43" s="43">
        <v>78106.33</v>
      </c>
      <c r="AU43" s="43">
        <v>14552.43</v>
      </c>
      <c r="AV43" s="43">
        <v>802.5</v>
      </c>
      <c r="AW43" s="43">
        <v>168332.27</v>
      </c>
      <c r="AX43" s="43">
        <v>577.38</v>
      </c>
      <c r="AY43" s="43">
        <v>0.0</v>
      </c>
      <c r="AZ43" s="43">
        <v>58355.81</v>
      </c>
      <c r="BA43" s="43">
        <v>15553.78</v>
      </c>
      <c r="BB43" s="43">
        <v>5778.64</v>
      </c>
      <c r="BC43" s="43">
        <v>0.0</v>
      </c>
      <c r="BD43" s="43">
        <v>0.0</v>
      </c>
      <c r="BE43" s="43">
        <v>0.0</v>
      </c>
      <c r="BF43" s="43">
        <v>235.29</v>
      </c>
      <c r="BG43" s="43">
        <v>61188.46</v>
      </c>
      <c r="BH43" s="43">
        <v>449.5</v>
      </c>
      <c r="BI43" s="43">
        <v>18608.72</v>
      </c>
      <c r="BJ43" s="43">
        <v>3059.95</v>
      </c>
      <c r="BK43" s="43">
        <v>39266.91</v>
      </c>
      <c r="BL43" s="43">
        <v>1260.04</v>
      </c>
      <c r="BM43" s="43">
        <v>0.0</v>
      </c>
      <c r="BN43" s="43">
        <v>49723.18</v>
      </c>
      <c r="BO43" s="43">
        <v>129924.21</v>
      </c>
      <c r="BP43" s="43">
        <v>14191.82</v>
      </c>
      <c r="BQ43" s="43">
        <v>273865.23</v>
      </c>
      <c r="BR43" s="43">
        <v>0.0</v>
      </c>
      <c r="BS43" s="43">
        <v>370929.07</v>
      </c>
      <c r="BT43" s="47"/>
      <c r="BU43" s="47"/>
      <c r="BV43" s="47"/>
      <c r="BW43" s="47"/>
      <c r="BX43" s="47"/>
      <c r="BY43" s="47"/>
      <c r="BZ43" s="47"/>
      <c r="CA43" s="47"/>
      <c r="CB43" s="47"/>
    </row>
    <row r="44" ht="12.75" customHeight="1">
      <c r="B44" s="2">
        <v>36.0</v>
      </c>
      <c r="C44" s="50"/>
      <c r="D44" s="46"/>
      <c r="E44" s="51" t="s">
        <v>99</v>
      </c>
      <c r="F44" s="52"/>
      <c r="G44" s="43">
        <f t="shared" si="2"/>
        <v>18799557.29</v>
      </c>
      <c r="H44" s="47"/>
      <c r="I44" s="53"/>
      <c r="J44" s="53"/>
      <c r="K44" s="53"/>
      <c r="L44" s="53"/>
      <c r="M44" s="53"/>
      <c r="N44" s="53"/>
      <c r="O44" s="47"/>
      <c r="P44" s="36">
        <v>42.0</v>
      </c>
      <c r="Q44" s="9"/>
      <c r="R44" s="54">
        <v>3.637471348E7</v>
      </c>
      <c r="S44" s="54">
        <v>5603444.5600000005</v>
      </c>
      <c r="T44" s="54">
        <v>155191.31</v>
      </c>
      <c r="U44" s="54">
        <v>1181077.0</v>
      </c>
      <c r="V44" s="54">
        <v>6939651.34</v>
      </c>
      <c r="W44" s="54">
        <v>2765587.2800000003</v>
      </c>
      <c r="X44" s="54">
        <v>474136.69999999995</v>
      </c>
      <c r="Y44" s="54">
        <v>20704.67</v>
      </c>
      <c r="Z44" s="54">
        <v>96415.21999999999</v>
      </c>
      <c r="AA44" s="54">
        <v>990839.7148</v>
      </c>
      <c r="AB44" s="54">
        <v>4203636.55</v>
      </c>
      <c r="AC44" s="54">
        <v>3310607.93</v>
      </c>
      <c r="AD44" s="54">
        <v>3830530.49</v>
      </c>
      <c r="AE44" s="54">
        <v>1334220.46</v>
      </c>
      <c r="AF44" s="54">
        <v>672340.88</v>
      </c>
      <c r="AG44" s="54">
        <v>1337791.37</v>
      </c>
      <c r="AH44" s="54">
        <v>1817482.7400000002</v>
      </c>
      <c r="AI44" s="54">
        <v>351756.26</v>
      </c>
      <c r="AJ44" s="54">
        <v>1710504.71</v>
      </c>
      <c r="AK44" s="54">
        <v>491500.10000000003</v>
      </c>
      <c r="AL44" s="54">
        <v>636878.47</v>
      </c>
      <c r="AM44" s="54">
        <v>348726.8599999999</v>
      </c>
      <c r="AN44" s="54">
        <v>39307.67</v>
      </c>
      <c r="AO44" s="54">
        <v>243110.95</v>
      </c>
      <c r="AP44" s="54">
        <v>2.4209902172E8</v>
      </c>
      <c r="AQ44" s="54">
        <v>1.879955729E7</v>
      </c>
      <c r="AR44" s="54">
        <v>1019474.3999999999</v>
      </c>
      <c r="AS44" s="54">
        <v>1431871.0100000002</v>
      </c>
      <c r="AT44" s="54">
        <v>401421.45000000007</v>
      </c>
      <c r="AU44" s="54">
        <v>2016402.6499999997</v>
      </c>
      <c r="AV44" s="54">
        <v>9096402.89</v>
      </c>
      <c r="AW44" s="54">
        <v>1515050.9</v>
      </c>
      <c r="AX44" s="54">
        <v>1339331.16</v>
      </c>
      <c r="AY44" s="54">
        <v>2873857.38</v>
      </c>
      <c r="AZ44" s="54">
        <v>463220.07</v>
      </c>
      <c r="BA44" s="54">
        <v>2378751.15</v>
      </c>
      <c r="BB44" s="54">
        <v>743961.6999999998</v>
      </c>
      <c r="BC44" s="54">
        <v>2146527.2099999995</v>
      </c>
      <c r="BD44" s="54">
        <v>301017.49000000005</v>
      </c>
      <c r="BE44" s="54">
        <v>1203194.85</v>
      </c>
      <c r="BF44" s="54">
        <v>577974.2100000001</v>
      </c>
      <c r="BG44" s="54">
        <v>2626921.1999999997</v>
      </c>
      <c r="BH44" s="54">
        <v>174133.86</v>
      </c>
      <c r="BI44" s="54">
        <v>426412.35</v>
      </c>
      <c r="BJ44" s="54">
        <v>116511.59</v>
      </c>
      <c r="BK44" s="54">
        <v>7402525.420000002</v>
      </c>
      <c r="BL44" s="54">
        <v>181024.89</v>
      </c>
      <c r="BM44" s="54">
        <v>6.537912654E7</v>
      </c>
      <c r="BN44" s="54">
        <v>915694.86</v>
      </c>
      <c r="BO44" s="54">
        <v>2010189.9000000001</v>
      </c>
      <c r="BP44" s="54">
        <v>259561.41</v>
      </c>
      <c r="BQ44" s="54">
        <v>1580667.1</v>
      </c>
      <c r="BR44" s="54">
        <v>7118876.050000001</v>
      </c>
      <c r="BS44" s="54">
        <v>5611597.080000001</v>
      </c>
      <c r="BT44" s="47"/>
      <c r="BU44" s="47"/>
      <c r="BV44" s="47"/>
      <c r="BW44" s="47"/>
      <c r="BX44" s="53"/>
      <c r="BY44" s="53"/>
      <c r="BZ44" s="53"/>
      <c r="CA44" s="53"/>
      <c r="CB44" s="53"/>
    </row>
    <row r="45" ht="12.75" customHeight="1" outlineLevel="1">
      <c r="B45" s="2">
        <v>37.0</v>
      </c>
      <c r="C45" s="45">
        <v>5305.0</v>
      </c>
      <c r="D45" s="46">
        <v>35.0</v>
      </c>
      <c r="E45" s="45" t="s">
        <v>100</v>
      </c>
      <c r="F45" s="43"/>
      <c r="G45" s="43">
        <f t="shared" si="2"/>
        <v>0</v>
      </c>
      <c r="H45" s="47"/>
      <c r="I45" s="47"/>
      <c r="J45" s="47"/>
      <c r="K45" s="47"/>
      <c r="L45" s="47"/>
      <c r="M45" s="47"/>
      <c r="N45" s="47"/>
      <c r="O45" s="47"/>
      <c r="P45" s="36">
        <v>43.0</v>
      </c>
      <c r="Q45" s="9"/>
      <c r="R45" s="43">
        <v>2228602.45</v>
      </c>
      <c r="S45" s="43">
        <v>101840.75</v>
      </c>
      <c r="T45" s="43">
        <v>3249.18</v>
      </c>
      <c r="U45" s="43">
        <v>220248.0</v>
      </c>
      <c r="V45" s="43">
        <v>0.0</v>
      </c>
      <c r="W45" s="43">
        <v>149590.32</v>
      </c>
      <c r="X45" s="43">
        <v>67894.11</v>
      </c>
      <c r="Y45" s="43">
        <v>0.0</v>
      </c>
      <c r="Z45" s="43">
        <v>0.0</v>
      </c>
      <c r="AA45" s="43">
        <v>101432.62</v>
      </c>
      <c r="AB45" s="43">
        <v>154233.73</v>
      </c>
      <c r="AC45" s="43">
        <v>184153.5</v>
      </c>
      <c r="AD45" s="43">
        <v>0.0</v>
      </c>
      <c r="AE45" s="43">
        <v>139186.52</v>
      </c>
      <c r="AF45" s="43">
        <v>106873.46</v>
      </c>
      <c r="AG45" s="43">
        <v>185185.68</v>
      </c>
      <c r="AH45" s="43">
        <v>77353.5</v>
      </c>
      <c r="AI45" s="43">
        <v>22968.72</v>
      </c>
      <c r="AJ45" s="43">
        <v>162320.76</v>
      </c>
      <c r="AK45" s="43">
        <v>74270.16</v>
      </c>
      <c r="AL45" s="43">
        <v>147439.48</v>
      </c>
      <c r="AM45" s="43">
        <v>0.0</v>
      </c>
      <c r="AN45" s="43">
        <v>0.0</v>
      </c>
      <c r="AO45" s="43">
        <v>0.0</v>
      </c>
      <c r="AP45" s="43">
        <v>215582.2</v>
      </c>
      <c r="AQ45" s="43">
        <v>0.0</v>
      </c>
      <c r="AR45" s="43">
        <v>88302.88</v>
      </c>
      <c r="AS45" s="43">
        <v>0.0</v>
      </c>
      <c r="AT45" s="43">
        <v>0.0</v>
      </c>
      <c r="AU45" s="43">
        <v>175524.69</v>
      </c>
      <c r="AV45" s="43">
        <v>325155.36</v>
      </c>
      <c r="AW45" s="43">
        <v>0.0</v>
      </c>
      <c r="AX45" s="43">
        <v>155614.78</v>
      </c>
      <c r="AY45" s="43">
        <v>1106470.31</v>
      </c>
      <c r="AZ45" s="43">
        <v>56831.55</v>
      </c>
      <c r="BA45" s="43">
        <v>0.0</v>
      </c>
      <c r="BB45" s="43">
        <v>146807.06</v>
      </c>
      <c r="BC45" s="43">
        <v>589726.59</v>
      </c>
      <c r="BD45" s="43">
        <v>128274.69</v>
      </c>
      <c r="BE45" s="43">
        <v>93245.03</v>
      </c>
      <c r="BF45" s="43">
        <v>63867.97</v>
      </c>
      <c r="BG45" s="43">
        <v>51730.14</v>
      </c>
      <c r="BH45" s="43">
        <v>0.0</v>
      </c>
      <c r="BI45" s="43">
        <v>0.0</v>
      </c>
      <c r="BJ45" s="43">
        <v>0.0</v>
      </c>
      <c r="BK45" s="43">
        <v>0.0</v>
      </c>
      <c r="BL45" s="43">
        <v>68840.07</v>
      </c>
      <c r="BM45" s="43">
        <v>846697.67</v>
      </c>
      <c r="BN45" s="43">
        <v>0.0</v>
      </c>
      <c r="BO45" s="43">
        <v>0.0</v>
      </c>
      <c r="BP45" s="43">
        <v>58465.64</v>
      </c>
      <c r="BQ45" s="43">
        <v>0.0</v>
      </c>
      <c r="BR45" s="43">
        <v>1295814.59</v>
      </c>
      <c r="BS45" s="43">
        <v>503632.98</v>
      </c>
      <c r="BT45" s="47"/>
      <c r="BU45" s="47"/>
      <c r="BV45" s="47"/>
      <c r="BW45" s="47"/>
      <c r="BX45" s="47"/>
      <c r="BY45" s="47"/>
      <c r="BZ45" s="47"/>
      <c r="CA45" s="47"/>
      <c r="CB45" s="47"/>
    </row>
    <row r="46" ht="12.75" customHeight="1" outlineLevel="1">
      <c r="B46" s="2">
        <v>38.0</v>
      </c>
      <c r="C46" s="45">
        <v>5310.0</v>
      </c>
      <c r="D46" s="46">
        <v>36.0</v>
      </c>
      <c r="E46" s="45" t="s">
        <v>101</v>
      </c>
      <c r="F46" s="43"/>
      <c r="G46" s="43">
        <f t="shared" si="2"/>
        <v>330103.91</v>
      </c>
      <c r="H46" s="47"/>
      <c r="I46" s="47"/>
      <c r="J46" s="47"/>
      <c r="K46" s="47"/>
      <c r="L46" s="47"/>
      <c r="M46" s="47"/>
      <c r="N46" s="47"/>
      <c r="O46" s="47"/>
      <c r="P46" s="36">
        <v>44.0</v>
      </c>
      <c r="Q46" s="9"/>
      <c r="R46" s="43">
        <v>96470.3</v>
      </c>
      <c r="S46" s="43">
        <v>150418.64</v>
      </c>
      <c r="T46" s="43">
        <v>32206.83</v>
      </c>
      <c r="U46" s="43">
        <v>291350.0</v>
      </c>
      <c r="V46" s="43">
        <v>261678.97</v>
      </c>
      <c r="W46" s="43">
        <v>46796.5</v>
      </c>
      <c r="X46" s="43">
        <v>119705.85</v>
      </c>
      <c r="Y46" s="43">
        <v>47646.19</v>
      </c>
      <c r="Z46" s="43">
        <v>0.0</v>
      </c>
      <c r="AA46" s="43">
        <v>52876.65</v>
      </c>
      <c r="AB46" s="43">
        <v>323574.13</v>
      </c>
      <c r="AC46" s="43">
        <v>527.32</v>
      </c>
      <c r="AD46" s="43">
        <v>803306.55</v>
      </c>
      <c r="AE46" s="43">
        <v>193180.07</v>
      </c>
      <c r="AF46" s="43">
        <v>154237.03</v>
      </c>
      <c r="AG46" s="43">
        <v>11600.27</v>
      </c>
      <c r="AH46" s="43">
        <v>232638.48</v>
      </c>
      <c r="AI46" s="43">
        <v>11296.76</v>
      </c>
      <c r="AJ46" s="43">
        <v>-15000.0</v>
      </c>
      <c r="AK46" s="43">
        <v>76967.01</v>
      </c>
      <c r="AL46" s="43">
        <v>14544.79</v>
      </c>
      <c r="AM46" s="43">
        <v>22912.71</v>
      </c>
      <c r="AN46" s="43">
        <v>204.42</v>
      </c>
      <c r="AO46" s="43">
        <v>32238.53</v>
      </c>
      <c r="AP46" s="43">
        <v>9952671.23</v>
      </c>
      <c r="AQ46" s="43">
        <v>330103.91</v>
      </c>
      <c r="AR46" s="43">
        <v>16896.84</v>
      </c>
      <c r="AS46" s="43">
        <v>270383.62</v>
      </c>
      <c r="AT46" s="43">
        <v>218356.25</v>
      </c>
      <c r="AU46" s="43">
        <v>53258.77</v>
      </c>
      <c r="AV46" s="43">
        <v>1470831.29</v>
      </c>
      <c r="AW46" s="43">
        <v>372476.43</v>
      </c>
      <c r="AX46" s="43">
        <v>611382.09</v>
      </c>
      <c r="AY46" s="43">
        <v>793983.74</v>
      </c>
      <c r="AZ46" s="43">
        <v>121931.83</v>
      </c>
      <c r="BA46" s="43">
        <v>368997.79</v>
      </c>
      <c r="BB46" s="43">
        <v>203074.97</v>
      </c>
      <c r="BC46" s="43">
        <v>1177736.23</v>
      </c>
      <c r="BD46" s="43">
        <v>231543.61</v>
      </c>
      <c r="BE46" s="43">
        <v>548125.47</v>
      </c>
      <c r="BF46" s="43">
        <v>87745.6</v>
      </c>
      <c r="BG46" s="43">
        <v>364635.54</v>
      </c>
      <c r="BH46" s="43">
        <v>31085.15</v>
      </c>
      <c r="BI46" s="43">
        <v>38050.02</v>
      </c>
      <c r="BJ46" s="43">
        <v>14671.65</v>
      </c>
      <c r="BK46" s="43">
        <v>250616.78</v>
      </c>
      <c r="BL46" s="43">
        <v>74177.41</v>
      </c>
      <c r="BM46" s="43">
        <v>5863431.52</v>
      </c>
      <c r="BN46" s="43">
        <v>160804.18</v>
      </c>
      <c r="BO46" s="43">
        <v>6162.82</v>
      </c>
      <c r="BP46" s="43">
        <v>64774.02</v>
      </c>
      <c r="BQ46" s="43">
        <v>128673.29</v>
      </c>
      <c r="BR46" s="43">
        <v>1515069.54</v>
      </c>
      <c r="BS46" s="43">
        <v>448222.5</v>
      </c>
      <c r="BT46" s="47"/>
      <c r="BU46" s="47"/>
      <c r="BV46" s="47"/>
      <c r="BW46" s="47"/>
      <c r="BX46" s="47"/>
      <c r="BY46" s="47"/>
      <c r="BZ46" s="47"/>
      <c r="CA46" s="47"/>
      <c r="CB46" s="47"/>
    </row>
    <row r="47" ht="12.75" customHeight="1" outlineLevel="1">
      <c r="B47" s="2">
        <v>39.0</v>
      </c>
      <c r="C47" s="45">
        <v>5315.0</v>
      </c>
      <c r="D47" s="46">
        <v>37.0</v>
      </c>
      <c r="E47" s="45" t="s">
        <v>102</v>
      </c>
      <c r="F47" s="43"/>
      <c r="G47" s="43">
        <f t="shared" si="2"/>
        <v>7607355.36</v>
      </c>
      <c r="H47" s="47"/>
      <c r="I47" s="47"/>
      <c r="J47" s="47"/>
      <c r="K47" s="47"/>
      <c r="L47" s="47"/>
      <c r="M47" s="47"/>
      <c r="N47" s="47"/>
      <c r="O47" s="47"/>
      <c r="P47" s="36">
        <v>45.0</v>
      </c>
      <c r="Q47" s="9"/>
      <c r="R47" s="43">
        <v>3.365111039E7</v>
      </c>
      <c r="S47" s="43">
        <v>204025.42</v>
      </c>
      <c r="T47" s="43">
        <v>151743.23</v>
      </c>
      <c r="U47" s="43">
        <v>1218042.0</v>
      </c>
      <c r="V47" s="43">
        <v>1244845.59</v>
      </c>
      <c r="W47" s="43">
        <v>374411.07</v>
      </c>
      <c r="X47" s="43">
        <v>333437.48</v>
      </c>
      <c r="Y47" s="43">
        <v>70143.14</v>
      </c>
      <c r="Z47" s="43">
        <v>239933.47</v>
      </c>
      <c r="AA47" s="43">
        <v>471985.49</v>
      </c>
      <c r="AB47" s="43">
        <v>5393793.53</v>
      </c>
      <c r="AC47" s="43">
        <v>1800924.71</v>
      </c>
      <c r="AD47" s="43">
        <v>1698243.03</v>
      </c>
      <c r="AE47" s="43">
        <v>570790.44</v>
      </c>
      <c r="AF47" s="43">
        <v>936224.47</v>
      </c>
      <c r="AG47" s="43">
        <v>932447.96</v>
      </c>
      <c r="AH47" s="43">
        <v>708002.76</v>
      </c>
      <c r="AI47" s="43">
        <v>188333.41</v>
      </c>
      <c r="AJ47" s="43">
        <v>790380.01</v>
      </c>
      <c r="AK47" s="43">
        <v>502912.29</v>
      </c>
      <c r="AL47" s="43">
        <v>606648.7</v>
      </c>
      <c r="AM47" s="43">
        <v>227808.65</v>
      </c>
      <c r="AN47" s="43">
        <v>201170.79</v>
      </c>
      <c r="AO47" s="43">
        <v>377233.41</v>
      </c>
      <c r="AP47" s="43">
        <v>3.965259079E7</v>
      </c>
      <c r="AQ47" s="43">
        <v>7607355.36</v>
      </c>
      <c r="AR47" s="43">
        <v>543101.53</v>
      </c>
      <c r="AS47" s="43">
        <v>409884.03</v>
      </c>
      <c r="AT47" s="43">
        <v>207918.18</v>
      </c>
      <c r="AU47" s="43">
        <v>551849.54</v>
      </c>
      <c r="AV47" s="43">
        <v>1701666.53</v>
      </c>
      <c r="AW47" s="43">
        <v>404715.38</v>
      </c>
      <c r="AX47" s="43">
        <v>835706.51</v>
      </c>
      <c r="AY47" s="43">
        <v>3126840.74</v>
      </c>
      <c r="AZ47" s="43">
        <v>411549.67</v>
      </c>
      <c r="BA47" s="43">
        <v>629669.17</v>
      </c>
      <c r="BB47" s="43">
        <v>253430.89</v>
      </c>
      <c r="BC47" s="43">
        <v>1236565.46</v>
      </c>
      <c r="BD47" s="43">
        <v>435460.22</v>
      </c>
      <c r="BE47" s="43">
        <v>1444901.97</v>
      </c>
      <c r="BF47" s="43">
        <v>457297.3</v>
      </c>
      <c r="BG47" s="43">
        <v>390180.44</v>
      </c>
      <c r="BH47" s="43">
        <v>367742.43</v>
      </c>
      <c r="BI47" s="43">
        <v>433498.52</v>
      </c>
      <c r="BJ47" s="43">
        <v>204357.68</v>
      </c>
      <c r="BK47" s="43">
        <v>1449968.36</v>
      </c>
      <c r="BL47" s="43">
        <v>355069.34</v>
      </c>
      <c r="BM47" s="43">
        <v>2.632045521E7</v>
      </c>
      <c r="BN47" s="43">
        <v>534166.36</v>
      </c>
      <c r="BO47" s="43">
        <v>1001868.93</v>
      </c>
      <c r="BP47" s="43">
        <v>149174.95</v>
      </c>
      <c r="BQ47" s="43">
        <v>455498.46</v>
      </c>
      <c r="BR47" s="43">
        <v>3569327.7</v>
      </c>
      <c r="BS47" s="43">
        <v>2995319.9</v>
      </c>
      <c r="BT47" s="47"/>
      <c r="BU47" s="47"/>
      <c r="BV47" s="47"/>
      <c r="BW47" s="47"/>
      <c r="BX47" s="47"/>
      <c r="BY47" s="47"/>
      <c r="BZ47" s="47"/>
      <c r="CA47" s="47"/>
      <c r="CB47" s="47"/>
    </row>
    <row r="48" ht="12.75" customHeight="1" outlineLevel="1">
      <c r="B48" s="2">
        <v>40.0</v>
      </c>
      <c r="C48" s="45">
        <v>5320.0</v>
      </c>
      <c r="D48" s="46">
        <v>38.0</v>
      </c>
      <c r="E48" s="45" t="s">
        <v>103</v>
      </c>
      <c r="F48" s="43"/>
      <c r="G48" s="43">
        <f t="shared" si="2"/>
        <v>732788.66</v>
      </c>
      <c r="H48" s="47"/>
      <c r="I48" s="47"/>
      <c r="J48" s="47"/>
      <c r="K48" s="47"/>
      <c r="L48" s="47"/>
      <c r="M48" s="47"/>
      <c r="N48" s="47"/>
      <c r="O48" s="47"/>
      <c r="P48" s="36">
        <v>46.0</v>
      </c>
      <c r="Q48" s="9"/>
      <c r="R48" s="43">
        <v>6693875.37</v>
      </c>
      <c r="S48" s="43">
        <v>165186.62</v>
      </c>
      <c r="T48" s="43">
        <v>35.0</v>
      </c>
      <c r="U48" s="43">
        <v>228746.0</v>
      </c>
      <c r="V48" s="43">
        <v>238482.63</v>
      </c>
      <c r="W48" s="43">
        <v>396855.63</v>
      </c>
      <c r="X48" s="43">
        <v>93513.83</v>
      </c>
      <c r="Y48" s="43">
        <v>18354.53</v>
      </c>
      <c r="Z48" s="43">
        <v>0.0</v>
      </c>
      <c r="AA48" s="43">
        <v>4524.84</v>
      </c>
      <c r="AB48" s="43">
        <v>1233990.76</v>
      </c>
      <c r="AC48" s="43">
        <v>808769.84</v>
      </c>
      <c r="AD48" s="43">
        <v>38598.87</v>
      </c>
      <c r="AE48" s="43">
        <v>134281.54</v>
      </c>
      <c r="AF48" s="43">
        <v>431493.47</v>
      </c>
      <c r="AG48" s="43">
        <v>440075.67</v>
      </c>
      <c r="AH48" s="43">
        <v>149070.53</v>
      </c>
      <c r="AI48" s="43">
        <v>28503.21</v>
      </c>
      <c r="AJ48" s="43">
        <v>225052.59</v>
      </c>
      <c r="AK48" s="43">
        <v>35995.98</v>
      </c>
      <c r="AL48" s="43">
        <v>469297.52</v>
      </c>
      <c r="AM48" s="43">
        <v>47950.22</v>
      </c>
      <c r="AN48" s="43">
        <v>2970.89</v>
      </c>
      <c r="AO48" s="43">
        <v>173230.41</v>
      </c>
      <c r="AP48" s="43">
        <v>7522621.29</v>
      </c>
      <c r="AQ48" s="43">
        <v>732788.66</v>
      </c>
      <c r="AR48" s="43">
        <v>225913.45</v>
      </c>
      <c r="AS48" s="43">
        <v>158461.41</v>
      </c>
      <c r="AT48" s="43">
        <v>44514.8</v>
      </c>
      <c r="AU48" s="43">
        <v>106170.38</v>
      </c>
      <c r="AV48" s="43">
        <v>727891.24</v>
      </c>
      <c r="AW48" s="43">
        <v>361082.76</v>
      </c>
      <c r="AX48" s="43">
        <v>559842.67</v>
      </c>
      <c r="AY48" s="43">
        <v>468861.57</v>
      </c>
      <c r="AZ48" s="43">
        <v>95000.33</v>
      </c>
      <c r="BA48" s="43">
        <v>259771.22</v>
      </c>
      <c r="BB48" s="43">
        <v>87973.87</v>
      </c>
      <c r="BC48" s="43">
        <v>184336.83</v>
      </c>
      <c r="BD48" s="43">
        <v>213134.3</v>
      </c>
      <c r="BE48" s="43">
        <v>161521.0</v>
      </c>
      <c r="BF48" s="43">
        <v>151635.19</v>
      </c>
      <c r="BG48" s="43">
        <v>145372.31</v>
      </c>
      <c r="BH48" s="43">
        <v>51861.82</v>
      </c>
      <c r="BI48" s="43">
        <v>9436.92</v>
      </c>
      <c r="BJ48" s="43">
        <v>92126.26</v>
      </c>
      <c r="BK48" s="43">
        <v>426577.48</v>
      </c>
      <c r="BL48" s="43">
        <v>66261.21</v>
      </c>
      <c r="BM48" s="43">
        <v>4448673.31</v>
      </c>
      <c r="BN48" s="43">
        <v>355459.66</v>
      </c>
      <c r="BO48" s="43">
        <v>336558.08</v>
      </c>
      <c r="BP48" s="43">
        <v>105427.52</v>
      </c>
      <c r="BQ48" s="43">
        <v>117419.15</v>
      </c>
      <c r="BR48" s="43">
        <v>1789919.33</v>
      </c>
      <c r="BS48" s="43">
        <v>460742.8</v>
      </c>
      <c r="BT48" s="47"/>
      <c r="BU48" s="47"/>
      <c r="BV48" s="47"/>
      <c r="BW48" s="47"/>
      <c r="BX48" s="47"/>
      <c r="BY48" s="47"/>
      <c r="BZ48" s="47"/>
      <c r="CA48" s="47"/>
      <c r="CB48" s="47"/>
    </row>
    <row r="49" ht="12.75" customHeight="1" outlineLevel="1">
      <c r="B49" s="2">
        <v>41.0</v>
      </c>
      <c r="C49" s="45">
        <v>5325.0</v>
      </c>
      <c r="D49" s="46">
        <v>39.0</v>
      </c>
      <c r="E49" s="45" t="s">
        <v>104</v>
      </c>
      <c r="F49" s="43"/>
      <c r="G49" s="43">
        <f t="shared" si="2"/>
        <v>0</v>
      </c>
      <c r="H49" s="47"/>
      <c r="I49" s="47"/>
      <c r="J49" s="47"/>
      <c r="K49" s="47"/>
      <c r="L49" s="47"/>
      <c r="M49" s="47"/>
      <c r="N49" s="47"/>
      <c r="O49" s="47"/>
      <c r="P49" s="36">
        <v>47.0</v>
      </c>
      <c r="Q49" s="9"/>
      <c r="R49" s="43">
        <v>0.0</v>
      </c>
      <c r="S49" s="43">
        <v>0.0</v>
      </c>
      <c r="T49" s="43">
        <v>369.34</v>
      </c>
      <c r="U49" s="43">
        <v>0.0</v>
      </c>
      <c r="V49" s="43">
        <v>0.0</v>
      </c>
      <c r="W49" s="43">
        <v>0.0</v>
      </c>
      <c r="X49" s="43">
        <v>1.02</v>
      </c>
      <c r="Y49" s="43">
        <v>0.0</v>
      </c>
      <c r="Z49" s="43">
        <v>0.0</v>
      </c>
      <c r="AA49" s="43">
        <v>0.0</v>
      </c>
      <c r="AB49" s="43">
        <v>0.0</v>
      </c>
      <c r="AC49" s="43">
        <v>0.0</v>
      </c>
      <c r="AD49" s="43">
        <v>0.0</v>
      </c>
      <c r="AE49" s="43">
        <v>0.0</v>
      </c>
      <c r="AF49" s="43">
        <v>0.0</v>
      </c>
      <c r="AG49" s="43">
        <v>0.0</v>
      </c>
      <c r="AH49" s="43">
        <v>0.0</v>
      </c>
      <c r="AI49" s="43">
        <v>24.27</v>
      </c>
      <c r="AJ49" s="43">
        <v>0.0</v>
      </c>
      <c r="AK49" s="43">
        <v>0.0</v>
      </c>
      <c r="AL49" s="43">
        <v>0.0</v>
      </c>
      <c r="AM49" s="43">
        <v>0.0</v>
      </c>
      <c r="AN49" s="43">
        <v>0.0</v>
      </c>
      <c r="AO49" s="43">
        <v>0.0</v>
      </c>
      <c r="AP49" s="43">
        <v>0.0</v>
      </c>
      <c r="AQ49" s="43">
        <v>0.0</v>
      </c>
      <c r="AR49" s="43">
        <v>30.0</v>
      </c>
      <c r="AS49" s="43">
        <v>0.0</v>
      </c>
      <c r="AT49" s="43">
        <v>-399.33</v>
      </c>
      <c r="AU49" s="43">
        <v>0.0</v>
      </c>
      <c r="AV49" s="43">
        <v>0.0</v>
      </c>
      <c r="AW49" s="43">
        <v>0.0</v>
      </c>
      <c r="AX49" s="43">
        <v>0.0</v>
      </c>
      <c r="AY49" s="43">
        <v>0.0</v>
      </c>
      <c r="AZ49" s="43">
        <v>0.0</v>
      </c>
      <c r="BA49" s="43">
        <v>-895.58</v>
      </c>
      <c r="BB49" s="43">
        <v>-0.09</v>
      </c>
      <c r="BC49" s="43">
        <v>0.0</v>
      </c>
      <c r="BD49" s="43">
        <v>-23.0</v>
      </c>
      <c r="BE49" s="43">
        <v>0.0</v>
      </c>
      <c r="BF49" s="43">
        <v>163.9</v>
      </c>
      <c r="BG49" s="43">
        <v>0.0</v>
      </c>
      <c r="BH49" s="43">
        <v>-1.34</v>
      </c>
      <c r="BI49" s="43">
        <v>-456.51</v>
      </c>
      <c r="BJ49" s="43">
        <v>0.0</v>
      </c>
      <c r="BK49" s="43">
        <v>0.0</v>
      </c>
      <c r="BL49" s="43">
        <v>0.0</v>
      </c>
      <c r="BM49" s="43">
        <v>0.0</v>
      </c>
      <c r="BN49" s="43">
        <v>0.0</v>
      </c>
      <c r="BO49" s="43">
        <v>-2.82</v>
      </c>
      <c r="BP49" s="43">
        <v>-67.66</v>
      </c>
      <c r="BQ49" s="43">
        <v>0.0</v>
      </c>
      <c r="BR49" s="43">
        <v>-53.22</v>
      </c>
      <c r="BS49" s="43">
        <v>-41.8</v>
      </c>
      <c r="BT49" s="47"/>
      <c r="BU49" s="47"/>
      <c r="BV49" s="47"/>
      <c r="BW49" s="47"/>
      <c r="BX49" s="47"/>
      <c r="BY49" s="47"/>
      <c r="BZ49" s="47"/>
      <c r="CA49" s="47"/>
      <c r="CB49" s="47"/>
    </row>
    <row r="50" ht="12.75" customHeight="1" outlineLevel="1">
      <c r="B50" s="2">
        <v>42.0</v>
      </c>
      <c r="C50" s="45">
        <v>5330.0</v>
      </c>
      <c r="D50" s="46">
        <v>40.0</v>
      </c>
      <c r="E50" s="45" t="s">
        <v>105</v>
      </c>
      <c r="F50" s="43"/>
      <c r="G50" s="43">
        <f t="shared" si="2"/>
        <v>5.53</v>
      </c>
      <c r="H50" s="47"/>
      <c r="I50" s="47"/>
      <c r="J50" s="47"/>
      <c r="K50" s="47"/>
      <c r="L50" s="47"/>
      <c r="M50" s="47"/>
      <c r="N50" s="47"/>
      <c r="O50" s="47"/>
      <c r="P50" s="36">
        <v>48.0</v>
      </c>
      <c r="Q50" s="9"/>
      <c r="R50" s="43">
        <v>0.0</v>
      </c>
      <c r="S50" s="43">
        <v>0.0</v>
      </c>
      <c r="T50" s="43">
        <v>0.0</v>
      </c>
      <c r="U50" s="43">
        <v>0.0</v>
      </c>
      <c r="V50" s="43">
        <v>188249.44</v>
      </c>
      <c r="W50" s="43">
        <v>0.0</v>
      </c>
      <c r="X50" s="43">
        <v>0.0</v>
      </c>
      <c r="Y50" s="43">
        <v>0.0</v>
      </c>
      <c r="Z50" s="43">
        <v>1125.0</v>
      </c>
      <c r="AA50" s="43">
        <v>0.0</v>
      </c>
      <c r="AB50" s="43">
        <v>0.0</v>
      </c>
      <c r="AC50" s="43">
        <v>0.0</v>
      </c>
      <c r="AD50" s="43">
        <v>0.0</v>
      </c>
      <c r="AE50" s="43">
        <v>0.0</v>
      </c>
      <c r="AF50" s="43">
        <v>0.0</v>
      </c>
      <c r="AG50" s="43">
        <v>0.0</v>
      </c>
      <c r="AH50" s="43">
        <v>0.0</v>
      </c>
      <c r="AI50" s="43">
        <v>-1150.78</v>
      </c>
      <c r="AJ50" s="43">
        <v>0.0</v>
      </c>
      <c r="AK50" s="43">
        <v>4138.7</v>
      </c>
      <c r="AL50" s="43">
        <v>874.18</v>
      </c>
      <c r="AM50" s="43">
        <v>1281.12</v>
      </c>
      <c r="AN50" s="43">
        <v>2215.0</v>
      </c>
      <c r="AO50" s="43">
        <v>0.0</v>
      </c>
      <c r="AP50" s="43">
        <v>0.0</v>
      </c>
      <c r="AQ50" s="43">
        <v>5.53</v>
      </c>
      <c r="AR50" s="43">
        <v>0.0</v>
      </c>
      <c r="AS50" s="43">
        <v>0.0</v>
      </c>
      <c r="AT50" s="43">
        <v>0.0</v>
      </c>
      <c r="AU50" s="43">
        <v>0.0</v>
      </c>
      <c r="AV50" s="43">
        <v>-56575.0</v>
      </c>
      <c r="AW50" s="43">
        <v>57221.26</v>
      </c>
      <c r="AX50" s="43">
        <v>0.0</v>
      </c>
      <c r="AY50" s="43">
        <v>0.0</v>
      </c>
      <c r="AZ50" s="43">
        <v>0.0</v>
      </c>
      <c r="BA50" s="43">
        <v>0.0</v>
      </c>
      <c r="BB50" s="43">
        <v>2525.86</v>
      </c>
      <c r="BC50" s="43">
        <v>51923.05</v>
      </c>
      <c r="BD50" s="43">
        <v>0.0</v>
      </c>
      <c r="BE50" s="43">
        <v>0.0</v>
      </c>
      <c r="BF50" s="43">
        <v>-6640.0</v>
      </c>
      <c r="BG50" s="43">
        <v>0.0</v>
      </c>
      <c r="BH50" s="43">
        <v>0.0</v>
      </c>
      <c r="BI50" s="43">
        <v>0.0</v>
      </c>
      <c r="BJ50" s="43">
        <v>1642.16</v>
      </c>
      <c r="BK50" s="43">
        <v>0.0</v>
      </c>
      <c r="BL50" s="43">
        <v>0.0</v>
      </c>
      <c r="BM50" s="43">
        <v>0.0</v>
      </c>
      <c r="BN50" s="43">
        <v>413.09</v>
      </c>
      <c r="BO50" s="43">
        <v>0.0</v>
      </c>
      <c r="BP50" s="43">
        <v>0.0</v>
      </c>
      <c r="BQ50" s="43">
        <v>8750.65</v>
      </c>
      <c r="BR50" s="43">
        <v>0.0</v>
      </c>
      <c r="BS50" s="43">
        <v>22409.17</v>
      </c>
      <c r="BT50" s="47"/>
      <c r="BU50" s="47"/>
      <c r="BV50" s="47"/>
      <c r="BW50" s="47"/>
      <c r="BX50" s="47"/>
      <c r="BY50" s="47"/>
      <c r="BZ50" s="47"/>
      <c r="CA50" s="47"/>
      <c r="CB50" s="47"/>
    </row>
    <row r="51" ht="12.75" customHeight="1" outlineLevel="1">
      <c r="B51" s="2">
        <v>43.0</v>
      </c>
      <c r="C51" s="45">
        <v>5340.0</v>
      </c>
      <c r="D51" s="46">
        <v>41.0</v>
      </c>
      <c r="E51" s="45" t="s">
        <v>106</v>
      </c>
      <c r="F51" s="43"/>
      <c r="G51" s="43">
        <f t="shared" si="2"/>
        <v>0</v>
      </c>
      <c r="H51" s="47"/>
      <c r="I51" s="47"/>
      <c r="J51" s="47"/>
      <c r="K51" s="47"/>
      <c r="L51" s="47"/>
      <c r="M51" s="47"/>
      <c r="N51" s="47"/>
      <c r="O51" s="47"/>
      <c r="P51" s="36">
        <v>49.0</v>
      </c>
      <c r="Q51" s="9"/>
      <c r="R51" s="43">
        <v>5725.84</v>
      </c>
      <c r="S51" s="43">
        <v>271770.92</v>
      </c>
      <c r="T51" s="43">
        <v>0.0</v>
      </c>
      <c r="U51" s="43">
        <v>0.0</v>
      </c>
      <c r="V51" s="43">
        <v>669276.69</v>
      </c>
      <c r="W51" s="43">
        <v>569669.2</v>
      </c>
      <c r="X51" s="43">
        <v>0.0</v>
      </c>
      <c r="Y51" s="43">
        <v>0.0</v>
      </c>
      <c r="Z51" s="43">
        <v>0.0</v>
      </c>
      <c r="AA51" s="43">
        <v>0.0</v>
      </c>
      <c r="AB51" s="43">
        <v>2623544.68</v>
      </c>
      <c r="AC51" s="43">
        <v>875620.05</v>
      </c>
      <c r="AD51" s="43">
        <v>0.0</v>
      </c>
      <c r="AE51" s="43">
        <v>200.0</v>
      </c>
      <c r="AF51" s="43">
        <v>0.0</v>
      </c>
      <c r="AG51" s="43">
        <v>3892.01</v>
      </c>
      <c r="AH51" s="43">
        <v>154687.5</v>
      </c>
      <c r="AI51" s="43">
        <v>0.0</v>
      </c>
      <c r="AJ51" s="43">
        <v>85661.52</v>
      </c>
      <c r="AK51" s="43">
        <v>342.93</v>
      </c>
      <c r="AL51" s="43">
        <v>0.0</v>
      </c>
      <c r="AM51" s="43">
        <v>25197.84</v>
      </c>
      <c r="AN51" s="43">
        <v>0.0</v>
      </c>
      <c r="AO51" s="43">
        <v>0.0</v>
      </c>
      <c r="AP51" s="43">
        <v>7508572.25</v>
      </c>
      <c r="AQ51" s="43">
        <v>0.0</v>
      </c>
      <c r="AR51" s="43">
        <v>362949.06</v>
      </c>
      <c r="AS51" s="43">
        <v>0.0</v>
      </c>
      <c r="AT51" s="43">
        <v>64718.0</v>
      </c>
      <c r="AU51" s="43">
        <v>123208.13</v>
      </c>
      <c r="AV51" s="43">
        <v>0.0</v>
      </c>
      <c r="AW51" s="43">
        <v>0.0</v>
      </c>
      <c r="AX51" s="43">
        <v>0.0</v>
      </c>
      <c r="AY51" s="43">
        <v>70910.6</v>
      </c>
      <c r="AZ51" s="43">
        <v>4331.91</v>
      </c>
      <c r="BA51" s="43">
        <v>0.0</v>
      </c>
      <c r="BB51" s="43">
        <v>4163.36</v>
      </c>
      <c r="BC51" s="43">
        <v>39537.59</v>
      </c>
      <c r="BD51" s="43">
        <v>52137.55</v>
      </c>
      <c r="BE51" s="43">
        <v>104.4</v>
      </c>
      <c r="BF51" s="43">
        <v>-165.0</v>
      </c>
      <c r="BG51" s="43">
        <v>0.0</v>
      </c>
      <c r="BH51" s="43">
        <v>0.0</v>
      </c>
      <c r="BI51" s="43">
        <v>10315.96</v>
      </c>
      <c r="BJ51" s="43">
        <v>0.0</v>
      </c>
      <c r="BK51" s="43">
        <v>0.0</v>
      </c>
      <c r="BL51" s="43">
        <v>108179.41</v>
      </c>
      <c r="BM51" s="43">
        <v>0.0</v>
      </c>
      <c r="BN51" s="43">
        <v>0.0</v>
      </c>
      <c r="BO51" s="43">
        <v>16225.25</v>
      </c>
      <c r="BP51" s="43">
        <v>207080.37</v>
      </c>
      <c r="BQ51" s="43">
        <v>0.0</v>
      </c>
      <c r="BR51" s="43">
        <v>5008524.29</v>
      </c>
      <c r="BS51" s="43">
        <v>1546224.87</v>
      </c>
      <c r="BT51" s="47"/>
      <c r="BU51" s="47"/>
      <c r="BV51" s="47"/>
      <c r="BW51" s="47"/>
      <c r="BX51" s="47"/>
      <c r="BY51" s="47"/>
      <c r="BZ51" s="47"/>
      <c r="CA51" s="47"/>
      <c r="CB51" s="47"/>
    </row>
    <row r="52" ht="12.75" customHeight="1">
      <c r="B52" s="2">
        <v>44.0</v>
      </c>
      <c r="C52" s="50"/>
      <c r="D52" s="46"/>
      <c r="E52" s="51" t="s">
        <v>107</v>
      </c>
      <c r="F52" s="52"/>
      <c r="G52" s="43">
        <f t="shared" si="2"/>
        <v>8670253.46</v>
      </c>
      <c r="H52" s="47"/>
      <c r="I52" s="53"/>
      <c r="J52" s="53"/>
      <c r="K52" s="53"/>
      <c r="L52" s="53"/>
      <c r="M52" s="53"/>
      <c r="N52" s="53"/>
      <c r="O52" s="47"/>
      <c r="P52" s="36">
        <v>50.0</v>
      </c>
      <c r="Q52" s="9"/>
      <c r="R52" s="54">
        <v>4.267578435E7</v>
      </c>
      <c r="S52" s="54">
        <v>893242.3500000001</v>
      </c>
      <c r="T52" s="54">
        <v>187603.58000000002</v>
      </c>
      <c r="U52" s="54">
        <v>1958386.0</v>
      </c>
      <c r="V52" s="54">
        <v>2602533.32</v>
      </c>
      <c r="W52" s="54">
        <v>1537322.72</v>
      </c>
      <c r="X52" s="54">
        <v>614552.29</v>
      </c>
      <c r="Y52" s="54">
        <v>136143.86</v>
      </c>
      <c r="Z52" s="54">
        <v>241058.47</v>
      </c>
      <c r="AA52" s="54">
        <v>630819.6</v>
      </c>
      <c r="AB52" s="54">
        <v>9729136.83</v>
      </c>
      <c r="AC52" s="54">
        <v>3669995.42</v>
      </c>
      <c r="AD52" s="54">
        <v>2540148.45</v>
      </c>
      <c r="AE52" s="54">
        <v>1037638.57</v>
      </c>
      <c r="AF52" s="54">
        <v>1628828.43</v>
      </c>
      <c r="AG52" s="54">
        <v>1573201.5899999999</v>
      </c>
      <c r="AH52" s="54">
        <v>1321752.77</v>
      </c>
      <c r="AI52" s="54">
        <v>249975.59</v>
      </c>
      <c r="AJ52" s="54">
        <v>1248414.8800000001</v>
      </c>
      <c r="AK52" s="54">
        <v>694627.07</v>
      </c>
      <c r="AL52" s="54">
        <v>1238804.67</v>
      </c>
      <c r="AM52" s="54">
        <v>325150.54</v>
      </c>
      <c r="AN52" s="54">
        <v>206561.10000000003</v>
      </c>
      <c r="AO52" s="54">
        <v>582702.35</v>
      </c>
      <c r="AP52" s="54">
        <v>6.485203776E7</v>
      </c>
      <c r="AQ52" s="54">
        <v>8670253.459999999</v>
      </c>
      <c r="AR52" s="54">
        <v>1237193.76</v>
      </c>
      <c r="AS52" s="54">
        <v>838729.06</v>
      </c>
      <c r="AT52" s="54">
        <v>535107.8999999999</v>
      </c>
      <c r="AU52" s="54">
        <v>1010011.51</v>
      </c>
      <c r="AV52" s="54">
        <v>4168969.42</v>
      </c>
      <c r="AW52" s="54">
        <v>1195495.83</v>
      </c>
      <c r="AX52" s="54">
        <v>2162546.05</v>
      </c>
      <c r="AY52" s="54">
        <v>5567066.96</v>
      </c>
      <c r="AZ52" s="54">
        <v>689645.29</v>
      </c>
      <c r="BA52" s="54">
        <v>1257542.5999999999</v>
      </c>
      <c r="BB52" s="54">
        <v>697975.92</v>
      </c>
      <c r="BC52" s="54">
        <v>3279825.7499999995</v>
      </c>
      <c r="BD52" s="54">
        <v>1060527.37</v>
      </c>
      <c r="BE52" s="54">
        <v>2247897.8699999996</v>
      </c>
      <c r="BF52" s="54">
        <v>753904.9600000001</v>
      </c>
      <c r="BG52" s="54">
        <v>951918.4299999999</v>
      </c>
      <c r="BH52" s="54">
        <v>450688.06</v>
      </c>
      <c r="BI52" s="54">
        <v>490844.91000000003</v>
      </c>
      <c r="BJ52" s="54">
        <v>312797.74999999994</v>
      </c>
      <c r="BK52" s="54">
        <v>2127162.62</v>
      </c>
      <c r="BL52" s="54">
        <v>672527.4400000001</v>
      </c>
      <c r="BM52" s="54">
        <v>3.747925771E7</v>
      </c>
      <c r="BN52" s="54">
        <v>1050843.29</v>
      </c>
      <c r="BO52" s="54">
        <v>1360812.26</v>
      </c>
      <c r="BP52" s="54">
        <v>584854.8400000001</v>
      </c>
      <c r="BQ52" s="54">
        <v>710341.55</v>
      </c>
      <c r="BR52" s="54">
        <v>1.317860223E7</v>
      </c>
      <c r="BS52" s="54">
        <v>5976510.42</v>
      </c>
      <c r="BT52" s="47"/>
      <c r="BU52" s="47"/>
      <c r="BV52" s="47"/>
      <c r="BW52" s="47"/>
      <c r="BX52" s="53"/>
      <c r="BY52" s="53"/>
      <c r="BZ52" s="53"/>
      <c r="CA52" s="53"/>
      <c r="CB52" s="53"/>
    </row>
    <row r="53" ht="12.75" customHeight="1" outlineLevel="1">
      <c r="B53" s="2">
        <v>45.0</v>
      </c>
      <c r="C53" s="45">
        <v>5405.0</v>
      </c>
      <c r="D53" s="46">
        <v>42.0</v>
      </c>
      <c r="E53" s="45" t="s">
        <v>108</v>
      </c>
      <c r="F53" s="43"/>
      <c r="G53" s="43">
        <f t="shared" si="2"/>
        <v>0</v>
      </c>
      <c r="H53" s="47"/>
      <c r="I53" s="47"/>
      <c r="J53" s="47"/>
      <c r="K53" s="47"/>
      <c r="L53" s="47"/>
      <c r="M53" s="47"/>
      <c r="N53" s="47"/>
      <c r="O53" s="47"/>
      <c r="P53" s="36">
        <v>51.0</v>
      </c>
      <c r="Q53" s="9"/>
      <c r="R53" s="43">
        <v>1161731.01</v>
      </c>
      <c r="S53" s="43">
        <v>1220.64</v>
      </c>
      <c r="T53" s="43">
        <v>0.0</v>
      </c>
      <c r="U53" s="43">
        <v>0.0</v>
      </c>
      <c r="V53" s="43">
        <v>0.0</v>
      </c>
      <c r="W53" s="43">
        <v>0.0</v>
      </c>
      <c r="X53" s="43">
        <v>0.0</v>
      </c>
      <c r="Y53" s="43">
        <v>0.0</v>
      </c>
      <c r="Z53" s="43">
        <v>0.0</v>
      </c>
      <c r="AA53" s="43">
        <v>0.0</v>
      </c>
      <c r="AB53" s="43">
        <v>0.0</v>
      </c>
      <c r="AC53" s="43">
        <v>0.0</v>
      </c>
      <c r="AD53" s="43">
        <v>0.0</v>
      </c>
      <c r="AE53" s="43">
        <v>0.0</v>
      </c>
      <c r="AF53" s="43">
        <v>0.0</v>
      </c>
      <c r="AG53" s="43">
        <v>0.0</v>
      </c>
      <c r="AH53" s="43">
        <v>0.0</v>
      </c>
      <c r="AI53" s="43">
        <v>12395.45</v>
      </c>
      <c r="AJ53" s="43">
        <v>149443.85</v>
      </c>
      <c r="AK53" s="43">
        <v>0.0</v>
      </c>
      <c r="AL53" s="43">
        <v>0.0</v>
      </c>
      <c r="AM53" s="43">
        <v>0.0</v>
      </c>
      <c r="AN53" s="43">
        <v>0.0</v>
      </c>
      <c r="AO53" s="43">
        <v>0.0</v>
      </c>
      <c r="AP53" s="43">
        <v>0.0</v>
      </c>
      <c r="AQ53" s="43">
        <v>0.0</v>
      </c>
      <c r="AR53" s="43">
        <v>0.0</v>
      </c>
      <c r="AS53" s="43">
        <v>0.0</v>
      </c>
      <c r="AT53" s="43">
        <v>0.0</v>
      </c>
      <c r="AU53" s="43">
        <v>0.0</v>
      </c>
      <c r="AV53" s="43">
        <v>0.0</v>
      </c>
      <c r="AW53" s="43">
        <v>0.0</v>
      </c>
      <c r="AX53" s="43">
        <v>0.0</v>
      </c>
      <c r="AY53" s="43">
        <v>0.0</v>
      </c>
      <c r="AZ53" s="43">
        <v>0.0</v>
      </c>
      <c r="BA53" s="43">
        <v>0.0</v>
      </c>
      <c r="BB53" s="43">
        <v>0.0</v>
      </c>
      <c r="BC53" s="43">
        <v>0.0</v>
      </c>
      <c r="BD53" s="43">
        <v>0.0</v>
      </c>
      <c r="BE53" s="43">
        <v>144351.54</v>
      </c>
      <c r="BF53" s="43">
        <v>0.0</v>
      </c>
      <c r="BG53" s="43">
        <v>32294.65</v>
      </c>
      <c r="BH53" s="43">
        <v>0.0</v>
      </c>
      <c r="BI53" s="43">
        <v>0.0</v>
      </c>
      <c r="BJ53" s="43">
        <v>0.0</v>
      </c>
      <c r="BK53" s="43">
        <v>0.0</v>
      </c>
      <c r="BL53" s="43">
        <v>0.0</v>
      </c>
      <c r="BM53" s="43">
        <v>0.0</v>
      </c>
      <c r="BN53" s="43">
        <v>0.0</v>
      </c>
      <c r="BO53" s="43">
        <v>39481.92</v>
      </c>
      <c r="BP53" s="43">
        <v>0.0</v>
      </c>
      <c r="BQ53" s="43">
        <v>0.0</v>
      </c>
      <c r="BR53" s="43">
        <v>0.0</v>
      </c>
      <c r="BS53" s="43">
        <v>8072.33</v>
      </c>
      <c r="BT53" s="47"/>
      <c r="BU53" s="47"/>
      <c r="BV53" s="47"/>
      <c r="BW53" s="47"/>
      <c r="BX53" s="47"/>
      <c r="BY53" s="47"/>
      <c r="BZ53" s="47"/>
      <c r="CA53" s="47"/>
      <c r="CB53" s="47"/>
    </row>
    <row r="54" ht="12.75" customHeight="1" outlineLevel="1">
      <c r="B54" s="2">
        <v>46.0</v>
      </c>
      <c r="C54" s="45">
        <v>5410.0</v>
      </c>
      <c r="D54" s="46">
        <v>43.0</v>
      </c>
      <c r="E54" s="45" t="s">
        <v>109</v>
      </c>
      <c r="F54" s="43"/>
      <c r="G54" s="43">
        <f t="shared" si="2"/>
        <v>5227247.83</v>
      </c>
      <c r="H54" s="47"/>
      <c r="I54" s="47"/>
      <c r="J54" s="47"/>
      <c r="K54" s="47"/>
      <c r="L54" s="47"/>
      <c r="M54" s="47"/>
      <c r="N54" s="47"/>
      <c r="O54" s="47"/>
      <c r="P54" s="36">
        <v>52.0</v>
      </c>
      <c r="Q54" s="9"/>
      <c r="R54" s="43">
        <v>1067181.76</v>
      </c>
      <c r="S54" s="43">
        <v>10849.94</v>
      </c>
      <c r="T54" s="43">
        <v>0.0</v>
      </c>
      <c r="U54" s="43">
        <v>0.0</v>
      </c>
      <c r="V54" s="43">
        <v>0.0</v>
      </c>
      <c r="W54" s="43">
        <v>0.0</v>
      </c>
      <c r="X54" s="43">
        <v>27581.3</v>
      </c>
      <c r="Y54" s="43">
        <v>0.0</v>
      </c>
      <c r="Z54" s="43">
        <v>1655.0</v>
      </c>
      <c r="AA54" s="43">
        <v>2307.4</v>
      </c>
      <c r="AB54" s="43">
        <v>519266.25</v>
      </c>
      <c r="AC54" s="43">
        <v>13675.23</v>
      </c>
      <c r="AD54" s="43">
        <v>237081.94</v>
      </c>
      <c r="AE54" s="43">
        <v>1403.52</v>
      </c>
      <c r="AF54" s="43">
        <v>51097.28</v>
      </c>
      <c r="AG54" s="43">
        <v>23553.01</v>
      </c>
      <c r="AH54" s="43">
        <v>0.0</v>
      </c>
      <c r="AI54" s="43">
        <v>37992.89</v>
      </c>
      <c r="AJ54" s="43">
        <v>909839.39</v>
      </c>
      <c r="AK54" s="43">
        <v>0.0</v>
      </c>
      <c r="AL54" s="43">
        <v>0.0</v>
      </c>
      <c r="AM54" s="43">
        <v>5712.98</v>
      </c>
      <c r="AN54" s="43">
        <v>0.0</v>
      </c>
      <c r="AO54" s="43">
        <v>0.0</v>
      </c>
      <c r="AP54" s="43">
        <v>915883.46</v>
      </c>
      <c r="AQ54" s="43">
        <v>5227247.83</v>
      </c>
      <c r="AR54" s="43">
        <v>146534.54</v>
      </c>
      <c r="AS54" s="43">
        <v>0.0</v>
      </c>
      <c r="AT54" s="43">
        <v>20655.32</v>
      </c>
      <c r="AU54" s="43">
        <v>4601.59</v>
      </c>
      <c r="AV54" s="43">
        <v>154887.05</v>
      </c>
      <c r="AW54" s="43">
        <v>24031.83</v>
      </c>
      <c r="AX54" s="43">
        <v>113695.48</v>
      </c>
      <c r="AY54" s="43">
        <v>114847.54</v>
      </c>
      <c r="AZ54" s="43">
        <v>0.0</v>
      </c>
      <c r="BA54" s="43">
        <v>0.0</v>
      </c>
      <c r="BB54" s="43">
        <v>0.0</v>
      </c>
      <c r="BC54" s="43">
        <v>102478.95</v>
      </c>
      <c r="BD54" s="43">
        <v>47132.54</v>
      </c>
      <c r="BE54" s="43">
        <v>388291.69</v>
      </c>
      <c r="BF54" s="43">
        <v>19572.99</v>
      </c>
      <c r="BG54" s="43">
        <v>672246.02</v>
      </c>
      <c r="BH54" s="43">
        <v>43.0</v>
      </c>
      <c r="BI54" s="43">
        <v>137.0</v>
      </c>
      <c r="BJ54" s="43">
        <v>0.0</v>
      </c>
      <c r="BK54" s="43">
        <v>0.0</v>
      </c>
      <c r="BL54" s="43">
        <v>0.0</v>
      </c>
      <c r="BM54" s="43">
        <v>5757.14</v>
      </c>
      <c r="BN54" s="43">
        <v>19456.08</v>
      </c>
      <c r="BO54" s="43">
        <v>12688.48</v>
      </c>
      <c r="BP54" s="43">
        <v>12557.29</v>
      </c>
      <c r="BQ54" s="43">
        <v>288.96</v>
      </c>
      <c r="BR54" s="43">
        <v>625849.15</v>
      </c>
      <c r="BS54" s="43">
        <v>38053.43</v>
      </c>
      <c r="BT54" s="47"/>
      <c r="BU54" s="47"/>
      <c r="BV54" s="47"/>
      <c r="BW54" s="47"/>
      <c r="BX54" s="47"/>
      <c r="BY54" s="47"/>
      <c r="BZ54" s="47"/>
      <c r="CA54" s="47"/>
      <c r="CB54" s="47"/>
    </row>
    <row r="55" ht="12.75" customHeight="1" outlineLevel="1">
      <c r="B55" s="2">
        <v>47.0</v>
      </c>
      <c r="C55" s="45">
        <v>5420.0</v>
      </c>
      <c r="D55" s="46">
        <v>44.0</v>
      </c>
      <c r="E55" s="45" t="s">
        <v>110</v>
      </c>
      <c r="F55" s="43"/>
      <c r="G55" s="43">
        <f t="shared" si="2"/>
        <v>0</v>
      </c>
      <c r="H55" s="47"/>
      <c r="I55" s="47"/>
      <c r="J55" s="47"/>
      <c r="K55" s="47"/>
      <c r="L55" s="47"/>
      <c r="M55" s="47"/>
      <c r="N55" s="47"/>
      <c r="O55" s="47"/>
      <c r="P55" s="36">
        <v>53.0</v>
      </c>
      <c r="Q55" s="9"/>
      <c r="R55" s="43">
        <v>0.0</v>
      </c>
      <c r="S55" s="43">
        <v>0.0</v>
      </c>
      <c r="T55" s="43">
        <v>0.0</v>
      </c>
      <c r="U55" s="43">
        <v>0.0</v>
      </c>
      <c r="V55" s="43">
        <v>14392.0</v>
      </c>
      <c r="W55" s="43">
        <v>3900.0</v>
      </c>
      <c r="X55" s="43">
        <v>975.0</v>
      </c>
      <c r="Y55" s="43">
        <v>0.0</v>
      </c>
      <c r="Z55" s="43">
        <v>0.0</v>
      </c>
      <c r="AA55" s="43">
        <v>0.0</v>
      </c>
      <c r="AB55" s="43">
        <v>5622.33</v>
      </c>
      <c r="AC55" s="43">
        <v>0.0</v>
      </c>
      <c r="AD55" s="43">
        <v>0.0</v>
      </c>
      <c r="AE55" s="43">
        <v>3248.5</v>
      </c>
      <c r="AF55" s="43">
        <v>0.0</v>
      </c>
      <c r="AG55" s="43">
        <v>0.0</v>
      </c>
      <c r="AH55" s="43">
        <v>0.0</v>
      </c>
      <c r="AI55" s="43">
        <v>390.99</v>
      </c>
      <c r="AJ55" s="43">
        <v>0.0</v>
      </c>
      <c r="AK55" s="43">
        <v>0.0</v>
      </c>
      <c r="AL55" s="43">
        <v>0.0</v>
      </c>
      <c r="AM55" s="43">
        <v>0.0</v>
      </c>
      <c r="AN55" s="43">
        <v>0.0</v>
      </c>
      <c r="AO55" s="43">
        <v>0.0</v>
      </c>
      <c r="AP55" s="43">
        <v>1134377.49</v>
      </c>
      <c r="AQ55" s="43">
        <v>0.0</v>
      </c>
      <c r="AR55" s="43">
        <v>1980.0</v>
      </c>
      <c r="AS55" s="43">
        <v>1171.34</v>
      </c>
      <c r="AT55" s="43">
        <v>0.0</v>
      </c>
      <c r="AU55" s="43">
        <v>0.0</v>
      </c>
      <c r="AV55" s="43">
        <v>12896.08</v>
      </c>
      <c r="AW55" s="43">
        <v>0.0</v>
      </c>
      <c r="AX55" s="43">
        <v>0.0</v>
      </c>
      <c r="AY55" s="43">
        <v>0.0</v>
      </c>
      <c r="AZ55" s="43">
        <v>0.0</v>
      </c>
      <c r="BA55" s="43">
        <v>0.0</v>
      </c>
      <c r="BB55" s="43">
        <v>0.0</v>
      </c>
      <c r="BC55" s="43">
        <v>0.0</v>
      </c>
      <c r="BD55" s="43">
        <v>0.0</v>
      </c>
      <c r="BE55" s="43">
        <v>311428.99</v>
      </c>
      <c r="BF55" s="43">
        <v>8781.01</v>
      </c>
      <c r="BG55" s="43">
        <v>15571.56</v>
      </c>
      <c r="BH55" s="43">
        <v>0.0</v>
      </c>
      <c r="BI55" s="43">
        <v>0.0</v>
      </c>
      <c r="BJ55" s="43">
        <v>0.0</v>
      </c>
      <c r="BK55" s="43">
        <v>12409.51</v>
      </c>
      <c r="BL55" s="43">
        <v>0.0</v>
      </c>
      <c r="BM55" s="43">
        <v>1830006.87</v>
      </c>
      <c r="BN55" s="43">
        <v>0.0</v>
      </c>
      <c r="BO55" s="43">
        <v>898.0</v>
      </c>
      <c r="BP55" s="43">
        <v>975.0</v>
      </c>
      <c r="BQ55" s="43">
        <v>0.0</v>
      </c>
      <c r="BR55" s="43">
        <v>104430.83</v>
      </c>
      <c r="BS55" s="43">
        <v>20724.9</v>
      </c>
      <c r="BT55" s="47"/>
      <c r="BU55" s="47"/>
      <c r="BV55" s="47"/>
      <c r="BW55" s="47"/>
      <c r="BX55" s="47"/>
      <c r="BY55" s="47"/>
      <c r="BZ55" s="47"/>
      <c r="CA55" s="47"/>
      <c r="CB55" s="47"/>
    </row>
    <row r="56" ht="12.75" customHeight="1" outlineLevel="1">
      <c r="B56" s="2">
        <v>48.0</v>
      </c>
      <c r="C56" s="45">
        <v>5425.0</v>
      </c>
      <c r="D56" s="46">
        <v>45.0</v>
      </c>
      <c r="E56" s="45" t="s">
        <v>111</v>
      </c>
      <c r="F56" s="43"/>
      <c r="G56" s="43">
        <f t="shared" si="2"/>
        <v>0</v>
      </c>
      <c r="H56" s="47"/>
      <c r="I56" s="47"/>
      <c r="J56" s="47"/>
      <c r="K56" s="47"/>
      <c r="L56" s="47"/>
      <c r="M56" s="47"/>
      <c r="N56" s="47"/>
      <c r="O56" s="47"/>
      <c r="P56" s="36">
        <v>54.0</v>
      </c>
      <c r="Q56" s="9"/>
      <c r="R56" s="43">
        <v>0.0</v>
      </c>
      <c r="S56" s="43">
        <v>56610.74</v>
      </c>
      <c r="T56" s="43">
        <v>0.0</v>
      </c>
      <c r="U56" s="43">
        <v>6587.0</v>
      </c>
      <c r="V56" s="43">
        <v>0.0</v>
      </c>
      <c r="W56" s="43">
        <v>57574.21</v>
      </c>
      <c r="X56" s="43">
        <v>15463.94</v>
      </c>
      <c r="Y56" s="43">
        <v>0.0</v>
      </c>
      <c r="Z56" s="43">
        <v>0.0</v>
      </c>
      <c r="AA56" s="43">
        <v>0.0</v>
      </c>
      <c r="AB56" s="43">
        <v>0.0</v>
      </c>
      <c r="AC56" s="43">
        <v>0.0</v>
      </c>
      <c r="AD56" s="43">
        <v>0.0</v>
      </c>
      <c r="AE56" s="43">
        <v>228555.69</v>
      </c>
      <c r="AF56" s="43">
        <v>-12036.7</v>
      </c>
      <c r="AG56" s="43">
        <v>0.0</v>
      </c>
      <c r="AH56" s="43">
        <v>0.0</v>
      </c>
      <c r="AI56" s="43">
        <v>28810.8</v>
      </c>
      <c r="AJ56" s="43">
        <v>0.0</v>
      </c>
      <c r="AK56" s="43">
        <v>0.0</v>
      </c>
      <c r="AL56" s="43">
        <v>0.0</v>
      </c>
      <c r="AM56" s="43">
        <v>0.0</v>
      </c>
      <c r="AN56" s="43">
        <v>0.0</v>
      </c>
      <c r="AO56" s="43">
        <v>0.0</v>
      </c>
      <c r="AP56" s="43">
        <v>1587526.49</v>
      </c>
      <c r="AQ56" s="43">
        <v>0.0</v>
      </c>
      <c r="AR56" s="43">
        <v>0.0</v>
      </c>
      <c r="AS56" s="43">
        <v>245685.91</v>
      </c>
      <c r="AT56" s="43">
        <v>0.0</v>
      </c>
      <c r="AU56" s="43">
        <v>9917.0</v>
      </c>
      <c r="AV56" s="43">
        <v>0.0</v>
      </c>
      <c r="AW56" s="43">
        <v>0.0</v>
      </c>
      <c r="AX56" s="43">
        <v>0.0</v>
      </c>
      <c r="AY56" s="43">
        <v>0.0</v>
      </c>
      <c r="AZ56" s="43">
        <v>0.0</v>
      </c>
      <c r="BA56" s="43">
        <v>0.0</v>
      </c>
      <c r="BB56" s="43">
        <v>0.0</v>
      </c>
      <c r="BC56" s="43">
        <v>3472.73</v>
      </c>
      <c r="BD56" s="43">
        <v>0.0</v>
      </c>
      <c r="BE56" s="43">
        <v>435687.17</v>
      </c>
      <c r="BF56" s="43">
        <v>0.0</v>
      </c>
      <c r="BG56" s="43">
        <v>0.0</v>
      </c>
      <c r="BH56" s="43">
        <v>10004.68</v>
      </c>
      <c r="BI56" s="43">
        <v>23693.59</v>
      </c>
      <c r="BJ56" s="43">
        <v>0.0</v>
      </c>
      <c r="BK56" s="43">
        <v>0.0</v>
      </c>
      <c r="BL56" s="43">
        <v>0.0</v>
      </c>
      <c r="BM56" s="43">
        <v>0.0</v>
      </c>
      <c r="BN56" s="43">
        <v>0.0</v>
      </c>
      <c r="BO56" s="43">
        <v>0.0</v>
      </c>
      <c r="BP56" s="43">
        <v>0.0</v>
      </c>
      <c r="BQ56" s="43">
        <v>25098.0</v>
      </c>
      <c r="BR56" s="43">
        <v>0.0</v>
      </c>
      <c r="BS56" s="43">
        <v>0.0</v>
      </c>
      <c r="BT56" s="47"/>
      <c r="BU56" s="47"/>
      <c r="BV56" s="47"/>
      <c r="BW56" s="47"/>
      <c r="BX56" s="47"/>
      <c r="BY56" s="47"/>
      <c r="BZ56" s="47"/>
      <c r="CA56" s="47"/>
      <c r="CB56" s="47"/>
    </row>
    <row r="57" ht="12.75" customHeight="1">
      <c r="B57" s="2">
        <v>49.0</v>
      </c>
      <c r="C57" s="50"/>
      <c r="D57" s="46"/>
      <c r="E57" s="51" t="s">
        <v>112</v>
      </c>
      <c r="F57" s="52"/>
      <c r="G57" s="43">
        <f t="shared" si="2"/>
        <v>5227247.83</v>
      </c>
      <c r="H57" s="47"/>
      <c r="I57" s="53"/>
      <c r="J57" s="53"/>
      <c r="K57" s="53"/>
      <c r="L57" s="53"/>
      <c r="M57" s="53"/>
      <c r="N57" s="53"/>
      <c r="O57" s="47"/>
      <c r="P57" s="36">
        <v>55.0</v>
      </c>
      <c r="Q57" s="9"/>
      <c r="R57" s="54">
        <v>2228912.77</v>
      </c>
      <c r="S57" s="54">
        <v>68681.31999999999</v>
      </c>
      <c r="T57" s="54">
        <v>0.0</v>
      </c>
      <c r="U57" s="54">
        <v>6587.0</v>
      </c>
      <c r="V57" s="54">
        <v>14392.0</v>
      </c>
      <c r="W57" s="54">
        <v>61474.21</v>
      </c>
      <c r="X57" s="54">
        <v>44020.24</v>
      </c>
      <c r="Y57" s="54">
        <v>0.0</v>
      </c>
      <c r="Z57" s="54">
        <v>1655.0</v>
      </c>
      <c r="AA57" s="54">
        <v>2307.4</v>
      </c>
      <c r="AB57" s="54">
        <v>524888.58</v>
      </c>
      <c r="AC57" s="54">
        <v>13675.23</v>
      </c>
      <c r="AD57" s="54">
        <v>237081.94</v>
      </c>
      <c r="AE57" s="54">
        <v>233207.71</v>
      </c>
      <c r="AF57" s="54">
        <v>39060.58</v>
      </c>
      <c r="AG57" s="54">
        <v>23553.01</v>
      </c>
      <c r="AH57" s="54">
        <v>0.0</v>
      </c>
      <c r="AI57" s="54">
        <v>79590.12999999999</v>
      </c>
      <c r="AJ57" s="54">
        <v>1059283.24</v>
      </c>
      <c r="AK57" s="54">
        <v>0.0</v>
      </c>
      <c r="AL57" s="54">
        <v>0.0</v>
      </c>
      <c r="AM57" s="54">
        <v>5712.98</v>
      </c>
      <c r="AN57" s="54">
        <v>0.0</v>
      </c>
      <c r="AO57" s="54">
        <v>0.0</v>
      </c>
      <c r="AP57" s="54">
        <v>3637787.44</v>
      </c>
      <c r="AQ57" s="54">
        <v>5227247.83</v>
      </c>
      <c r="AR57" s="54">
        <v>148514.54</v>
      </c>
      <c r="AS57" s="54">
        <v>246857.25</v>
      </c>
      <c r="AT57" s="54">
        <v>20655.32</v>
      </c>
      <c r="AU57" s="54">
        <v>14518.59</v>
      </c>
      <c r="AV57" s="54">
        <v>167783.12999999998</v>
      </c>
      <c r="AW57" s="54">
        <v>24031.83</v>
      </c>
      <c r="AX57" s="54">
        <v>113695.48</v>
      </c>
      <c r="AY57" s="54">
        <v>114847.54</v>
      </c>
      <c r="AZ57" s="54">
        <v>0.0</v>
      </c>
      <c r="BA57" s="54">
        <v>0.0</v>
      </c>
      <c r="BB57" s="54">
        <v>0.0</v>
      </c>
      <c r="BC57" s="54">
        <v>105951.68</v>
      </c>
      <c r="BD57" s="54">
        <v>47132.54</v>
      </c>
      <c r="BE57" s="54">
        <v>1279759.39</v>
      </c>
      <c r="BF57" s="54">
        <v>28354.0</v>
      </c>
      <c r="BG57" s="54">
        <v>720112.2300000001</v>
      </c>
      <c r="BH57" s="54">
        <v>10047.68</v>
      </c>
      <c r="BI57" s="54">
        <v>23830.59</v>
      </c>
      <c r="BJ57" s="54">
        <v>0.0</v>
      </c>
      <c r="BK57" s="54">
        <v>12409.51</v>
      </c>
      <c r="BL57" s="54">
        <v>0.0</v>
      </c>
      <c r="BM57" s="54">
        <v>1835764.01</v>
      </c>
      <c r="BN57" s="54">
        <v>19456.08</v>
      </c>
      <c r="BO57" s="54">
        <v>53068.399999999994</v>
      </c>
      <c r="BP57" s="54">
        <v>13532.29</v>
      </c>
      <c r="BQ57" s="54">
        <v>25386.96</v>
      </c>
      <c r="BR57" s="54">
        <v>730279.98</v>
      </c>
      <c r="BS57" s="54">
        <v>66850.66</v>
      </c>
      <c r="BT57" s="47"/>
      <c r="BU57" s="47"/>
      <c r="BV57" s="47"/>
      <c r="BW57" s="47"/>
      <c r="BX57" s="53"/>
      <c r="BY57" s="53"/>
      <c r="BZ57" s="53"/>
      <c r="CA57" s="53"/>
      <c r="CB57" s="53"/>
    </row>
    <row r="58" ht="12.75" customHeight="1" outlineLevel="1">
      <c r="B58" s="2">
        <v>50.0</v>
      </c>
      <c r="C58" s="45">
        <v>5605.0</v>
      </c>
      <c r="D58" s="46">
        <v>47.0</v>
      </c>
      <c r="E58" s="45" t="s">
        <v>113</v>
      </c>
      <c r="F58" s="43"/>
      <c r="G58" s="43">
        <f t="shared" si="2"/>
        <v>2134746.72</v>
      </c>
      <c r="H58" s="47"/>
      <c r="I58" s="47"/>
      <c r="J58" s="47"/>
      <c r="K58" s="47"/>
      <c r="L58" s="47"/>
      <c r="M58" s="47"/>
      <c r="N58" s="47"/>
      <c r="O58" s="47"/>
      <c r="P58" s="36">
        <v>56.0</v>
      </c>
      <c r="Q58" s="9"/>
      <c r="R58" s="43">
        <v>8183302.28</v>
      </c>
      <c r="S58" s="43">
        <v>565762.4</v>
      </c>
      <c r="T58" s="43">
        <v>8719.12</v>
      </c>
      <c r="U58" s="43">
        <v>1482917.0</v>
      </c>
      <c r="V58" s="43">
        <v>2508624.08</v>
      </c>
      <c r="W58" s="43">
        <v>553943.88</v>
      </c>
      <c r="X58" s="43">
        <v>0.0</v>
      </c>
      <c r="Y58" s="43">
        <v>20912.47</v>
      </c>
      <c r="Z58" s="43">
        <v>48307.08</v>
      </c>
      <c r="AA58" s="43">
        <v>97458.1</v>
      </c>
      <c r="AB58" s="43">
        <v>2800450.59</v>
      </c>
      <c r="AC58" s="43">
        <v>725639.54</v>
      </c>
      <c r="AD58" s="43">
        <v>1225796.08</v>
      </c>
      <c r="AE58" s="43">
        <v>1509332.78</v>
      </c>
      <c r="AF58" s="43">
        <v>58630.91</v>
      </c>
      <c r="AG58" s="43">
        <v>422434.64</v>
      </c>
      <c r="AH58" s="43">
        <v>1474378.23</v>
      </c>
      <c r="AI58" s="43">
        <v>201930.38</v>
      </c>
      <c r="AJ58" s="43">
        <v>1389971.09</v>
      </c>
      <c r="AK58" s="43">
        <v>364664.91</v>
      </c>
      <c r="AL58" s="43">
        <v>411564.9</v>
      </c>
      <c r="AM58" s="43">
        <v>14079.57</v>
      </c>
      <c r="AN58" s="43">
        <v>28769.2</v>
      </c>
      <c r="AO58" s="43">
        <v>165448.66</v>
      </c>
      <c r="AP58" s="43">
        <v>6017300.68</v>
      </c>
      <c r="AQ58" s="43">
        <v>2134746.72</v>
      </c>
      <c r="AR58" s="43">
        <v>225338.07</v>
      </c>
      <c r="AS58" s="43">
        <v>376872.46</v>
      </c>
      <c r="AT58" s="43">
        <v>57594.48</v>
      </c>
      <c r="AU58" s="43">
        <v>86637.77</v>
      </c>
      <c r="AV58" s="43">
        <v>1450443.87</v>
      </c>
      <c r="AW58" s="43">
        <v>486036.59</v>
      </c>
      <c r="AX58" s="43">
        <v>100317.07</v>
      </c>
      <c r="AY58" s="43">
        <v>619990.04</v>
      </c>
      <c r="AZ58" s="43">
        <v>584699.09</v>
      </c>
      <c r="BA58" s="43">
        <v>0.0</v>
      </c>
      <c r="BB58" s="43">
        <v>8016.07</v>
      </c>
      <c r="BC58" s="43">
        <v>0.0</v>
      </c>
      <c r="BD58" s="43">
        <v>445976.1</v>
      </c>
      <c r="BE58" s="43">
        <v>1309661.04</v>
      </c>
      <c r="BF58" s="43">
        <v>53644.64</v>
      </c>
      <c r="BG58" s="43">
        <v>500448.86</v>
      </c>
      <c r="BH58" s="43">
        <v>113873.14</v>
      </c>
      <c r="BI58" s="43">
        <v>506468.09</v>
      </c>
      <c r="BJ58" s="43">
        <v>190791.28</v>
      </c>
      <c r="BK58" s="43">
        <v>1405544.75</v>
      </c>
      <c r="BL58" s="43">
        <v>199455.32</v>
      </c>
      <c r="BM58" s="43">
        <v>5142595.83</v>
      </c>
      <c r="BN58" s="43">
        <v>345805.87</v>
      </c>
      <c r="BO58" s="43">
        <v>505280.53</v>
      </c>
      <c r="BP58" s="43">
        <v>75415.21</v>
      </c>
      <c r="BQ58" s="43">
        <v>382132.63</v>
      </c>
      <c r="BR58" s="43">
        <v>1319543.72</v>
      </c>
      <c r="BS58" s="43">
        <v>2384430.9</v>
      </c>
      <c r="BT58" s="47"/>
      <c r="BU58" s="47"/>
      <c r="BV58" s="47"/>
      <c r="BW58" s="47"/>
      <c r="BX58" s="47"/>
      <c r="BY58" s="47"/>
      <c r="BZ58" s="47"/>
      <c r="CA58" s="47"/>
      <c r="CB58" s="47"/>
    </row>
    <row r="59" ht="12.75" customHeight="1" outlineLevel="1">
      <c r="B59" s="2">
        <v>51.0</v>
      </c>
      <c r="C59" s="45">
        <v>5610.0</v>
      </c>
      <c r="D59" s="46">
        <v>48.0</v>
      </c>
      <c r="E59" s="45" t="s">
        <v>114</v>
      </c>
      <c r="F59" s="43"/>
      <c r="G59" s="43">
        <f t="shared" si="2"/>
        <v>12301475.04</v>
      </c>
      <c r="H59" s="47"/>
      <c r="I59" s="47"/>
      <c r="J59" s="47"/>
      <c r="K59" s="47"/>
      <c r="L59" s="47"/>
      <c r="M59" s="47"/>
      <c r="N59" s="47"/>
      <c r="O59" s="47"/>
      <c r="P59" s="36">
        <v>57.0</v>
      </c>
      <c r="Q59" s="9"/>
      <c r="R59" s="43">
        <v>3.882599716E7</v>
      </c>
      <c r="S59" s="43">
        <v>441519.7</v>
      </c>
      <c r="T59" s="43">
        <v>132513.81</v>
      </c>
      <c r="U59" s="43">
        <v>0.0</v>
      </c>
      <c r="V59" s="43">
        <v>94511.64</v>
      </c>
      <c r="W59" s="43">
        <v>705305.96</v>
      </c>
      <c r="X59" s="43">
        <v>412447.95</v>
      </c>
      <c r="Y59" s="43">
        <v>18474.82</v>
      </c>
      <c r="Z59" s="43">
        <v>123532.9</v>
      </c>
      <c r="AA59" s="43">
        <v>377686.29</v>
      </c>
      <c r="AB59" s="43">
        <v>2236295.61</v>
      </c>
      <c r="AC59" s="43">
        <v>3171593.77</v>
      </c>
      <c r="AD59" s="43">
        <v>0.0</v>
      </c>
      <c r="AE59" s="43">
        <v>19381.5</v>
      </c>
      <c r="AF59" s="43">
        <v>1048822.16</v>
      </c>
      <c r="AG59" s="43">
        <v>1569836.95</v>
      </c>
      <c r="AH59" s="43">
        <v>0.0</v>
      </c>
      <c r="AI59" s="43">
        <v>0.0</v>
      </c>
      <c r="AJ59" s="43">
        <v>1063469.44</v>
      </c>
      <c r="AK59" s="43">
        <v>287727.2</v>
      </c>
      <c r="AL59" s="43">
        <v>1068105.28</v>
      </c>
      <c r="AM59" s="43">
        <v>0.0</v>
      </c>
      <c r="AN59" s="43">
        <v>89227.64</v>
      </c>
      <c r="AO59" s="43">
        <v>105095.97</v>
      </c>
      <c r="AP59" s="43">
        <v>3.571027325E7</v>
      </c>
      <c r="AQ59" s="43">
        <v>1.230147504E7</v>
      </c>
      <c r="AR59" s="43">
        <v>971634.66</v>
      </c>
      <c r="AS59" s="43">
        <v>135700.56</v>
      </c>
      <c r="AT59" s="43">
        <v>146145.33</v>
      </c>
      <c r="AU59" s="43">
        <v>0.0</v>
      </c>
      <c r="AV59" s="43">
        <v>2206026.83</v>
      </c>
      <c r="AW59" s="43">
        <v>1179689.15</v>
      </c>
      <c r="AX59" s="43">
        <v>2679571.08</v>
      </c>
      <c r="AY59" s="43">
        <v>3449368.77</v>
      </c>
      <c r="AZ59" s="43">
        <v>81171.0</v>
      </c>
      <c r="BA59" s="43">
        <v>1151958.24</v>
      </c>
      <c r="BB59" s="43">
        <v>217964.82</v>
      </c>
      <c r="BC59" s="43">
        <v>612792.25</v>
      </c>
      <c r="BD59" s="43">
        <v>0.0</v>
      </c>
      <c r="BE59" s="43">
        <v>1244979.09</v>
      </c>
      <c r="BF59" s="43">
        <v>451140.27</v>
      </c>
      <c r="BG59" s="43">
        <v>880417.59</v>
      </c>
      <c r="BH59" s="43">
        <v>153491.61</v>
      </c>
      <c r="BI59" s="43">
        <v>0.0</v>
      </c>
      <c r="BJ59" s="43">
        <v>10333.73</v>
      </c>
      <c r="BK59" s="43">
        <v>0.0</v>
      </c>
      <c r="BL59" s="43">
        <v>223436.38</v>
      </c>
      <c r="BM59" s="43">
        <v>1.292441711E7</v>
      </c>
      <c r="BN59" s="43">
        <v>387100.21</v>
      </c>
      <c r="BO59" s="43">
        <v>441285.65</v>
      </c>
      <c r="BP59" s="43">
        <v>75452.34</v>
      </c>
      <c r="BQ59" s="43">
        <v>778703.1</v>
      </c>
      <c r="BR59" s="43">
        <v>935619.91</v>
      </c>
      <c r="BS59" s="43">
        <v>3646302.06</v>
      </c>
      <c r="BT59" s="47"/>
      <c r="BU59" s="47"/>
      <c r="BV59" s="47"/>
      <c r="BW59" s="47"/>
      <c r="BX59" s="47"/>
      <c r="BY59" s="47"/>
      <c r="BZ59" s="47"/>
      <c r="CA59" s="47"/>
      <c r="CB59" s="47"/>
    </row>
    <row r="60" ht="12.75" customHeight="1" outlineLevel="1">
      <c r="B60" s="2">
        <v>52.0</v>
      </c>
      <c r="C60" s="45">
        <v>5615.0</v>
      </c>
      <c r="D60" s="46">
        <v>49.0</v>
      </c>
      <c r="E60" s="45" t="s">
        <v>115</v>
      </c>
      <c r="F60" s="43"/>
      <c r="G60" s="43">
        <f t="shared" si="2"/>
        <v>4199176.42</v>
      </c>
      <c r="H60" s="47"/>
      <c r="I60" s="47"/>
      <c r="J60" s="47"/>
      <c r="K60" s="47"/>
      <c r="L60" s="47"/>
      <c r="M60" s="47"/>
      <c r="N60" s="47"/>
      <c r="O60" s="47"/>
      <c r="P60" s="36">
        <v>58.0</v>
      </c>
      <c r="Q60" s="9"/>
      <c r="R60" s="43">
        <v>9616409.53</v>
      </c>
      <c r="S60" s="43">
        <v>2598724.84</v>
      </c>
      <c r="T60" s="43">
        <v>71656.17</v>
      </c>
      <c r="U60" s="43">
        <v>1777085.0</v>
      </c>
      <c r="V60" s="43">
        <v>2743634.02</v>
      </c>
      <c r="W60" s="43">
        <v>4419087.83</v>
      </c>
      <c r="X60" s="43">
        <v>263744.33</v>
      </c>
      <c r="Y60" s="43">
        <v>29337.32</v>
      </c>
      <c r="Z60" s="43">
        <v>56478.03</v>
      </c>
      <c r="AA60" s="43">
        <v>238923.87</v>
      </c>
      <c r="AB60" s="43">
        <v>8280732.87</v>
      </c>
      <c r="AC60" s="43">
        <v>170781.82</v>
      </c>
      <c r="AD60" s="43">
        <v>3919114.19</v>
      </c>
      <c r="AE60" s="43">
        <v>629046.79</v>
      </c>
      <c r="AF60" s="43">
        <v>400256.6</v>
      </c>
      <c r="AG60" s="43">
        <v>277271.25</v>
      </c>
      <c r="AH60" s="43">
        <v>509063.71</v>
      </c>
      <c r="AI60" s="43">
        <v>213705.17</v>
      </c>
      <c r="AJ60" s="43">
        <v>652322.22</v>
      </c>
      <c r="AK60" s="43">
        <v>346178.09</v>
      </c>
      <c r="AL60" s="43">
        <v>925273.27</v>
      </c>
      <c r="AM60" s="43">
        <v>123673.01</v>
      </c>
      <c r="AN60" s="43">
        <v>10145.17</v>
      </c>
      <c r="AO60" s="43">
        <v>0.0</v>
      </c>
      <c r="AP60" s="43">
        <v>6.322883558E7</v>
      </c>
      <c r="AQ60" s="43">
        <v>4199176.42</v>
      </c>
      <c r="AR60" s="43">
        <v>1094990.23</v>
      </c>
      <c r="AS60" s="43">
        <v>889521.45</v>
      </c>
      <c r="AT60" s="43">
        <v>386839.68</v>
      </c>
      <c r="AU60" s="43">
        <v>0.0</v>
      </c>
      <c r="AV60" s="43">
        <v>5187599.84</v>
      </c>
      <c r="AW60" s="43">
        <v>1249398.74</v>
      </c>
      <c r="AX60" s="43">
        <v>1990510.63</v>
      </c>
      <c r="AY60" s="43">
        <v>489313.51</v>
      </c>
      <c r="AZ60" s="43">
        <v>97102.56</v>
      </c>
      <c r="BA60" s="43">
        <v>528735.23</v>
      </c>
      <c r="BB60" s="43">
        <v>172315.1</v>
      </c>
      <c r="BC60" s="43">
        <v>0.0</v>
      </c>
      <c r="BD60" s="43">
        <v>394051.89</v>
      </c>
      <c r="BE60" s="43">
        <v>1594769.06</v>
      </c>
      <c r="BF60" s="43">
        <v>224138.56</v>
      </c>
      <c r="BG60" s="43">
        <v>405587.12</v>
      </c>
      <c r="BH60" s="43">
        <v>98270.03</v>
      </c>
      <c r="BI60" s="43">
        <v>273932.25</v>
      </c>
      <c r="BJ60" s="43">
        <v>79371.29</v>
      </c>
      <c r="BK60" s="43">
        <v>1758796.92</v>
      </c>
      <c r="BL60" s="43">
        <v>438086.12</v>
      </c>
      <c r="BM60" s="43">
        <v>3.583625652E7</v>
      </c>
      <c r="BN60" s="43">
        <v>261471.27</v>
      </c>
      <c r="BO60" s="43">
        <v>316638.39</v>
      </c>
      <c r="BP60" s="43">
        <v>100965.18</v>
      </c>
      <c r="BQ60" s="43">
        <v>517786.16</v>
      </c>
      <c r="BR60" s="43">
        <v>2706712.37</v>
      </c>
      <c r="BS60" s="43">
        <v>2829466.64</v>
      </c>
      <c r="BT60" s="47"/>
      <c r="BU60" s="47"/>
      <c r="BV60" s="47"/>
      <c r="BW60" s="47"/>
      <c r="BX60" s="47"/>
      <c r="BY60" s="47"/>
      <c r="BZ60" s="47"/>
      <c r="CA60" s="47"/>
      <c r="CB60" s="47"/>
    </row>
    <row r="61" ht="12.75" customHeight="1" outlineLevel="1">
      <c r="B61" s="2">
        <v>53.0</v>
      </c>
      <c r="C61" s="45">
        <v>5620.0</v>
      </c>
      <c r="D61" s="46">
        <v>50.0</v>
      </c>
      <c r="E61" s="45" t="s">
        <v>116</v>
      </c>
      <c r="F61" s="43"/>
      <c r="G61" s="43">
        <f t="shared" si="2"/>
        <v>5743863.85</v>
      </c>
      <c r="H61" s="47"/>
      <c r="I61" s="47"/>
      <c r="J61" s="47"/>
      <c r="K61" s="47"/>
      <c r="L61" s="47"/>
      <c r="M61" s="47"/>
      <c r="N61" s="47"/>
      <c r="O61" s="47"/>
      <c r="P61" s="36">
        <v>59.0</v>
      </c>
      <c r="Q61" s="9"/>
      <c r="R61" s="43">
        <v>2.071113511E7</v>
      </c>
      <c r="S61" s="43">
        <v>194606.19</v>
      </c>
      <c r="T61" s="43">
        <v>6053.61</v>
      </c>
      <c r="U61" s="43">
        <v>3138.0</v>
      </c>
      <c r="V61" s="43">
        <v>670757.61</v>
      </c>
      <c r="W61" s="43">
        <v>612858.94</v>
      </c>
      <c r="X61" s="43">
        <v>131311.05</v>
      </c>
      <c r="Y61" s="43">
        <v>30069.9</v>
      </c>
      <c r="Z61" s="43">
        <v>17226.08</v>
      </c>
      <c r="AA61" s="43">
        <v>302737.13</v>
      </c>
      <c r="AB61" s="43">
        <v>791894.1</v>
      </c>
      <c r="AC61" s="43">
        <v>434777.27</v>
      </c>
      <c r="AD61" s="43">
        <v>761583.78</v>
      </c>
      <c r="AE61" s="43">
        <v>0.0</v>
      </c>
      <c r="AF61" s="43">
        <v>45492.89</v>
      </c>
      <c r="AG61" s="43">
        <v>294302.27</v>
      </c>
      <c r="AH61" s="43">
        <v>228594.98</v>
      </c>
      <c r="AI61" s="43">
        <v>74106.42</v>
      </c>
      <c r="AJ61" s="43">
        <v>0.0</v>
      </c>
      <c r="AK61" s="43">
        <v>47663.27</v>
      </c>
      <c r="AL61" s="43">
        <v>59581.47</v>
      </c>
      <c r="AM61" s="43">
        <v>9159.22</v>
      </c>
      <c r="AN61" s="43">
        <v>28381.27</v>
      </c>
      <c r="AO61" s="43">
        <v>27013.85</v>
      </c>
      <c r="AP61" s="43">
        <v>0.0</v>
      </c>
      <c r="AQ61" s="43">
        <v>5743863.85</v>
      </c>
      <c r="AR61" s="43">
        <v>315575.83</v>
      </c>
      <c r="AS61" s="43">
        <v>80110.98</v>
      </c>
      <c r="AT61" s="43">
        <v>146856.67</v>
      </c>
      <c r="AU61" s="43">
        <v>135341.43</v>
      </c>
      <c r="AV61" s="43">
        <v>2970750.69</v>
      </c>
      <c r="AW61" s="43">
        <v>349210.47</v>
      </c>
      <c r="AX61" s="43">
        <v>250510.97</v>
      </c>
      <c r="AY61" s="43">
        <v>75578.88</v>
      </c>
      <c r="AZ61" s="43">
        <v>27180.54</v>
      </c>
      <c r="BA61" s="43">
        <v>6284.13</v>
      </c>
      <c r="BB61" s="43">
        <v>139250.78</v>
      </c>
      <c r="BC61" s="43">
        <v>207353.62</v>
      </c>
      <c r="BD61" s="43">
        <v>33531.07</v>
      </c>
      <c r="BE61" s="43">
        <v>379380.93</v>
      </c>
      <c r="BF61" s="43">
        <v>63942.58</v>
      </c>
      <c r="BG61" s="43">
        <v>777728.49</v>
      </c>
      <c r="BH61" s="43">
        <v>44550.77</v>
      </c>
      <c r="BI61" s="43">
        <v>7335.36</v>
      </c>
      <c r="BJ61" s="43">
        <v>14668.34</v>
      </c>
      <c r="BK61" s="43">
        <v>322411.62</v>
      </c>
      <c r="BL61" s="43">
        <v>0.0</v>
      </c>
      <c r="BM61" s="43">
        <v>570177.91</v>
      </c>
      <c r="BN61" s="43">
        <v>51230.9</v>
      </c>
      <c r="BO61" s="43">
        <v>0.0</v>
      </c>
      <c r="BP61" s="43">
        <v>46299.58</v>
      </c>
      <c r="BQ61" s="43">
        <v>670744.69</v>
      </c>
      <c r="BR61" s="43">
        <v>277751.08</v>
      </c>
      <c r="BS61" s="43">
        <v>2687320.97</v>
      </c>
      <c r="BT61" s="47"/>
      <c r="BU61" s="47"/>
      <c r="BV61" s="47"/>
      <c r="BW61" s="47"/>
      <c r="BX61" s="47"/>
      <c r="BY61" s="47"/>
      <c r="BZ61" s="47"/>
      <c r="CA61" s="47"/>
      <c r="CB61" s="47"/>
    </row>
    <row r="62" ht="12.75" customHeight="1" outlineLevel="1">
      <c r="B62" s="2">
        <v>54.0</v>
      </c>
      <c r="C62" s="45">
        <v>5625.0</v>
      </c>
      <c r="D62" s="46">
        <v>51.0</v>
      </c>
      <c r="E62" s="45" t="s">
        <v>117</v>
      </c>
      <c r="F62" s="43"/>
      <c r="G62" s="43">
        <f t="shared" si="2"/>
        <v>81459.33</v>
      </c>
      <c r="H62" s="47"/>
      <c r="I62" s="47"/>
      <c r="J62" s="47"/>
      <c r="K62" s="47"/>
      <c r="L62" s="47"/>
      <c r="M62" s="47"/>
      <c r="N62" s="47"/>
      <c r="O62" s="47"/>
      <c r="P62" s="36">
        <v>60.0</v>
      </c>
      <c r="Q62" s="9"/>
      <c r="R62" s="43">
        <v>-1.762243697E7</v>
      </c>
      <c r="S62" s="43">
        <v>-633349.5</v>
      </c>
      <c r="T62" s="43">
        <v>0.0</v>
      </c>
      <c r="U62" s="43">
        <v>0.0</v>
      </c>
      <c r="V62" s="43">
        <v>-325515.5954</v>
      </c>
      <c r="W62" s="43">
        <v>-5371273.35</v>
      </c>
      <c r="X62" s="43">
        <v>0.0</v>
      </c>
      <c r="Y62" s="43">
        <v>0.0</v>
      </c>
      <c r="Z62" s="43">
        <v>0.0</v>
      </c>
      <c r="AA62" s="43">
        <v>0.0</v>
      </c>
      <c r="AB62" s="43">
        <v>-569.59</v>
      </c>
      <c r="AC62" s="43">
        <v>0.0</v>
      </c>
      <c r="AD62" s="43">
        <v>0.0</v>
      </c>
      <c r="AE62" s="43">
        <v>0.0</v>
      </c>
      <c r="AF62" s="43">
        <v>0.0</v>
      </c>
      <c r="AG62" s="43">
        <v>0.0</v>
      </c>
      <c r="AH62" s="43">
        <v>0.0</v>
      </c>
      <c r="AI62" s="43">
        <v>-14075.74</v>
      </c>
      <c r="AJ62" s="43">
        <v>0.0</v>
      </c>
      <c r="AK62" s="43">
        <v>0.0</v>
      </c>
      <c r="AL62" s="43">
        <v>0.0</v>
      </c>
      <c r="AM62" s="43">
        <v>0.0</v>
      </c>
      <c r="AN62" s="43">
        <v>0.0</v>
      </c>
      <c r="AO62" s="43">
        <v>0.0</v>
      </c>
      <c r="AP62" s="43">
        <v>-8.83559324E7</v>
      </c>
      <c r="AQ62" s="43">
        <v>81459.33</v>
      </c>
      <c r="AR62" s="43">
        <v>0.0</v>
      </c>
      <c r="AS62" s="43">
        <v>0.0</v>
      </c>
      <c r="AT62" s="43">
        <v>0.0</v>
      </c>
      <c r="AU62" s="43">
        <v>0.0</v>
      </c>
      <c r="AV62" s="43">
        <v>0.0</v>
      </c>
      <c r="AW62" s="43">
        <v>-70038.48</v>
      </c>
      <c r="AX62" s="43">
        <v>0.0</v>
      </c>
      <c r="AY62" s="43">
        <v>0.0</v>
      </c>
      <c r="AZ62" s="43">
        <v>0.0</v>
      </c>
      <c r="BA62" s="43">
        <v>0.0</v>
      </c>
      <c r="BB62" s="43">
        <v>0.0</v>
      </c>
      <c r="BC62" s="43">
        <v>-373056.0</v>
      </c>
      <c r="BD62" s="43">
        <v>0.0</v>
      </c>
      <c r="BE62" s="43">
        <v>-270630.56</v>
      </c>
      <c r="BF62" s="43">
        <v>0.0</v>
      </c>
      <c r="BG62" s="43">
        <v>0.0</v>
      </c>
      <c r="BH62" s="43">
        <v>0.0</v>
      </c>
      <c r="BI62" s="43">
        <v>42388.79</v>
      </c>
      <c r="BJ62" s="43">
        <v>0.0</v>
      </c>
      <c r="BK62" s="43">
        <v>0.0</v>
      </c>
      <c r="BL62" s="43">
        <v>0.0</v>
      </c>
      <c r="BM62" s="43">
        <v>0.0</v>
      </c>
      <c r="BN62" s="43">
        <v>64143.12</v>
      </c>
      <c r="BO62" s="43">
        <v>0.0</v>
      </c>
      <c r="BP62" s="43">
        <v>0.0</v>
      </c>
      <c r="BQ62" s="43">
        <v>0.0</v>
      </c>
      <c r="BR62" s="43">
        <v>-355097.24</v>
      </c>
      <c r="BS62" s="43">
        <v>-1200.0</v>
      </c>
      <c r="BT62" s="47"/>
      <c r="BU62" s="47"/>
      <c r="BV62" s="47"/>
      <c r="BW62" s="47"/>
      <c r="BX62" s="47"/>
      <c r="BY62" s="47"/>
      <c r="BZ62" s="47"/>
      <c r="CA62" s="47"/>
      <c r="CB62" s="47"/>
    </row>
    <row r="63" ht="12.75" customHeight="1" outlineLevel="1">
      <c r="B63" s="2">
        <v>55.0</v>
      </c>
      <c r="C63" s="45">
        <v>5630.0</v>
      </c>
      <c r="D63" s="46">
        <v>52.0</v>
      </c>
      <c r="E63" s="45" t="s">
        <v>118</v>
      </c>
      <c r="F63" s="43"/>
      <c r="G63" s="43">
        <f t="shared" si="2"/>
        <v>3953017.4</v>
      </c>
      <c r="H63" s="47"/>
      <c r="I63" s="47"/>
      <c r="J63" s="47"/>
      <c r="K63" s="47"/>
      <c r="L63" s="47"/>
      <c r="M63" s="47"/>
      <c r="N63" s="47"/>
      <c r="O63" s="47"/>
      <c r="P63" s="36">
        <v>61.0</v>
      </c>
      <c r="Q63" s="9"/>
      <c r="R63" s="43">
        <v>2258553.24</v>
      </c>
      <c r="S63" s="43">
        <v>491704.02</v>
      </c>
      <c r="T63" s="43">
        <v>107286.06</v>
      </c>
      <c r="U63" s="43">
        <v>35009.0</v>
      </c>
      <c r="V63" s="43">
        <v>727324.37</v>
      </c>
      <c r="W63" s="43">
        <v>643874.21</v>
      </c>
      <c r="X63" s="43">
        <v>67956.21</v>
      </c>
      <c r="Y63" s="43">
        <v>187081.86</v>
      </c>
      <c r="Z63" s="43">
        <v>37777.49</v>
      </c>
      <c r="AA63" s="43">
        <v>358894.85</v>
      </c>
      <c r="AB63" s="43">
        <v>857239.24</v>
      </c>
      <c r="AC63" s="43">
        <v>249575.12</v>
      </c>
      <c r="AD63" s="43">
        <v>2197129.94</v>
      </c>
      <c r="AE63" s="43">
        <v>54012.12</v>
      </c>
      <c r="AF63" s="43">
        <v>375220.19</v>
      </c>
      <c r="AG63" s="43">
        <v>168496.11</v>
      </c>
      <c r="AH63" s="43">
        <v>197067.43</v>
      </c>
      <c r="AI63" s="43">
        <v>79205.78</v>
      </c>
      <c r="AJ63" s="43">
        <v>50600.04</v>
      </c>
      <c r="AK63" s="43">
        <v>236358.34</v>
      </c>
      <c r="AL63" s="43">
        <v>288378.35</v>
      </c>
      <c r="AM63" s="43">
        <v>112372.66</v>
      </c>
      <c r="AN63" s="43">
        <v>41286.47</v>
      </c>
      <c r="AO63" s="43">
        <v>70249.07</v>
      </c>
      <c r="AP63" s="43">
        <v>1.875412457E7</v>
      </c>
      <c r="AQ63" s="43">
        <v>3953017.4</v>
      </c>
      <c r="AR63" s="43">
        <v>173781.78</v>
      </c>
      <c r="AS63" s="43">
        <v>621191.75</v>
      </c>
      <c r="AT63" s="43">
        <v>558169.57</v>
      </c>
      <c r="AU63" s="43">
        <v>79615.85</v>
      </c>
      <c r="AV63" s="43">
        <v>1857021.25</v>
      </c>
      <c r="AW63" s="43">
        <v>921321.13</v>
      </c>
      <c r="AX63" s="43">
        <v>422283.86</v>
      </c>
      <c r="AY63" s="43">
        <v>66999.96</v>
      </c>
      <c r="AZ63" s="43">
        <v>57220.9</v>
      </c>
      <c r="BA63" s="43">
        <v>206067.13</v>
      </c>
      <c r="BB63" s="43">
        <v>110085.97</v>
      </c>
      <c r="BC63" s="43">
        <v>490240.51</v>
      </c>
      <c r="BD63" s="43">
        <v>94030.4</v>
      </c>
      <c r="BE63" s="43">
        <v>394390.72</v>
      </c>
      <c r="BF63" s="43">
        <v>119768.18</v>
      </c>
      <c r="BG63" s="43">
        <v>346861.24</v>
      </c>
      <c r="BH63" s="43">
        <v>32875.0</v>
      </c>
      <c r="BI63" s="43">
        <v>151137.31</v>
      </c>
      <c r="BJ63" s="43">
        <v>55287.98</v>
      </c>
      <c r="BK63" s="43">
        <v>322415.6</v>
      </c>
      <c r="BL63" s="43">
        <v>198364.79</v>
      </c>
      <c r="BM63" s="43">
        <v>1.949742259E7</v>
      </c>
      <c r="BN63" s="43">
        <v>58348.22</v>
      </c>
      <c r="BO63" s="43">
        <v>202910.5</v>
      </c>
      <c r="BP63" s="43">
        <v>352929.23</v>
      </c>
      <c r="BQ63" s="43">
        <v>161187.23</v>
      </c>
      <c r="BR63" s="43">
        <v>497139.95</v>
      </c>
      <c r="BS63" s="43">
        <v>1443977.52</v>
      </c>
      <c r="BT63" s="47"/>
      <c r="BU63" s="47"/>
      <c r="BV63" s="47"/>
      <c r="BW63" s="47"/>
      <c r="BX63" s="47"/>
      <c r="BY63" s="47"/>
      <c r="BZ63" s="47"/>
      <c r="CA63" s="47"/>
      <c r="CB63" s="47"/>
    </row>
    <row r="64" ht="12.75" customHeight="1" outlineLevel="1">
      <c r="B64" s="2">
        <v>56.0</v>
      </c>
      <c r="C64" s="45">
        <v>5640.0</v>
      </c>
      <c r="D64" s="46">
        <v>53.0</v>
      </c>
      <c r="E64" s="45" t="s">
        <v>119</v>
      </c>
      <c r="F64" s="43"/>
      <c r="G64" s="43">
        <f t="shared" si="2"/>
        <v>2057275.55</v>
      </c>
      <c r="H64" s="47"/>
      <c r="I64" s="47"/>
      <c r="J64" s="47"/>
      <c r="K64" s="47"/>
      <c r="L64" s="47"/>
      <c r="M64" s="47"/>
      <c r="N64" s="47"/>
      <c r="O64" s="47"/>
      <c r="P64" s="36">
        <v>62.0</v>
      </c>
      <c r="Q64" s="9"/>
      <c r="R64" s="43">
        <v>0.0</v>
      </c>
      <c r="S64" s="43">
        <v>0.0</v>
      </c>
      <c r="T64" s="43">
        <v>0.0</v>
      </c>
      <c r="U64" s="43">
        <v>0.0</v>
      </c>
      <c r="V64" s="43">
        <v>169329.22</v>
      </c>
      <c r="W64" s="43">
        <v>0.0</v>
      </c>
      <c r="X64" s="43">
        <v>47699.3</v>
      </c>
      <c r="Y64" s="43">
        <v>2080.08</v>
      </c>
      <c r="Z64" s="43">
        <v>4304.8</v>
      </c>
      <c r="AA64" s="43">
        <v>181750.28</v>
      </c>
      <c r="AB64" s="43">
        <v>480648.59</v>
      </c>
      <c r="AC64" s="43">
        <v>0.0</v>
      </c>
      <c r="AD64" s="43">
        <v>373436.05</v>
      </c>
      <c r="AE64" s="43">
        <v>78208.19</v>
      </c>
      <c r="AF64" s="43">
        <v>27590.6</v>
      </c>
      <c r="AG64" s="43">
        <v>19600.19</v>
      </c>
      <c r="AH64" s="43">
        <v>61865.76</v>
      </c>
      <c r="AI64" s="43">
        <v>0.0</v>
      </c>
      <c r="AJ64" s="43">
        <v>0.0</v>
      </c>
      <c r="AK64" s="43">
        <v>0.0</v>
      </c>
      <c r="AL64" s="43">
        <v>108817.44</v>
      </c>
      <c r="AM64" s="43">
        <v>0.0</v>
      </c>
      <c r="AN64" s="43">
        <v>0.0</v>
      </c>
      <c r="AO64" s="43">
        <v>12124.08</v>
      </c>
      <c r="AP64" s="43">
        <v>823441.86</v>
      </c>
      <c r="AQ64" s="43">
        <v>2057275.55</v>
      </c>
      <c r="AR64" s="43">
        <v>90625.17</v>
      </c>
      <c r="AS64" s="43">
        <v>56036.67</v>
      </c>
      <c r="AT64" s="43">
        <v>49514.74</v>
      </c>
      <c r="AU64" s="43">
        <v>0.0</v>
      </c>
      <c r="AV64" s="43">
        <v>565653.38</v>
      </c>
      <c r="AW64" s="43">
        <v>0.0</v>
      </c>
      <c r="AX64" s="43">
        <v>0.0</v>
      </c>
      <c r="AY64" s="43">
        <v>0.0</v>
      </c>
      <c r="AZ64" s="43">
        <v>34643.19</v>
      </c>
      <c r="BA64" s="43">
        <v>0.0</v>
      </c>
      <c r="BB64" s="43">
        <v>0.0</v>
      </c>
      <c r="BC64" s="43">
        <v>157608.8</v>
      </c>
      <c r="BD64" s="43">
        <v>37049.06</v>
      </c>
      <c r="BE64" s="43">
        <v>195449.04</v>
      </c>
      <c r="BF64" s="43">
        <v>0.0</v>
      </c>
      <c r="BG64" s="43">
        <v>0.0</v>
      </c>
      <c r="BH64" s="43">
        <v>10527.97</v>
      </c>
      <c r="BI64" s="43">
        <v>21465.48</v>
      </c>
      <c r="BJ64" s="43">
        <v>16375.62</v>
      </c>
      <c r="BK64" s="43">
        <v>352807.68</v>
      </c>
      <c r="BL64" s="43">
        <v>0.0</v>
      </c>
      <c r="BM64" s="43">
        <v>2482689.33</v>
      </c>
      <c r="BN64" s="43">
        <v>0.0</v>
      </c>
      <c r="BO64" s="43">
        <v>0.0</v>
      </c>
      <c r="BP64" s="43">
        <v>0.0</v>
      </c>
      <c r="BQ64" s="43">
        <v>9449.4</v>
      </c>
      <c r="BR64" s="43">
        <v>445761.16</v>
      </c>
      <c r="BS64" s="43">
        <v>383581.23</v>
      </c>
      <c r="BT64" s="47"/>
      <c r="BU64" s="47"/>
      <c r="BV64" s="47"/>
      <c r="BW64" s="47"/>
      <c r="BX64" s="47"/>
      <c r="BY64" s="47"/>
      <c r="BZ64" s="47"/>
      <c r="CA64" s="47"/>
      <c r="CB64" s="47"/>
    </row>
    <row r="65" ht="12.75" customHeight="1" outlineLevel="1">
      <c r="B65" s="2">
        <v>57.0</v>
      </c>
      <c r="C65" s="45">
        <v>5645.0</v>
      </c>
      <c r="D65" s="46">
        <v>54.0</v>
      </c>
      <c r="E65" s="45" t="s">
        <v>120</v>
      </c>
      <c r="F65" s="43"/>
      <c r="G65" s="43">
        <f t="shared" si="2"/>
        <v>483943.69</v>
      </c>
      <c r="H65" s="47"/>
      <c r="I65" s="47"/>
      <c r="J65" s="47"/>
      <c r="K65" s="47"/>
      <c r="L65" s="47"/>
      <c r="M65" s="47"/>
      <c r="N65" s="47"/>
      <c r="O65" s="47"/>
      <c r="P65" s="36">
        <v>63.0</v>
      </c>
      <c r="Q65" s="9"/>
      <c r="R65" s="43">
        <v>3138860.83</v>
      </c>
      <c r="S65" s="43">
        <v>189832.67</v>
      </c>
      <c r="T65" s="43">
        <v>65613.17</v>
      </c>
      <c r="U65" s="43">
        <v>965028.0</v>
      </c>
      <c r="V65" s="43">
        <v>301666.0</v>
      </c>
      <c r="W65" s="43">
        <v>1129591.28</v>
      </c>
      <c r="X65" s="43">
        <v>0.0</v>
      </c>
      <c r="Y65" s="43">
        <v>88008.26</v>
      </c>
      <c r="Z65" s="43">
        <v>0.0</v>
      </c>
      <c r="AA65" s="43">
        <v>-12489.68</v>
      </c>
      <c r="AB65" s="43">
        <v>0.0</v>
      </c>
      <c r="AC65" s="43">
        <v>236923.49</v>
      </c>
      <c r="AD65" s="43">
        <v>0.0</v>
      </c>
      <c r="AE65" s="43">
        <v>0.0</v>
      </c>
      <c r="AF65" s="43">
        <v>859080.32</v>
      </c>
      <c r="AG65" s="43">
        <v>153990.26</v>
      </c>
      <c r="AH65" s="43">
        <v>130515.16</v>
      </c>
      <c r="AI65" s="43">
        <v>93513.4</v>
      </c>
      <c r="AJ65" s="43">
        <v>0.0</v>
      </c>
      <c r="AK65" s="43">
        <v>10702.19</v>
      </c>
      <c r="AL65" s="43">
        <v>97200.94</v>
      </c>
      <c r="AM65" s="43">
        <v>0.0</v>
      </c>
      <c r="AN65" s="43">
        <v>20960.9</v>
      </c>
      <c r="AO65" s="43">
        <v>24583.17</v>
      </c>
      <c r="AP65" s="43">
        <v>3.558482488E7</v>
      </c>
      <c r="AQ65" s="43">
        <v>483943.69</v>
      </c>
      <c r="AR65" s="43">
        <v>21504.0</v>
      </c>
      <c r="AS65" s="43">
        <v>7462.3</v>
      </c>
      <c r="AT65" s="43">
        <v>0.0</v>
      </c>
      <c r="AU65" s="43">
        <v>50815.86</v>
      </c>
      <c r="AV65" s="43">
        <v>80791.37</v>
      </c>
      <c r="AW65" s="43">
        <v>13531.12</v>
      </c>
      <c r="AX65" s="43">
        <v>99332.23</v>
      </c>
      <c r="AY65" s="43">
        <v>0.0</v>
      </c>
      <c r="AZ65" s="43">
        <v>33729.62</v>
      </c>
      <c r="BA65" s="43">
        <v>409166.92</v>
      </c>
      <c r="BB65" s="43">
        <v>-8709.0</v>
      </c>
      <c r="BC65" s="43">
        <v>1991529.07</v>
      </c>
      <c r="BD65" s="43">
        <v>43091.55</v>
      </c>
      <c r="BE65" s="43">
        <v>873198.51</v>
      </c>
      <c r="BF65" s="43">
        <v>140052.4</v>
      </c>
      <c r="BG65" s="43">
        <v>0.0</v>
      </c>
      <c r="BH65" s="43">
        <v>0.0</v>
      </c>
      <c r="BI65" s="43">
        <v>0.0</v>
      </c>
      <c r="BJ65" s="43">
        <v>2507.13</v>
      </c>
      <c r="BK65" s="43">
        <v>1046581.68</v>
      </c>
      <c r="BL65" s="43">
        <v>0.0</v>
      </c>
      <c r="BM65" s="43">
        <v>0.0</v>
      </c>
      <c r="BN65" s="43">
        <v>0.0</v>
      </c>
      <c r="BO65" s="43">
        <v>103766.0</v>
      </c>
      <c r="BP65" s="43">
        <v>0.0</v>
      </c>
      <c r="BQ65" s="43">
        <v>192868.13</v>
      </c>
      <c r="BR65" s="43">
        <v>6336.63</v>
      </c>
      <c r="BS65" s="43">
        <v>280604.12</v>
      </c>
      <c r="BT65" s="47"/>
      <c r="BU65" s="47"/>
      <c r="BV65" s="47"/>
      <c r="BW65" s="47"/>
      <c r="BX65" s="47"/>
      <c r="BY65" s="47"/>
      <c r="BZ65" s="47"/>
      <c r="CA65" s="47"/>
      <c r="CB65" s="47"/>
    </row>
    <row r="66" ht="12.75" customHeight="1" outlineLevel="1">
      <c r="B66" s="2">
        <v>58.0</v>
      </c>
      <c r="C66" s="45">
        <v>5646.0</v>
      </c>
      <c r="D66" s="46">
        <v>55.0</v>
      </c>
      <c r="E66" s="45" t="s">
        <v>121</v>
      </c>
      <c r="F66" s="43"/>
      <c r="G66" s="43">
        <f t="shared" si="2"/>
        <v>0</v>
      </c>
      <c r="H66" s="47"/>
      <c r="I66" s="47"/>
      <c r="J66" s="47"/>
      <c r="K66" s="47"/>
      <c r="L66" s="47"/>
      <c r="M66" s="47"/>
      <c r="N66" s="47"/>
      <c r="O66" s="47"/>
      <c r="P66" s="36">
        <v>64.0</v>
      </c>
      <c r="Q66" s="9"/>
      <c r="R66" s="43">
        <v>0.0</v>
      </c>
      <c r="S66" s="43">
        <v>0.0</v>
      </c>
      <c r="T66" s="43">
        <v>0.0</v>
      </c>
      <c r="U66" s="43">
        <v>342463.0</v>
      </c>
      <c r="V66" s="43">
        <v>0.0</v>
      </c>
      <c r="W66" s="43">
        <v>0.0</v>
      </c>
      <c r="X66" s="43">
        <v>25093.06</v>
      </c>
      <c r="Y66" s="43">
        <v>0.0</v>
      </c>
      <c r="Z66" s="43">
        <v>0.0</v>
      </c>
      <c r="AA66" s="43">
        <v>0.0</v>
      </c>
      <c r="AB66" s="43">
        <v>0.0</v>
      </c>
      <c r="AC66" s="43">
        <v>115892.35</v>
      </c>
      <c r="AD66" s="43">
        <v>1793502.08</v>
      </c>
      <c r="AE66" s="43">
        <v>-15517.0</v>
      </c>
      <c r="AF66" s="43">
        <v>0.0</v>
      </c>
      <c r="AG66" s="43">
        <v>0.0</v>
      </c>
      <c r="AH66" s="43">
        <v>0.0</v>
      </c>
      <c r="AI66" s="43">
        <v>0.0</v>
      </c>
      <c r="AJ66" s="43">
        <v>529508.0</v>
      </c>
      <c r="AK66" s="43">
        <v>0.0</v>
      </c>
      <c r="AL66" s="43">
        <v>0.0</v>
      </c>
      <c r="AM66" s="43">
        <v>0.0</v>
      </c>
      <c r="AN66" s="43">
        <v>0.0</v>
      </c>
      <c r="AO66" s="43">
        <v>0.0</v>
      </c>
      <c r="AP66" s="43">
        <v>0.0</v>
      </c>
      <c r="AQ66" s="43">
        <v>0.0</v>
      </c>
      <c r="AR66" s="43">
        <v>0.0</v>
      </c>
      <c r="AS66" s="43">
        <v>0.0</v>
      </c>
      <c r="AT66" s="43">
        <v>0.0</v>
      </c>
      <c r="AU66" s="43">
        <v>-7926.0</v>
      </c>
      <c r="AV66" s="43">
        <v>0.0</v>
      </c>
      <c r="AW66" s="43">
        <v>0.0</v>
      </c>
      <c r="AX66" s="43">
        <v>0.0</v>
      </c>
      <c r="AY66" s="43">
        <v>0.0</v>
      </c>
      <c r="AZ66" s="43">
        <v>0.0</v>
      </c>
      <c r="BA66" s="43">
        <v>0.0</v>
      </c>
      <c r="BB66" s="43">
        <v>0.0</v>
      </c>
      <c r="BC66" s="43">
        <v>468399.96</v>
      </c>
      <c r="BD66" s="43">
        <v>0.0</v>
      </c>
      <c r="BE66" s="43">
        <v>0.0</v>
      </c>
      <c r="BF66" s="43">
        <v>0.0</v>
      </c>
      <c r="BG66" s="43">
        <v>0.0</v>
      </c>
      <c r="BH66" s="43">
        <v>24423.48</v>
      </c>
      <c r="BI66" s="43">
        <v>0.0</v>
      </c>
      <c r="BJ66" s="43">
        <v>17954.0</v>
      </c>
      <c r="BK66" s="43">
        <v>0.0</v>
      </c>
      <c r="BL66" s="43">
        <v>0.0</v>
      </c>
      <c r="BM66" s="43">
        <v>0.0</v>
      </c>
      <c r="BN66" s="43">
        <v>0.0</v>
      </c>
      <c r="BO66" s="43">
        <v>0.0</v>
      </c>
      <c r="BP66" s="43">
        <v>31937.2</v>
      </c>
      <c r="BQ66" s="43">
        <v>0.0</v>
      </c>
      <c r="BR66" s="43">
        <v>0.0</v>
      </c>
      <c r="BS66" s="43">
        <v>0.0</v>
      </c>
      <c r="BT66" s="47"/>
      <c r="BU66" s="47"/>
      <c r="BV66" s="47"/>
      <c r="BW66" s="47"/>
      <c r="BX66" s="47"/>
      <c r="BY66" s="47"/>
      <c r="BZ66" s="47"/>
      <c r="CA66" s="47"/>
      <c r="CB66" s="47"/>
    </row>
    <row r="67" ht="12.75" customHeight="1" outlineLevel="1">
      <c r="B67" s="2">
        <v>59.0</v>
      </c>
      <c r="C67" s="45">
        <v>5647.0</v>
      </c>
      <c r="D67" s="46">
        <v>56.0</v>
      </c>
      <c r="E67" s="45" t="s">
        <v>122</v>
      </c>
      <c r="F67" s="43"/>
      <c r="G67" s="43">
        <f t="shared" si="2"/>
        <v>0</v>
      </c>
      <c r="H67" s="47"/>
      <c r="I67" s="47"/>
      <c r="J67" s="47"/>
      <c r="K67" s="47"/>
      <c r="L67" s="47"/>
      <c r="M67" s="47"/>
      <c r="N67" s="47"/>
      <c r="O67" s="47"/>
      <c r="P67" s="36">
        <v>65.0</v>
      </c>
      <c r="Q67" s="9"/>
      <c r="R67" s="43">
        <v>0.0</v>
      </c>
      <c r="S67" s="43">
        <v>0.0</v>
      </c>
      <c r="T67" s="43">
        <v>0.0</v>
      </c>
      <c r="U67" s="43">
        <v>0.0</v>
      </c>
      <c r="V67" s="43">
        <v>0.0</v>
      </c>
      <c r="W67" s="43">
        <v>0.0</v>
      </c>
      <c r="X67" s="43">
        <v>0.0</v>
      </c>
      <c r="Y67" s="43">
        <v>0.0</v>
      </c>
      <c r="Z67" s="43">
        <v>0.0</v>
      </c>
      <c r="AA67" s="43">
        <v>0.0</v>
      </c>
      <c r="AB67" s="43">
        <v>0.0</v>
      </c>
      <c r="AC67" s="43">
        <v>0.0</v>
      </c>
      <c r="AD67" s="43">
        <v>0.0</v>
      </c>
      <c r="AE67" s="43">
        <v>0.0</v>
      </c>
      <c r="AF67" s="43">
        <v>0.0</v>
      </c>
      <c r="AG67" s="43">
        <v>0.0</v>
      </c>
      <c r="AH67" s="43">
        <v>0.0</v>
      </c>
      <c r="AI67" s="43">
        <v>0.0</v>
      </c>
      <c r="AJ67" s="43">
        <v>0.0</v>
      </c>
      <c r="AK67" s="43">
        <v>0.0</v>
      </c>
      <c r="AL67" s="43">
        <v>0.0</v>
      </c>
      <c r="AM67" s="43">
        <v>0.0</v>
      </c>
      <c r="AN67" s="43">
        <v>0.0</v>
      </c>
      <c r="AO67" s="43">
        <v>0.0</v>
      </c>
      <c r="AP67" s="43">
        <v>0.0</v>
      </c>
      <c r="AQ67" s="43">
        <v>0.0</v>
      </c>
      <c r="AR67" s="43">
        <v>0.0</v>
      </c>
      <c r="AS67" s="43">
        <v>0.0</v>
      </c>
      <c r="AT67" s="43">
        <v>0.0</v>
      </c>
      <c r="AU67" s="43">
        <v>0.0</v>
      </c>
      <c r="AV67" s="43">
        <v>0.0</v>
      </c>
      <c r="AW67" s="43">
        <v>0.0</v>
      </c>
      <c r="AX67" s="43">
        <v>0.0</v>
      </c>
      <c r="AY67" s="43">
        <v>0.0</v>
      </c>
      <c r="AZ67" s="43">
        <v>0.0</v>
      </c>
      <c r="BA67" s="43">
        <v>0.0</v>
      </c>
      <c r="BB67" s="43">
        <v>0.0</v>
      </c>
      <c r="BC67" s="43">
        <v>0.0</v>
      </c>
      <c r="BD67" s="43">
        <v>0.0</v>
      </c>
      <c r="BE67" s="43">
        <v>0.0</v>
      </c>
      <c r="BF67" s="43">
        <v>121300.09</v>
      </c>
      <c r="BG67" s="43">
        <v>0.0</v>
      </c>
      <c r="BH67" s="43">
        <v>0.0</v>
      </c>
      <c r="BI67" s="43">
        <v>0.0</v>
      </c>
      <c r="BJ67" s="43">
        <v>0.0</v>
      </c>
      <c r="BK67" s="43">
        <v>0.0</v>
      </c>
      <c r="BL67" s="43">
        <v>0.0</v>
      </c>
      <c r="BM67" s="43">
        <v>0.0</v>
      </c>
      <c r="BN67" s="43">
        <v>0.0</v>
      </c>
      <c r="BO67" s="43">
        <v>0.0</v>
      </c>
      <c r="BP67" s="43">
        <v>0.0</v>
      </c>
      <c r="BQ67" s="43">
        <v>0.0</v>
      </c>
      <c r="BR67" s="43">
        <v>0.0</v>
      </c>
      <c r="BS67" s="43">
        <v>0.0</v>
      </c>
      <c r="BT67" s="47"/>
      <c r="BU67" s="47"/>
      <c r="BV67" s="47"/>
      <c r="BW67" s="47"/>
      <c r="BX67" s="47"/>
      <c r="BY67" s="47"/>
      <c r="BZ67" s="47"/>
      <c r="CA67" s="47"/>
      <c r="CB67" s="47"/>
    </row>
    <row r="68" ht="12.75" customHeight="1" outlineLevel="1">
      <c r="B68" s="2">
        <v>60.0</v>
      </c>
      <c r="C68" s="45">
        <v>5650.0</v>
      </c>
      <c r="D68" s="46">
        <v>57.0</v>
      </c>
      <c r="E68" s="45" t="s">
        <v>123</v>
      </c>
      <c r="F68" s="43"/>
      <c r="G68" s="43">
        <f t="shared" si="2"/>
        <v>0</v>
      </c>
      <c r="H68" s="47"/>
      <c r="I68" s="47"/>
      <c r="J68" s="47"/>
      <c r="K68" s="47"/>
      <c r="L68" s="47"/>
      <c r="M68" s="47"/>
      <c r="N68" s="47"/>
      <c r="O68" s="47"/>
      <c r="P68" s="36">
        <v>66.0</v>
      </c>
      <c r="Q68" s="9"/>
      <c r="R68" s="43">
        <v>0.0</v>
      </c>
      <c r="S68" s="43">
        <v>0.0</v>
      </c>
      <c r="T68" s="43">
        <v>0.0</v>
      </c>
      <c r="U68" s="43">
        <v>0.0</v>
      </c>
      <c r="V68" s="43">
        <v>0.0</v>
      </c>
      <c r="W68" s="43">
        <v>0.0</v>
      </c>
      <c r="X68" s="43">
        <v>0.0</v>
      </c>
      <c r="Y68" s="43">
        <v>0.0</v>
      </c>
      <c r="Z68" s="43">
        <v>0.0</v>
      </c>
      <c r="AA68" s="43">
        <v>0.0</v>
      </c>
      <c r="AB68" s="43">
        <v>0.0</v>
      </c>
      <c r="AC68" s="43">
        <v>0.0</v>
      </c>
      <c r="AD68" s="43">
        <v>0.0</v>
      </c>
      <c r="AE68" s="43">
        <v>0.0</v>
      </c>
      <c r="AF68" s="43">
        <v>0.0</v>
      </c>
      <c r="AG68" s="43">
        <v>0.0</v>
      </c>
      <c r="AH68" s="43">
        <v>0.0</v>
      </c>
      <c r="AI68" s="43">
        <v>0.0</v>
      </c>
      <c r="AJ68" s="43">
        <v>0.0</v>
      </c>
      <c r="AK68" s="43">
        <v>0.0</v>
      </c>
      <c r="AL68" s="43">
        <v>0.0</v>
      </c>
      <c r="AM68" s="43">
        <v>0.0</v>
      </c>
      <c r="AN68" s="43">
        <v>0.0</v>
      </c>
      <c r="AO68" s="43">
        <v>0.0</v>
      </c>
      <c r="AP68" s="43">
        <v>0.0</v>
      </c>
      <c r="AQ68" s="43">
        <v>0.0</v>
      </c>
      <c r="AR68" s="43">
        <v>0.0</v>
      </c>
      <c r="AS68" s="43">
        <v>0.0</v>
      </c>
      <c r="AT68" s="43">
        <v>0.0</v>
      </c>
      <c r="AU68" s="43">
        <v>0.0</v>
      </c>
      <c r="AV68" s="43">
        <v>0.0</v>
      </c>
      <c r="AW68" s="43">
        <v>0.0</v>
      </c>
      <c r="AX68" s="43">
        <v>0.0</v>
      </c>
      <c r="AY68" s="43">
        <v>0.0</v>
      </c>
      <c r="AZ68" s="43">
        <v>0.0</v>
      </c>
      <c r="BA68" s="43">
        <v>0.0</v>
      </c>
      <c r="BB68" s="43">
        <v>0.0</v>
      </c>
      <c r="BC68" s="43">
        <v>0.0</v>
      </c>
      <c r="BD68" s="43">
        <v>0.0</v>
      </c>
      <c r="BE68" s="43">
        <v>0.0</v>
      </c>
      <c r="BF68" s="43">
        <v>0.0</v>
      </c>
      <c r="BG68" s="43">
        <v>0.0</v>
      </c>
      <c r="BH68" s="43">
        <v>0.0</v>
      </c>
      <c r="BI68" s="43">
        <v>0.0</v>
      </c>
      <c r="BJ68" s="43">
        <v>0.0</v>
      </c>
      <c r="BK68" s="43">
        <v>0.0</v>
      </c>
      <c r="BL68" s="43">
        <v>0.0</v>
      </c>
      <c r="BM68" s="43">
        <v>0.0</v>
      </c>
      <c r="BN68" s="43">
        <v>0.0</v>
      </c>
      <c r="BO68" s="43">
        <v>0.0</v>
      </c>
      <c r="BP68" s="43">
        <v>0.0</v>
      </c>
      <c r="BQ68" s="43">
        <v>0.0</v>
      </c>
      <c r="BR68" s="43">
        <v>0.0</v>
      </c>
      <c r="BS68" s="43">
        <v>0.0</v>
      </c>
      <c r="BT68" s="47"/>
      <c r="BU68" s="47"/>
      <c r="BV68" s="47"/>
      <c r="BW68" s="47"/>
      <c r="BX68" s="47"/>
      <c r="BY68" s="47"/>
      <c r="BZ68" s="47"/>
      <c r="CA68" s="47"/>
      <c r="CB68" s="47"/>
    </row>
    <row r="69" ht="12.75" customHeight="1" outlineLevel="1">
      <c r="B69" s="2">
        <v>61.0</v>
      </c>
      <c r="C69" s="45">
        <v>5655.0</v>
      </c>
      <c r="D69" s="46">
        <v>58.0</v>
      </c>
      <c r="E69" s="45" t="s">
        <v>124</v>
      </c>
      <c r="F69" s="43"/>
      <c r="G69" s="43">
        <f t="shared" si="2"/>
        <v>2100498.76</v>
      </c>
      <c r="H69" s="47"/>
      <c r="I69" s="47"/>
      <c r="J69" s="47"/>
      <c r="K69" s="47"/>
      <c r="L69" s="47"/>
      <c r="M69" s="47"/>
      <c r="N69" s="47"/>
      <c r="O69" s="47"/>
      <c r="P69" s="36">
        <v>67.0</v>
      </c>
      <c r="Q69" s="9"/>
      <c r="R69" s="43">
        <v>3429623.16</v>
      </c>
      <c r="S69" s="43">
        <v>220120.9</v>
      </c>
      <c r="T69" s="43">
        <v>11508.9</v>
      </c>
      <c r="U69" s="43">
        <v>471377.0</v>
      </c>
      <c r="V69" s="43">
        <v>482807.632</v>
      </c>
      <c r="W69" s="43">
        <v>210920.85</v>
      </c>
      <c r="X69" s="43">
        <v>109502.07</v>
      </c>
      <c r="Y69" s="43">
        <v>63963.35</v>
      </c>
      <c r="Z69" s="43">
        <v>73757.89</v>
      </c>
      <c r="AA69" s="43">
        <v>73103.93</v>
      </c>
      <c r="AB69" s="43">
        <v>2356484.67</v>
      </c>
      <c r="AC69" s="43">
        <v>695188.87</v>
      </c>
      <c r="AD69" s="43">
        <v>464490.21</v>
      </c>
      <c r="AE69" s="43">
        <v>182004.93</v>
      </c>
      <c r="AF69" s="43">
        <v>131110.25</v>
      </c>
      <c r="AG69" s="43">
        <v>366369.79</v>
      </c>
      <c r="AH69" s="43">
        <v>176965.65</v>
      </c>
      <c r="AI69" s="43">
        <v>19638.23</v>
      </c>
      <c r="AJ69" s="43">
        <v>653374.77</v>
      </c>
      <c r="AK69" s="43">
        <v>128307.63</v>
      </c>
      <c r="AL69" s="43">
        <v>116632.99</v>
      </c>
      <c r="AM69" s="43">
        <v>65234.7</v>
      </c>
      <c r="AN69" s="43">
        <v>71098.4</v>
      </c>
      <c r="AO69" s="43">
        <v>102857.86</v>
      </c>
      <c r="AP69" s="43">
        <v>4533338.11</v>
      </c>
      <c r="AQ69" s="43">
        <v>2100498.76</v>
      </c>
      <c r="AR69" s="43">
        <v>127363.9</v>
      </c>
      <c r="AS69" s="43">
        <v>250988.05</v>
      </c>
      <c r="AT69" s="43">
        <v>131028.07</v>
      </c>
      <c r="AU69" s="43">
        <v>87386.0</v>
      </c>
      <c r="AV69" s="43">
        <v>841523.06</v>
      </c>
      <c r="AW69" s="43">
        <v>413120.1</v>
      </c>
      <c r="AX69" s="43">
        <v>274445.19</v>
      </c>
      <c r="AY69" s="43">
        <v>376398.41</v>
      </c>
      <c r="AZ69" s="43">
        <v>133627.32</v>
      </c>
      <c r="BA69" s="43">
        <v>433001.29</v>
      </c>
      <c r="BB69" s="43">
        <v>37463.0</v>
      </c>
      <c r="BC69" s="43">
        <v>537167.51</v>
      </c>
      <c r="BD69" s="43">
        <v>-379.28</v>
      </c>
      <c r="BE69" s="43">
        <v>433872.47</v>
      </c>
      <c r="BF69" s="43">
        <v>271824.21</v>
      </c>
      <c r="BG69" s="43">
        <v>404048.4</v>
      </c>
      <c r="BH69" s="43">
        <v>22756.57</v>
      </c>
      <c r="BI69" s="43">
        <v>33724.22</v>
      </c>
      <c r="BJ69" s="43">
        <v>15753.32</v>
      </c>
      <c r="BK69" s="43">
        <v>353065.37</v>
      </c>
      <c r="BL69" s="43">
        <v>40841.02</v>
      </c>
      <c r="BM69" s="43">
        <v>6224355.82</v>
      </c>
      <c r="BN69" s="43">
        <v>28625.11</v>
      </c>
      <c r="BO69" s="43">
        <v>134141.15</v>
      </c>
      <c r="BP69" s="43">
        <v>175242.57</v>
      </c>
      <c r="BQ69" s="43">
        <v>122845.88</v>
      </c>
      <c r="BR69" s="43">
        <v>2280901.73</v>
      </c>
      <c r="BS69" s="43">
        <v>613513.62</v>
      </c>
      <c r="BT69" s="47"/>
      <c r="BU69" s="47"/>
      <c r="BV69" s="47"/>
      <c r="BW69" s="47"/>
      <c r="BX69" s="47"/>
      <c r="BY69" s="47"/>
      <c r="BZ69" s="47"/>
      <c r="CA69" s="47"/>
      <c r="CB69" s="47"/>
    </row>
    <row r="70" ht="12.75" customHeight="1" outlineLevel="1">
      <c r="B70" s="2">
        <v>62.0</v>
      </c>
      <c r="C70" s="45">
        <v>5665.0</v>
      </c>
      <c r="D70" s="46">
        <v>59.0</v>
      </c>
      <c r="E70" s="45" t="s">
        <v>125</v>
      </c>
      <c r="F70" s="43"/>
      <c r="G70" s="43">
        <f t="shared" si="2"/>
        <v>1705523.84</v>
      </c>
      <c r="H70" s="47"/>
      <c r="I70" s="47"/>
      <c r="J70" s="47"/>
      <c r="K70" s="47"/>
      <c r="L70" s="47"/>
      <c r="M70" s="47"/>
      <c r="N70" s="47"/>
      <c r="O70" s="47"/>
      <c r="P70" s="36">
        <v>68.0</v>
      </c>
      <c r="Q70" s="9"/>
      <c r="R70" s="43">
        <v>7757999.874</v>
      </c>
      <c r="S70" s="43">
        <v>37013.39</v>
      </c>
      <c r="T70" s="43">
        <v>21038.69</v>
      </c>
      <c r="U70" s="43">
        <v>1240658.0</v>
      </c>
      <c r="V70" s="43">
        <v>877641.07</v>
      </c>
      <c r="W70" s="43">
        <v>937764.37</v>
      </c>
      <c r="X70" s="43">
        <v>102689.88</v>
      </c>
      <c r="Y70" s="43">
        <v>41024.52</v>
      </c>
      <c r="Z70" s="43">
        <v>0.0</v>
      </c>
      <c r="AA70" s="43">
        <v>189966.31</v>
      </c>
      <c r="AB70" s="43">
        <v>961257.19</v>
      </c>
      <c r="AC70" s="43">
        <v>22945.48</v>
      </c>
      <c r="AD70" s="43">
        <v>153544.07</v>
      </c>
      <c r="AE70" s="43">
        <v>61457.84</v>
      </c>
      <c r="AF70" s="43">
        <v>968274.73</v>
      </c>
      <c r="AG70" s="43">
        <v>216433.9</v>
      </c>
      <c r="AH70" s="43">
        <v>150394.52</v>
      </c>
      <c r="AI70" s="43">
        <v>114096.24</v>
      </c>
      <c r="AJ70" s="43">
        <v>264501.36</v>
      </c>
      <c r="AK70" s="43">
        <v>93208.24</v>
      </c>
      <c r="AL70" s="43">
        <v>512719.62</v>
      </c>
      <c r="AM70" s="43">
        <v>29705.2</v>
      </c>
      <c r="AN70" s="43">
        <v>0.0</v>
      </c>
      <c r="AO70" s="43">
        <v>19000.0</v>
      </c>
      <c r="AP70" s="43">
        <v>-8151922.35</v>
      </c>
      <c r="AQ70" s="43">
        <v>1705523.84</v>
      </c>
      <c r="AR70" s="43">
        <v>145019.21</v>
      </c>
      <c r="AS70" s="43">
        <v>89491.76</v>
      </c>
      <c r="AT70" s="43">
        <v>43900.5</v>
      </c>
      <c r="AU70" s="43">
        <v>1187095.79</v>
      </c>
      <c r="AV70" s="43">
        <v>895710.78</v>
      </c>
      <c r="AW70" s="43">
        <v>1015913.26</v>
      </c>
      <c r="AX70" s="43">
        <v>167767.72</v>
      </c>
      <c r="AY70" s="43">
        <v>71037.44</v>
      </c>
      <c r="AZ70" s="43">
        <v>53801.96</v>
      </c>
      <c r="BA70" s="43">
        <v>179537.25</v>
      </c>
      <c r="BB70" s="43">
        <v>12659.89</v>
      </c>
      <c r="BC70" s="43">
        <v>437536.58</v>
      </c>
      <c r="BD70" s="43">
        <v>190103.02</v>
      </c>
      <c r="BE70" s="43">
        <v>171137.6</v>
      </c>
      <c r="BF70" s="43">
        <v>85843.83</v>
      </c>
      <c r="BG70" s="43">
        <v>91888.72</v>
      </c>
      <c r="BH70" s="43">
        <v>47495.4</v>
      </c>
      <c r="BI70" s="43">
        <v>243454.21</v>
      </c>
      <c r="BJ70" s="43">
        <v>41222.28</v>
      </c>
      <c r="BK70" s="43">
        <v>229394.94</v>
      </c>
      <c r="BL70" s="43">
        <v>275927.96</v>
      </c>
      <c r="BM70" s="43">
        <v>162666.2</v>
      </c>
      <c r="BN70" s="43">
        <v>131270.45</v>
      </c>
      <c r="BO70" s="43">
        <v>150224.9</v>
      </c>
      <c r="BP70" s="43">
        <v>67595.11</v>
      </c>
      <c r="BQ70" s="43">
        <v>208243.51</v>
      </c>
      <c r="BR70" s="43">
        <v>209642.8</v>
      </c>
      <c r="BS70" s="43">
        <v>161407.21</v>
      </c>
      <c r="BT70" s="47"/>
      <c r="BU70" s="47"/>
      <c r="BV70" s="47"/>
      <c r="BW70" s="47"/>
      <c r="BX70" s="47"/>
      <c r="BY70" s="47"/>
      <c r="BZ70" s="47"/>
      <c r="CA70" s="47"/>
      <c r="CB70" s="47"/>
    </row>
    <row r="71" ht="12.75" customHeight="1" outlineLevel="1">
      <c r="B71" s="2">
        <v>63.0</v>
      </c>
      <c r="C71" s="45">
        <v>5670.0</v>
      </c>
      <c r="D71" s="46">
        <v>60.0</v>
      </c>
      <c r="E71" s="45" t="s">
        <v>126</v>
      </c>
      <c r="F71" s="43"/>
      <c r="G71" s="43">
        <f t="shared" si="2"/>
        <v>0</v>
      </c>
      <c r="H71" s="47"/>
      <c r="I71" s="47"/>
      <c r="J71" s="47"/>
      <c r="K71" s="47"/>
      <c r="L71" s="47"/>
      <c r="M71" s="47"/>
      <c r="N71" s="47"/>
      <c r="O71" s="47"/>
      <c r="P71" s="36">
        <v>69.0</v>
      </c>
      <c r="Q71" s="9"/>
      <c r="R71" s="43">
        <v>1006118.76</v>
      </c>
      <c r="S71" s="43">
        <v>84797.4</v>
      </c>
      <c r="T71" s="43">
        <v>0.0</v>
      </c>
      <c r="U71" s="43">
        <v>0.0</v>
      </c>
      <c r="V71" s="43">
        <v>0.0</v>
      </c>
      <c r="W71" s="43">
        <v>418521.48</v>
      </c>
      <c r="X71" s="43">
        <v>0.0</v>
      </c>
      <c r="Y71" s="43">
        <v>0.0</v>
      </c>
      <c r="Z71" s="43">
        <v>19200.0</v>
      </c>
      <c r="AA71" s="43">
        <v>0.0</v>
      </c>
      <c r="AB71" s="43">
        <v>0.0</v>
      </c>
      <c r="AC71" s="43">
        <v>0.0</v>
      </c>
      <c r="AD71" s="43">
        <v>0.0</v>
      </c>
      <c r="AE71" s="43">
        <v>0.0</v>
      </c>
      <c r="AF71" s="43">
        <v>279.94</v>
      </c>
      <c r="AG71" s="43">
        <v>0.0</v>
      </c>
      <c r="AH71" s="43">
        <v>0.0</v>
      </c>
      <c r="AI71" s="43">
        <v>18795.12</v>
      </c>
      <c r="AJ71" s="43">
        <v>0.0</v>
      </c>
      <c r="AK71" s="43">
        <v>0.0</v>
      </c>
      <c r="AL71" s="43">
        <v>0.0</v>
      </c>
      <c r="AM71" s="43">
        <v>16150.92</v>
      </c>
      <c r="AN71" s="43">
        <v>15222.06</v>
      </c>
      <c r="AO71" s="43">
        <v>0.0</v>
      </c>
      <c r="AP71" s="43">
        <v>1.203384371E7</v>
      </c>
      <c r="AQ71" s="43">
        <v>0.0</v>
      </c>
      <c r="AR71" s="43">
        <v>0.0</v>
      </c>
      <c r="AS71" s="43">
        <v>267289.4</v>
      </c>
      <c r="AT71" s="43">
        <v>0.0</v>
      </c>
      <c r="AU71" s="43">
        <v>0.0</v>
      </c>
      <c r="AV71" s="43">
        <v>0.0</v>
      </c>
      <c r="AW71" s="43">
        <v>0.0</v>
      </c>
      <c r="AX71" s="43">
        <v>0.0</v>
      </c>
      <c r="AY71" s="43">
        <v>0.0</v>
      </c>
      <c r="AZ71" s="43">
        <v>0.0</v>
      </c>
      <c r="BA71" s="43">
        <v>0.0</v>
      </c>
      <c r="BB71" s="43">
        <v>0.0</v>
      </c>
      <c r="BC71" s="43">
        <v>10235.0</v>
      </c>
      <c r="BD71" s="43">
        <v>0.0</v>
      </c>
      <c r="BE71" s="43">
        <v>351097.74</v>
      </c>
      <c r="BF71" s="43">
        <v>10269.2</v>
      </c>
      <c r="BG71" s="43">
        <v>0.0</v>
      </c>
      <c r="BH71" s="43">
        <v>0.0</v>
      </c>
      <c r="BI71" s="43">
        <v>9113.1</v>
      </c>
      <c r="BJ71" s="43">
        <v>23898.12</v>
      </c>
      <c r="BK71" s="43">
        <v>513449.69</v>
      </c>
      <c r="BL71" s="43">
        <v>150000.0</v>
      </c>
      <c r="BM71" s="43">
        <v>47540.98</v>
      </c>
      <c r="BN71" s="43">
        <v>0.0</v>
      </c>
      <c r="BO71" s="43">
        <v>0.0</v>
      </c>
      <c r="BP71" s="43">
        <v>0.0</v>
      </c>
      <c r="BQ71" s="43">
        <v>0.0</v>
      </c>
      <c r="BR71" s="43">
        <v>0.0</v>
      </c>
      <c r="BS71" s="43">
        <v>0.0</v>
      </c>
      <c r="BT71" s="47"/>
      <c r="BU71" s="47"/>
      <c r="BV71" s="47"/>
      <c r="BW71" s="47"/>
      <c r="BX71" s="47"/>
      <c r="BY71" s="47"/>
      <c r="BZ71" s="47"/>
      <c r="CA71" s="47"/>
      <c r="CB71" s="47"/>
    </row>
    <row r="72" ht="12.75" customHeight="1" outlineLevel="1">
      <c r="B72" s="2">
        <v>64.0</v>
      </c>
      <c r="C72" s="45">
        <v>5672.0</v>
      </c>
      <c r="D72" s="46">
        <v>61.0</v>
      </c>
      <c r="E72" s="45" t="s">
        <v>127</v>
      </c>
      <c r="F72" s="43"/>
      <c r="G72" s="43">
        <f t="shared" si="2"/>
        <v>0</v>
      </c>
      <c r="H72" s="47"/>
      <c r="I72" s="47"/>
      <c r="J72" s="47"/>
      <c r="K72" s="47"/>
      <c r="L72" s="47"/>
      <c r="M72" s="47"/>
      <c r="N72" s="47"/>
      <c r="O72" s="47"/>
      <c r="P72" s="36">
        <v>70.0</v>
      </c>
      <c r="Q72" s="9"/>
      <c r="R72" s="43">
        <v>0.0</v>
      </c>
      <c r="S72" s="43">
        <v>0.0</v>
      </c>
      <c r="T72" s="43">
        <v>0.0</v>
      </c>
      <c r="U72" s="43">
        <v>0.0</v>
      </c>
      <c r="V72" s="43">
        <v>0.0</v>
      </c>
      <c r="W72" s="43">
        <v>0.0</v>
      </c>
      <c r="X72" s="43">
        <v>0.0</v>
      </c>
      <c r="Y72" s="43">
        <v>0.0</v>
      </c>
      <c r="Z72" s="43">
        <v>0.0</v>
      </c>
      <c r="AA72" s="43">
        <v>0.0</v>
      </c>
      <c r="AB72" s="43">
        <v>0.0</v>
      </c>
      <c r="AC72" s="43">
        <v>0.0</v>
      </c>
      <c r="AD72" s="43">
        <v>0.0</v>
      </c>
      <c r="AE72" s="43">
        <v>0.0</v>
      </c>
      <c r="AF72" s="43">
        <v>0.0</v>
      </c>
      <c r="AG72" s="43">
        <v>0.0</v>
      </c>
      <c r="AH72" s="43">
        <v>0.0</v>
      </c>
      <c r="AI72" s="43">
        <v>0.0</v>
      </c>
      <c r="AJ72" s="43">
        <v>0.0</v>
      </c>
      <c r="AK72" s="43">
        <v>0.0</v>
      </c>
      <c r="AL72" s="43">
        <v>0.0</v>
      </c>
      <c r="AM72" s="43">
        <v>0.0</v>
      </c>
      <c r="AN72" s="43">
        <v>0.0</v>
      </c>
      <c r="AO72" s="43">
        <v>0.0</v>
      </c>
      <c r="AP72" s="43">
        <v>0.0</v>
      </c>
      <c r="AQ72" s="43">
        <v>0.0</v>
      </c>
      <c r="AR72" s="43">
        <v>0.0</v>
      </c>
      <c r="AS72" s="43">
        <v>0.0</v>
      </c>
      <c r="AT72" s="43">
        <v>0.0</v>
      </c>
      <c r="AU72" s="43">
        <v>0.0</v>
      </c>
      <c r="AV72" s="43">
        <v>0.0</v>
      </c>
      <c r="AW72" s="43">
        <v>16993.24</v>
      </c>
      <c r="AX72" s="43">
        <v>0.0</v>
      </c>
      <c r="AY72" s="43">
        <v>0.0</v>
      </c>
      <c r="AZ72" s="43">
        <v>0.0</v>
      </c>
      <c r="BA72" s="43">
        <v>0.0</v>
      </c>
      <c r="BB72" s="43">
        <v>0.0</v>
      </c>
      <c r="BC72" s="43">
        <v>0.0</v>
      </c>
      <c r="BD72" s="43">
        <v>0.0</v>
      </c>
      <c r="BE72" s="43">
        <v>0.0</v>
      </c>
      <c r="BF72" s="43">
        <v>0.0</v>
      </c>
      <c r="BG72" s="43">
        <v>0.0</v>
      </c>
      <c r="BH72" s="43">
        <v>0.0</v>
      </c>
      <c r="BI72" s="43">
        <v>0.0</v>
      </c>
      <c r="BJ72" s="43">
        <v>0.0</v>
      </c>
      <c r="BK72" s="43">
        <v>0.0</v>
      </c>
      <c r="BL72" s="43">
        <v>0.0</v>
      </c>
      <c r="BM72" s="43">
        <v>0.0</v>
      </c>
      <c r="BN72" s="43">
        <v>0.0</v>
      </c>
      <c r="BO72" s="43">
        <v>0.0</v>
      </c>
      <c r="BP72" s="43">
        <v>0.0</v>
      </c>
      <c r="BQ72" s="43">
        <v>0.0</v>
      </c>
      <c r="BR72" s="43">
        <v>0.0</v>
      </c>
      <c r="BS72" s="43">
        <v>141750.0</v>
      </c>
      <c r="BT72" s="47"/>
      <c r="BU72" s="47"/>
      <c r="BV72" s="47"/>
      <c r="BW72" s="47"/>
      <c r="BX72" s="47"/>
      <c r="BY72" s="47"/>
      <c r="BZ72" s="47"/>
      <c r="CA72" s="47"/>
      <c r="CB72" s="47"/>
    </row>
    <row r="73" ht="12.75" customHeight="1" outlineLevel="1">
      <c r="B73" s="2">
        <v>65.0</v>
      </c>
      <c r="C73" s="45">
        <v>5675.0</v>
      </c>
      <c r="D73" s="46">
        <v>62.0</v>
      </c>
      <c r="E73" s="45" t="s">
        <v>128</v>
      </c>
      <c r="F73" s="43"/>
      <c r="G73" s="43">
        <f t="shared" si="2"/>
        <v>12216644.33</v>
      </c>
      <c r="H73" s="47"/>
      <c r="I73" s="47"/>
      <c r="J73" s="47"/>
      <c r="K73" s="47"/>
      <c r="L73" s="47"/>
      <c r="M73" s="47"/>
      <c r="N73" s="47"/>
      <c r="O73" s="47"/>
      <c r="P73" s="36">
        <v>71.0</v>
      </c>
      <c r="Q73" s="9"/>
      <c r="R73" s="43">
        <v>2.988891902E7</v>
      </c>
      <c r="S73" s="43">
        <v>1029472.25</v>
      </c>
      <c r="T73" s="43">
        <v>35395.33</v>
      </c>
      <c r="U73" s="43">
        <v>311364.0</v>
      </c>
      <c r="V73" s="43">
        <v>281794.63</v>
      </c>
      <c r="W73" s="43">
        <v>-180677.52</v>
      </c>
      <c r="X73" s="43">
        <v>23907.55</v>
      </c>
      <c r="Y73" s="43">
        <v>0.0</v>
      </c>
      <c r="Z73" s="43">
        <v>0.0</v>
      </c>
      <c r="AA73" s="43">
        <v>230312.52</v>
      </c>
      <c r="AB73" s="43">
        <v>1359534.95</v>
      </c>
      <c r="AC73" s="43">
        <v>704116.08</v>
      </c>
      <c r="AD73" s="43">
        <v>1610237.63</v>
      </c>
      <c r="AE73" s="43">
        <v>766.43</v>
      </c>
      <c r="AF73" s="43">
        <v>76629.77</v>
      </c>
      <c r="AG73" s="43">
        <v>473618.68</v>
      </c>
      <c r="AH73" s="43">
        <v>105099.5</v>
      </c>
      <c r="AI73" s="43">
        <v>31610.52</v>
      </c>
      <c r="AJ73" s="43">
        <v>702877.05</v>
      </c>
      <c r="AK73" s="43">
        <v>124942.54</v>
      </c>
      <c r="AL73" s="43">
        <v>280251.81</v>
      </c>
      <c r="AM73" s="43">
        <v>0.0</v>
      </c>
      <c r="AN73" s="43">
        <v>0.0</v>
      </c>
      <c r="AO73" s="43">
        <v>35439.17</v>
      </c>
      <c r="AP73" s="43">
        <v>1.125633127E8</v>
      </c>
      <c r="AQ73" s="43">
        <v>1.221664433E7</v>
      </c>
      <c r="AR73" s="43">
        <v>561677.63</v>
      </c>
      <c r="AS73" s="43">
        <v>105274.28</v>
      </c>
      <c r="AT73" s="43">
        <v>63788.73</v>
      </c>
      <c r="AU73" s="43">
        <v>585079.19</v>
      </c>
      <c r="AV73" s="43">
        <v>799471.18</v>
      </c>
      <c r="AW73" s="43">
        <v>688192.0</v>
      </c>
      <c r="AX73" s="43">
        <v>804010.74</v>
      </c>
      <c r="AY73" s="43">
        <v>866327.15</v>
      </c>
      <c r="AZ73" s="43">
        <v>373276.46</v>
      </c>
      <c r="BA73" s="43">
        <v>472243.76</v>
      </c>
      <c r="BB73" s="43">
        <v>418.75</v>
      </c>
      <c r="BC73" s="43">
        <v>1006895.6</v>
      </c>
      <c r="BD73" s="43">
        <v>130870.22</v>
      </c>
      <c r="BE73" s="43">
        <v>1165074.75</v>
      </c>
      <c r="BF73" s="43">
        <v>193246.51</v>
      </c>
      <c r="BG73" s="43">
        <v>449228.16</v>
      </c>
      <c r="BH73" s="43">
        <v>17347.83</v>
      </c>
      <c r="BI73" s="43">
        <v>62083.63</v>
      </c>
      <c r="BJ73" s="43">
        <v>12310.0</v>
      </c>
      <c r="BK73" s="43">
        <v>50791.26</v>
      </c>
      <c r="BL73" s="43">
        <v>0.0</v>
      </c>
      <c r="BM73" s="43">
        <v>3.682488729E7</v>
      </c>
      <c r="BN73" s="43">
        <v>46323.49</v>
      </c>
      <c r="BO73" s="43">
        <v>0.0</v>
      </c>
      <c r="BP73" s="43">
        <v>9151.33</v>
      </c>
      <c r="BQ73" s="43">
        <v>142081.2</v>
      </c>
      <c r="BR73" s="43">
        <v>1250264.59</v>
      </c>
      <c r="BS73" s="43">
        <v>1207201.32</v>
      </c>
      <c r="BT73" s="47"/>
      <c r="BU73" s="47"/>
      <c r="BV73" s="47"/>
      <c r="BW73" s="47"/>
      <c r="BX73" s="47"/>
      <c r="BY73" s="47"/>
      <c r="BZ73" s="47"/>
      <c r="CA73" s="47"/>
      <c r="CB73" s="47"/>
    </row>
    <row r="74" ht="12.75" customHeight="1" outlineLevel="1">
      <c r="B74" s="2">
        <v>66.0</v>
      </c>
      <c r="C74" s="45">
        <v>5680.0</v>
      </c>
      <c r="D74" s="46">
        <v>63.0</v>
      </c>
      <c r="E74" s="45" t="s">
        <v>129</v>
      </c>
      <c r="F74" s="43"/>
      <c r="G74" s="43">
        <f t="shared" si="2"/>
        <v>0</v>
      </c>
      <c r="H74" s="47"/>
      <c r="I74" s="47"/>
      <c r="J74" s="47"/>
      <c r="K74" s="47"/>
      <c r="L74" s="47"/>
      <c r="M74" s="47"/>
      <c r="N74" s="47"/>
      <c r="O74" s="47"/>
      <c r="P74" s="36">
        <v>72.0</v>
      </c>
      <c r="Q74" s="9"/>
      <c r="R74" s="43">
        <v>0.0</v>
      </c>
      <c r="S74" s="43">
        <v>17595.0</v>
      </c>
      <c r="T74" s="43">
        <v>2100.0</v>
      </c>
      <c r="U74" s="43">
        <v>0.0</v>
      </c>
      <c r="V74" s="43">
        <v>0.0</v>
      </c>
      <c r="W74" s="43">
        <v>16344.0</v>
      </c>
      <c r="X74" s="43">
        <v>10461.79</v>
      </c>
      <c r="Y74" s="43">
        <v>0.0</v>
      </c>
      <c r="Z74" s="43">
        <v>2164.0</v>
      </c>
      <c r="AA74" s="43">
        <v>0.0</v>
      </c>
      <c r="AB74" s="43">
        <v>73760.0</v>
      </c>
      <c r="AC74" s="43">
        <v>0.0</v>
      </c>
      <c r="AD74" s="43">
        <v>41857.0</v>
      </c>
      <c r="AE74" s="43">
        <v>8908.01</v>
      </c>
      <c r="AF74" s="43">
        <v>12123.96</v>
      </c>
      <c r="AG74" s="43">
        <v>13528.0</v>
      </c>
      <c r="AH74" s="43">
        <v>10906.56</v>
      </c>
      <c r="AI74" s="43">
        <v>5338.0</v>
      </c>
      <c r="AJ74" s="43">
        <v>0.0</v>
      </c>
      <c r="AK74" s="43">
        <v>0.0</v>
      </c>
      <c r="AL74" s="43">
        <v>0.0</v>
      </c>
      <c r="AM74" s="43">
        <v>2241.0</v>
      </c>
      <c r="AN74" s="43">
        <v>1614.0</v>
      </c>
      <c r="AO74" s="43">
        <v>4648.14</v>
      </c>
      <c r="AP74" s="43">
        <v>0.0</v>
      </c>
      <c r="AQ74" s="43">
        <v>0.0</v>
      </c>
      <c r="AR74" s="43">
        <v>12542.33</v>
      </c>
      <c r="AS74" s="43">
        <v>12720.0</v>
      </c>
      <c r="AT74" s="43">
        <v>0.0</v>
      </c>
      <c r="AU74" s="43">
        <v>20471.63</v>
      </c>
      <c r="AV74" s="43">
        <v>0.0</v>
      </c>
      <c r="AW74" s="43">
        <v>0.0</v>
      </c>
      <c r="AX74" s="43">
        <v>0.0</v>
      </c>
      <c r="AY74" s="43">
        <v>0.0</v>
      </c>
      <c r="AZ74" s="43">
        <v>5629.0</v>
      </c>
      <c r="BA74" s="43">
        <v>14244.0</v>
      </c>
      <c r="BB74" s="43">
        <v>3849.0</v>
      </c>
      <c r="BC74" s="43">
        <v>39321.16</v>
      </c>
      <c r="BD74" s="43">
        <v>9283.71</v>
      </c>
      <c r="BE74" s="43">
        <v>0.0</v>
      </c>
      <c r="BF74" s="43">
        <v>7691.0</v>
      </c>
      <c r="BG74" s="43">
        <v>0.0</v>
      </c>
      <c r="BH74" s="43">
        <v>2915.0</v>
      </c>
      <c r="BI74" s="43">
        <v>3591.0</v>
      </c>
      <c r="BJ74" s="43">
        <v>2677.0</v>
      </c>
      <c r="BK74" s="43">
        <v>0.0</v>
      </c>
      <c r="BL74" s="43">
        <v>4147.0</v>
      </c>
      <c r="BM74" s="43">
        <v>497718.96</v>
      </c>
      <c r="BN74" s="43">
        <v>6716.39</v>
      </c>
      <c r="BO74" s="43">
        <v>11429.0</v>
      </c>
      <c r="BP74" s="43">
        <v>5451.64</v>
      </c>
      <c r="BQ74" s="43">
        <v>0.0</v>
      </c>
      <c r="BR74" s="43">
        <v>75783.7</v>
      </c>
      <c r="BS74" s="43">
        <v>0.0</v>
      </c>
      <c r="BT74" s="47"/>
      <c r="BU74" s="47"/>
      <c r="BV74" s="47"/>
      <c r="BW74" s="47"/>
      <c r="BX74" s="47"/>
      <c r="BY74" s="47"/>
      <c r="BZ74" s="47"/>
      <c r="CA74" s="47"/>
      <c r="CB74" s="47"/>
    </row>
    <row r="75" ht="12.75" customHeight="1">
      <c r="B75" s="2">
        <v>67.0</v>
      </c>
      <c r="C75" s="55"/>
      <c r="D75" s="46"/>
      <c r="E75" s="51" t="s">
        <v>130</v>
      </c>
      <c r="F75" s="52"/>
      <c r="G75" s="43">
        <f t="shared" si="2"/>
        <v>46977624.93</v>
      </c>
      <c r="H75" s="53"/>
      <c r="I75" s="53"/>
      <c r="J75" s="53"/>
      <c r="K75" s="53"/>
      <c r="L75" s="53"/>
      <c r="M75" s="53"/>
      <c r="N75" s="53"/>
      <c r="O75" s="47"/>
      <c r="P75" s="36">
        <v>73.0</v>
      </c>
      <c r="Q75" s="9"/>
      <c r="R75" s="54">
        <v>1.07194481994E8</v>
      </c>
      <c r="S75" s="54">
        <v>5237799.26</v>
      </c>
      <c r="T75" s="54">
        <v>461884.86</v>
      </c>
      <c r="U75" s="54">
        <v>6629039.0</v>
      </c>
      <c r="V75" s="54">
        <v>8532574.676600002</v>
      </c>
      <c r="W75" s="54">
        <v>4096261.93</v>
      </c>
      <c r="X75" s="54">
        <v>1194813.1900000002</v>
      </c>
      <c r="Y75" s="54">
        <v>480952.58</v>
      </c>
      <c r="Z75" s="54">
        <v>382748.26999999996</v>
      </c>
      <c r="AA75" s="54">
        <v>2038343.6</v>
      </c>
      <c r="AB75" s="54">
        <v>2.019772822E7</v>
      </c>
      <c r="AC75" s="54">
        <v>6527433.790000001</v>
      </c>
      <c r="AD75" s="54">
        <v>1.2540691030000001E7</v>
      </c>
      <c r="AE75" s="54">
        <v>2527601.5900000003</v>
      </c>
      <c r="AF75" s="54">
        <v>4003512.32</v>
      </c>
      <c r="AG75" s="54">
        <v>3975882.04</v>
      </c>
      <c r="AH75" s="54">
        <v>3044851.5</v>
      </c>
      <c r="AI75" s="54">
        <v>837863.52</v>
      </c>
      <c r="AJ75" s="54">
        <v>5306623.970000001</v>
      </c>
      <c r="AK75" s="54">
        <v>1639752.41</v>
      </c>
      <c r="AL75" s="54">
        <v>3868526.0700000008</v>
      </c>
      <c r="AM75" s="54">
        <v>372616.27999999997</v>
      </c>
      <c r="AN75" s="54">
        <v>306705.11</v>
      </c>
      <c r="AO75" s="54">
        <v>566459.97</v>
      </c>
      <c r="AP75" s="54">
        <v>1.9274144058999997E8</v>
      </c>
      <c r="AQ75" s="54">
        <v>4.697762493E7</v>
      </c>
      <c r="AR75" s="54">
        <v>3740052.8099999996</v>
      </c>
      <c r="AS75" s="54">
        <v>2892659.659999999</v>
      </c>
      <c r="AT75" s="54">
        <v>1583837.77</v>
      </c>
      <c r="AU75" s="54">
        <v>2224517.52</v>
      </c>
      <c r="AV75" s="54">
        <v>1.685499225E7</v>
      </c>
      <c r="AW75" s="54">
        <v>6263367.32</v>
      </c>
      <c r="AX75" s="54">
        <v>6788749.49</v>
      </c>
      <c r="AY75" s="54">
        <v>6015014.160000001</v>
      </c>
      <c r="AZ75" s="54">
        <v>1482081.64</v>
      </c>
      <c r="BA75" s="54">
        <v>3401237.95</v>
      </c>
      <c r="BB75" s="54">
        <v>693314.38</v>
      </c>
      <c r="BC75" s="54">
        <v>5586024.06</v>
      </c>
      <c r="BD75" s="54">
        <v>1377607.74</v>
      </c>
      <c r="BE75" s="54">
        <v>7842380.39</v>
      </c>
      <c r="BF75" s="54">
        <v>1742861.47</v>
      </c>
      <c r="BG75" s="54">
        <v>3856208.58</v>
      </c>
      <c r="BH75" s="54">
        <v>568526.7999999999</v>
      </c>
      <c r="BI75" s="54">
        <v>1354693.44</v>
      </c>
      <c r="BJ75" s="54">
        <v>483150.08999999997</v>
      </c>
      <c r="BK75" s="54">
        <v>6355259.510000001</v>
      </c>
      <c r="BL75" s="54">
        <v>1530258.59</v>
      </c>
      <c r="BM75" s="54">
        <v>1.2021072853999998E8</v>
      </c>
      <c r="BN75" s="54">
        <v>1381035.03</v>
      </c>
      <c r="BO75" s="54">
        <v>1865676.1199999999</v>
      </c>
      <c r="BP75" s="54">
        <v>940439.39</v>
      </c>
      <c r="BQ75" s="54">
        <v>3186041.9299999997</v>
      </c>
      <c r="BR75" s="54">
        <v>9650360.4</v>
      </c>
      <c r="BS75" s="54">
        <v>1.577835559E7</v>
      </c>
      <c r="BT75" s="47"/>
      <c r="BU75" s="47"/>
      <c r="BV75" s="47"/>
      <c r="BW75" s="47"/>
      <c r="BX75" s="53"/>
      <c r="BY75" s="53"/>
      <c r="BZ75" s="53"/>
      <c r="CA75" s="53"/>
      <c r="CB75" s="53"/>
    </row>
    <row r="76" ht="12.75" customHeight="1" outlineLevel="1">
      <c r="B76" s="2">
        <v>68.0</v>
      </c>
      <c r="C76" s="45">
        <v>5635.0</v>
      </c>
      <c r="D76" s="46">
        <v>64.0</v>
      </c>
      <c r="E76" s="45" t="s">
        <v>131</v>
      </c>
      <c r="F76" s="43"/>
      <c r="G76" s="43">
        <f t="shared" si="2"/>
        <v>1385885.25</v>
      </c>
      <c r="H76" s="47"/>
      <c r="I76" s="47"/>
      <c r="J76" s="47"/>
      <c r="K76" s="47"/>
      <c r="L76" s="47"/>
      <c r="M76" s="47"/>
      <c r="N76" s="47"/>
      <c r="O76" s="47"/>
      <c r="P76" s="36">
        <v>74.0</v>
      </c>
      <c r="Q76" s="9"/>
      <c r="R76" s="43">
        <v>0.0</v>
      </c>
      <c r="S76" s="43">
        <v>81967.23</v>
      </c>
      <c r="T76" s="43">
        <v>10094.24</v>
      </c>
      <c r="U76" s="43">
        <v>297003.0</v>
      </c>
      <c r="V76" s="43">
        <v>29545.76</v>
      </c>
      <c r="W76" s="43">
        <v>80586.88</v>
      </c>
      <c r="X76" s="43">
        <v>3090.35</v>
      </c>
      <c r="Y76" s="43">
        <v>14528.81</v>
      </c>
      <c r="Z76" s="43">
        <v>7090.44</v>
      </c>
      <c r="AA76" s="43">
        <v>83693.31</v>
      </c>
      <c r="AB76" s="43">
        <v>320214.44</v>
      </c>
      <c r="AC76" s="43">
        <v>215478.36</v>
      </c>
      <c r="AD76" s="43">
        <v>623772.06</v>
      </c>
      <c r="AE76" s="43">
        <v>50086.44</v>
      </c>
      <c r="AF76" s="43">
        <v>103942.68</v>
      </c>
      <c r="AG76" s="43">
        <v>17947.68</v>
      </c>
      <c r="AH76" s="43">
        <v>0.0</v>
      </c>
      <c r="AI76" s="43">
        <v>13400.01</v>
      </c>
      <c r="AJ76" s="43">
        <v>196071.97</v>
      </c>
      <c r="AK76" s="43">
        <v>67334.07</v>
      </c>
      <c r="AL76" s="43">
        <v>118143.95</v>
      </c>
      <c r="AM76" s="43">
        <v>10075.79</v>
      </c>
      <c r="AN76" s="43">
        <v>10790.42</v>
      </c>
      <c r="AO76" s="43">
        <v>5596.42</v>
      </c>
      <c r="AP76" s="43">
        <v>6003271.86</v>
      </c>
      <c r="AQ76" s="43">
        <v>1385885.25</v>
      </c>
      <c r="AR76" s="43">
        <v>107952.76</v>
      </c>
      <c r="AS76" s="43">
        <v>227863.49</v>
      </c>
      <c r="AT76" s="43">
        <v>35011.69</v>
      </c>
      <c r="AU76" s="43">
        <v>55393.37</v>
      </c>
      <c r="AV76" s="43">
        <v>760997.0</v>
      </c>
      <c r="AW76" s="43">
        <v>179337.96</v>
      </c>
      <c r="AX76" s="43">
        <v>258516.09</v>
      </c>
      <c r="AY76" s="43">
        <v>454564.16</v>
      </c>
      <c r="AZ76" s="43">
        <v>43437.53</v>
      </c>
      <c r="BA76" s="43">
        <v>219172.03</v>
      </c>
      <c r="BB76" s="43">
        <v>53855.73</v>
      </c>
      <c r="BC76" s="43">
        <v>174683.48</v>
      </c>
      <c r="BD76" s="43">
        <v>14637.75</v>
      </c>
      <c r="BE76" s="43">
        <v>193410.56</v>
      </c>
      <c r="BF76" s="43">
        <v>35689.47</v>
      </c>
      <c r="BG76" s="43">
        <v>200853.11</v>
      </c>
      <c r="BH76" s="43">
        <v>0.0</v>
      </c>
      <c r="BI76" s="43">
        <v>31163.56</v>
      </c>
      <c r="BJ76" s="43">
        <v>21425.13</v>
      </c>
      <c r="BK76" s="43">
        <v>65023.95</v>
      </c>
      <c r="BL76" s="43">
        <v>0.0</v>
      </c>
      <c r="BM76" s="43">
        <v>1773621.82</v>
      </c>
      <c r="BN76" s="43">
        <v>0.0</v>
      </c>
      <c r="BO76" s="43">
        <v>0.0</v>
      </c>
      <c r="BP76" s="43">
        <v>59011.08</v>
      </c>
      <c r="BQ76" s="43">
        <v>135197.15</v>
      </c>
      <c r="BR76" s="43">
        <v>404081.96</v>
      </c>
      <c r="BS76" s="43">
        <v>45648.49</v>
      </c>
      <c r="BT76" s="47"/>
      <c r="BU76" s="47"/>
      <c r="BV76" s="47"/>
      <c r="BW76" s="47"/>
      <c r="BX76" s="47"/>
      <c r="BY76" s="47"/>
      <c r="BZ76" s="47"/>
      <c r="CA76" s="47"/>
      <c r="CB76" s="47"/>
    </row>
    <row r="77" ht="12.75" customHeight="1" outlineLevel="1">
      <c r="B77" s="2">
        <v>69.0</v>
      </c>
      <c r="C77" s="45">
        <v>6210.0</v>
      </c>
      <c r="D77" s="46">
        <v>65.0</v>
      </c>
      <c r="E77" s="45" t="s">
        <v>132</v>
      </c>
      <c r="F77" s="43"/>
      <c r="G77" s="43">
        <f t="shared" si="2"/>
        <v>0</v>
      </c>
      <c r="H77" s="47"/>
      <c r="I77" s="47"/>
      <c r="J77" s="47"/>
      <c r="K77" s="47"/>
      <c r="L77" s="47"/>
      <c r="M77" s="47"/>
      <c r="N77" s="47"/>
      <c r="O77" s="47"/>
      <c r="P77" s="36">
        <v>75.0</v>
      </c>
      <c r="Q77" s="9"/>
      <c r="R77" s="43">
        <v>0.0</v>
      </c>
      <c r="S77" s="43">
        <v>0.0</v>
      </c>
      <c r="T77" s="43">
        <v>0.0</v>
      </c>
      <c r="U77" s="43">
        <v>0.0</v>
      </c>
      <c r="V77" s="43">
        <v>0.0</v>
      </c>
      <c r="W77" s="43">
        <v>0.0</v>
      </c>
      <c r="X77" s="43">
        <v>0.0</v>
      </c>
      <c r="Y77" s="43">
        <v>0.0</v>
      </c>
      <c r="Z77" s="43">
        <v>0.0</v>
      </c>
      <c r="AA77" s="43">
        <v>0.0</v>
      </c>
      <c r="AB77" s="43">
        <v>0.0</v>
      </c>
      <c r="AC77" s="43">
        <v>0.0</v>
      </c>
      <c r="AD77" s="43">
        <v>0.0</v>
      </c>
      <c r="AE77" s="43">
        <v>0.0</v>
      </c>
      <c r="AF77" s="43">
        <v>0.0</v>
      </c>
      <c r="AG77" s="43">
        <v>0.0</v>
      </c>
      <c r="AH77" s="43">
        <v>0.0</v>
      </c>
      <c r="AI77" s="43">
        <v>0.0</v>
      </c>
      <c r="AJ77" s="43">
        <v>0.0</v>
      </c>
      <c r="AK77" s="43">
        <v>0.0</v>
      </c>
      <c r="AL77" s="43">
        <v>0.0</v>
      </c>
      <c r="AM77" s="43">
        <v>0.0</v>
      </c>
      <c r="AN77" s="43">
        <v>0.0</v>
      </c>
      <c r="AO77" s="43">
        <v>0.0</v>
      </c>
      <c r="AP77" s="43">
        <v>0.0</v>
      </c>
      <c r="AQ77" s="43">
        <v>0.0</v>
      </c>
      <c r="AR77" s="43">
        <v>0.0</v>
      </c>
      <c r="AS77" s="43">
        <v>0.0</v>
      </c>
      <c r="AT77" s="43">
        <v>0.0</v>
      </c>
      <c r="AU77" s="43">
        <v>0.0</v>
      </c>
      <c r="AV77" s="43">
        <v>0.0</v>
      </c>
      <c r="AW77" s="43">
        <v>0.0</v>
      </c>
      <c r="AX77" s="43">
        <v>0.0</v>
      </c>
      <c r="AY77" s="43">
        <v>0.0</v>
      </c>
      <c r="AZ77" s="43">
        <v>0.0</v>
      </c>
      <c r="BA77" s="43">
        <v>0.0</v>
      </c>
      <c r="BB77" s="43">
        <v>0.0</v>
      </c>
      <c r="BC77" s="43">
        <v>0.0</v>
      </c>
      <c r="BD77" s="43">
        <v>0.0</v>
      </c>
      <c r="BE77" s="43">
        <v>0.0</v>
      </c>
      <c r="BF77" s="43">
        <v>0.0</v>
      </c>
      <c r="BG77" s="43">
        <v>0.0</v>
      </c>
      <c r="BH77" s="43">
        <v>0.0</v>
      </c>
      <c r="BI77" s="43">
        <v>0.0</v>
      </c>
      <c r="BJ77" s="43">
        <v>0.0</v>
      </c>
      <c r="BK77" s="43">
        <v>0.0</v>
      </c>
      <c r="BL77" s="43">
        <v>0.0</v>
      </c>
      <c r="BM77" s="43">
        <v>0.0</v>
      </c>
      <c r="BN77" s="43">
        <v>0.0</v>
      </c>
      <c r="BO77" s="43">
        <v>0.0</v>
      </c>
      <c r="BP77" s="43">
        <v>0.0</v>
      </c>
      <c r="BQ77" s="43">
        <v>0.0</v>
      </c>
      <c r="BR77" s="43">
        <v>0.0</v>
      </c>
      <c r="BS77" s="43">
        <v>0.0</v>
      </c>
      <c r="BT77" s="47"/>
      <c r="BU77" s="47"/>
      <c r="BV77" s="47"/>
      <c r="BW77" s="47"/>
      <c r="BX77" s="47"/>
      <c r="BY77" s="47"/>
      <c r="BZ77" s="47"/>
      <c r="CA77" s="47"/>
      <c r="CB77" s="47"/>
    </row>
    <row r="78" ht="12.75" customHeight="1">
      <c r="B78" s="2">
        <v>70.0</v>
      </c>
      <c r="D78" s="2"/>
      <c r="E78" s="51" t="s">
        <v>133</v>
      </c>
      <c r="F78" s="52"/>
      <c r="G78" s="43">
        <f t="shared" si="2"/>
        <v>1385885.25</v>
      </c>
      <c r="H78" s="53"/>
      <c r="I78" s="53"/>
      <c r="J78" s="53"/>
      <c r="K78" s="53"/>
      <c r="L78" s="53"/>
      <c r="M78" s="53"/>
      <c r="N78" s="53"/>
      <c r="O78" s="47"/>
      <c r="P78" s="36">
        <v>76.0</v>
      </c>
      <c r="Q78" s="9"/>
      <c r="R78" s="54">
        <v>0.0</v>
      </c>
      <c r="S78" s="54">
        <v>81967.23</v>
      </c>
      <c r="T78" s="54">
        <v>10094.24</v>
      </c>
      <c r="U78" s="54">
        <v>297003.0</v>
      </c>
      <c r="V78" s="54">
        <v>29545.76</v>
      </c>
      <c r="W78" s="54">
        <v>80586.88</v>
      </c>
      <c r="X78" s="54">
        <v>3090.35</v>
      </c>
      <c r="Y78" s="54">
        <v>14528.81</v>
      </c>
      <c r="Z78" s="54">
        <v>7090.44</v>
      </c>
      <c r="AA78" s="54">
        <v>83693.31</v>
      </c>
      <c r="AB78" s="54">
        <v>320214.44</v>
      </c>
      <c r="AC78" s="54">
        <v>215478.36</v>
      </c>
      <c r="AD78" s="54">
        <v>623772.06</v>
      </c>
      <c r="AE78" s="54">
        <v>50086.44</v>
      </c>
      <c r="AF78" s="54">
        <v>103942.68</v>
      </c>
      <c r="AG78" s="54">
        <v>17947.68</v>
      </c>
      <c r="AH78" s="54">
        <v>0.0</v>
      </c>
      <c r="AI78" s="54">
        <v>13400.01</v>
      </c>
      <c r="AJ78" s="54">
        <v>196071.97</v>
      </c>
      <c r="AK78" s="54">
        <v>67334.07</v>
      </c>
      <c r="AL78" s="54">
        <v>118143.95</v>
      </c>
      <c r="AM78" s="54">
        <v>10075.79</v>
      </c>
      <c r="AN78" s="54">
        <v>10790.42</v>
      </c>
      <c r="AO78" s="54">
        <v>5596.42</v>
      </c>
      <c r="AP78" s="54">
        <v>6003271.86</v>
      </c>
      <c r="AQ78" s="54">
        <v>1385885.25</v>
      </c>
      <c r="AR78" s="54">
        <v>107952.76</v>
      </c>
      <c r="AS78" s="54">
        <v>227863.49</v>
      </c>
      <c r="AT78" s="54">
        <v>35011.69</v>
      </c>
      <c r="AU78" s="54">
        <v>55393.37</v>
      </c>
      <c r="AV78" s="54">
        <v>760997.0</v>
      </c>
      <c r="AW78" s="54">
        <v>179337.96</v>
      </c>
      <c r="AX78" s="54">
        <v>258516.09</v>
      </c>
      <c r="AY78" s="54">
        <v>454564.16</v>
      </c>
      <c r="AZ78" s="54">
        <v>43437.53</v>
      </c>
      <c r="BA78" s="54">
        <v>219172.03</v>
      </c>
      <c r="BB78" s="54">
        <v>53855.73</v>
      </c>
      <c r="BC78" s="54">
        <v>174683.48</v>
      </c>
      <c r="BD78" s="54">
        <v>14637.75</v>
      </c>
      <c r="BE78" s="54">
        <v>193410.56</v>
      </c>
      <c r="BF78" s="54">
        <v>35689.47</v>
      </c>
      <c r="BG78" s="54">
        <v>200853.11</v>
      </c>
      <c r="BH78" s="54">
        <v>0.0</v>
      </c>
      <c r="BI78" s="54">
        <v>31163.56</v>
      </c>
      <c r="BJ78" s="54">
        <v>21425.13</v>
      </c>
      <c r="BK78" s="54">
        <v>65023.95</v>
      </c>
      <c r="BL78" s="54">
        <v>0.0</v>
      </c>
      <c r="BM78" s="54">
        <v>1773621.82</v>
      </c>
      <c r="BN78" s="54">
        <v>0.0</v>
      </c>
      <c r="BO78" s="54">
        <v>0.0</v>
      </c>
      <c r="BP78" s="54">
        <v>59011.08</v>
      </c>
      <c r="BQ78" s="54">
        <v>135197.15</v>
      </c>
      <c r="BR78" s="54">
        <v>404081.96</v>
      </c>
      <c r="BS78" s="54">
        <v>45648.49</v>
      </c>
      <c r="BT78" s="47"/>
      <c r="BU78" s="47"/>
      <c r="BV78" s="47"/>
      <c r="BW78" s="47"/>
      <c r="BX78" s="53"/>
      <c r="BY78" s="53"/>
      <c r="BZ78" s="53"/>
      <c r="CA78" s="53"/>
      <c r="CB78" s="53"/>
    </row>
    <row r="79" ht="12.75" customHeight="1" outlineLevel="1">
      <c r="B79" s="2">
        <v>71.0</v>
      </c>
      <c r="C79" s="45">
        <v>5515.0</v>
      </c>
      <c r="D79" s="46">
        <v>46.0</v>
      </c>
      <c r="E79" s="45" t="s">
        <v>134</v>
      </c>
      <c r="F79" s="43"/>
      <c r="G79" s="43">
        <f t="shared" si="2"/>
        <v>0</v>
      </c>
      <c r="H79" s="47"/>
      <c r="I79" s="47"/>
      <c r="J79" s="47"/>
      <c r="K79" s="47"/>
      <c r="L79" s="47"/>
      <c r="M79" s="47"/>
      <c r="N79" s="47"/>
      <c r="O79" s="47"/>
      <c r="P79" s="36">
        <v>77.0</v>
      </c>
      <c r="Q79" s="9"/>
      <c r="R79" s="43">
        <v>0.0</v>
      </c>
      <c r="S79" s="43">
        <v>0.0</v>
      </c>
      <c r="T79" s="43">
        <v>0.0</v>
      </c>
      <c r="U79" s="43">
        <v>0.0</v>
      </c>
      <c r="V79" s="43">
        <v>0.0</v>
      </c>
      <c r="W79" s="43">
        <v>0.0</v>
      </c>
      <c r="X79" s="43">
        <v>0.0</v>
      </c>
      <c r="Y79" s="43">
        <v>0.0</v>
      </c>
      <c r="Z79" s="43">
        <v>991.12</v>
      </c>
      <c r="AA79" s="43">
        <v>35.01</v>
      </c>
      <c r="AB79" s="43">
        <v>0.0</v>
      </c>
      <c r="AC79" s="43">
        <v>0.0</v>
      </c>
      <c r="AD79" s="43">
        <v>0.0</v>
      </c>
      <c r="AE79" s="43">
        <v>0.0</v>
      </c>
      <c r="AF79" s="43">
        <v>28586.4</v>
      </c>
      <c r="AG79" s="43">
        <v>4108.5</v>
      </c>
      <c r="AH79" s="43">
        <v>0.0</v>
      </c>
      <c r="AI79" s="43">
        <v>0.0</v>
      </c>
      <c r="AJ79" s="43">
        <v>0.0</v>
      </c>
      <c r="AK79" s="43">
        <v>0.0</v>
      </c>
      <c r="AL79" s="43">
        <v>0.0</v>
      </c>
      <c r="AM79" s="43">
        <v>7135.33</v>
      </c>
      <c r="AN79" s="43">
        <v>0.0</v>
      </c>
      <c r="AO79" s="43">
        <v>0.0</v>
      </c>
      <c r="AP79" s="43">
        <v>0.0</v>
      </c>
      <c r="AQ79" s="43">
        <v>0.0</v>
      </c>
      <c r="AR79" s="43">
        <v>0.0</v>
      </c>
      <c r="AS79" s="43">
        <v>0.0</v>
      </c>
      <c r="AT79" s="43">
        <v>0.0</v>
      </c>
      <c r="AU79" s="43">
        <v>0.0</v>
      </c>
      <c r="AV79" s="43">
        <v>0.0</v>
      </c>
      <c r="AW79" s="43">
        <v>0.0</v>
      </c>
      <c r="AX79" s="43">
        <v>96708.86</v>
      </c>
      <c r="AY79" s="43">
        <v>0.0</v>
      </c>
      <c r="AZ79" s="43">
        <v>0.0</v>
      </c>
      <c r="BA79" s="43">
        <v>0.0</v>
      </c>
      <c r="BB79" s="43">
        <v>0.0</v>
      </c>
      <c r="BC79" s="43">
        <v>0.0</v>
      </c>
      <c r="BD79" s="43">
        <v>0.0</v>
      </c>
      <c r="BE79" s="43">
        <v>0.0</v>
      </c>
      <c r="BF79" s="43">
        <v>0.0</v>
      </c>
      <c r="BG79" s="43">
        <v>0.0</v>
      </c>
      <c r="BH79" s="43">
        <v>0.0</v>
      </c>
      <c r="BI79" s="43">
        <v>0.0</v>
      </c>
      <c r="BJ79" s="43">
        <v>0.0</v>
      </c>
      <c r="BK79" s="43">
        <v>209308.63</v>
      </c>
      <c r="BL79" s="43">
        <v>0.0</v>
      </c>
      <c r="BM79" s="43">
        <v>0.0</v>
      </c>
      <c r="BN79" s="43">
        <v>0.0</v>
      </c>
      <c r="BO79" s="43">
        <v>6367.0</v>
      </c>
      <c r="BP79" s="43">
        <v>0.0</v>
      </c>
      <c r="BQ79" s="43">
        <v>0.0</v>
      </c>
      <c r="BR79" s="43">
        <v>0.0</v>
      </c>
      <c r="BS79" s="43">
        <v>0.0</v>
      </c>
      <c r="BT79" s="47"/>
      <c r="BU79" s="47"/>
      <c r="BV79" s="47"/>
      <c r="BW79" s="47"/>
      <c r="BX79" s="47"/>
      <c r="BY79" s="47"/>
      <c r="BZ79" s="47"/>
      <c r="CA79" s="47"/>
      <c r="CB79" s="47"/>
    </row>
    <row r="80" ht="12.75" customHeight="1">
      <c r="B80" s="2">
        <v>72.0</v>
      </c>
      <c r="D80" s="50"/>
      <c r="E80" s="51" t="s">
        <v>135</v>
      </c>
      <c r="F80" s="52"/>
      <c r="G80" s="43">
        <f t="shared" si="2"/>
        <v>0</v>
      </c>
      <c r="H80" s="53"/>
      <c r="I80" s="53"/>
      <c r="J80" s="53"/>
      <c r="K80" s="53"/>
      <c r="L80" s="53"/>
      <c r="M80" s="53"/>
      <c r="N80" s="53"/>
      <c r="O80" s="47"/>
      <c r="P80" s="36">
        <v>78.0</v>
      </c>
      <c r="Q80" s="9"/>
      <c r="R80" s="54">
        <v>0.0</v>
      </c>
      <c r="S80" s="54">
        <v>0.0</v>
      </c>
      <c r="T80" s="54">
        <v>0.0</v>
      </c>
      <c r="U80" s="54">
        <v>0.0</v>
      </c>
      <c r="V80" s="54">
        <v>0.0</v>
      </c>
      <c r="W80" s="54">
        <v>0.0</v>
      </c>
      <c r="X80" s="54">
        <v>0.0</v>
      </c>
      <c r="Y80" s="54">
        <v>0.0</v>
      </c>
      <c r="Z80" s="54">
        <v>991.12</v>
      </c>
      <c r="AA80" s="54">
        <v>35.01</v>
      </c>
      <c r="AB80" s="54">
        <v>0.0</v>
      </c>
      <c r="AC80" s="54">
        <v>0.0</v>
      </c>
      <c r="AD80" s="54">
        <v>0.0</v>
      </c>
      <c r="AE80" s="54">
        <v>0.0</v>
      </c>
      <c r="AF80" s="54">
        <v>28586.4</v>
      </c>
      <c r="AG80" s="54">
        <v>4108.5</v>
      </c>
      <c r="AH80" s="54">
        <v>0.0</v>
      </c>
      <c r="AI80" s="54">
        <v>0.0</v>
      </c>
      <c r="AJ80" s="54">
        <v>0.0</v>
      </c>
      <c r="AK80" s="54">
        <v>0.0</v>
      </c>
      <c r="AL80" s="54">
        <v>0.0</v>
      </c>
      <c r="AM80" s="54">
        <v>7135.33</v>
      </c>
      <c r="AN80" s="54">
        <v>0.0</v>
      </c>
      <c r="AO80" s="54">
        <v>0.0</v>
      </c>
      <c r="AP80" s="54">
        <v>0.0</v>
      </c>
      <c r="AQ80" s="54">
        <v>0.0</v>
      </c>
      <c r="AR80" s="54">
        <v>0.0</v>
      </c>
      <c r="AS80" s="54">
        <v>0.0</v>
      </c>
      <c r="AT80" s="54">
        <v>0.0</v>
      </c>
      <c r="AU80" s="54">
        <v>0.0</v>
      </c>
      <c r="AV80" s="54">
        <v>0.0</v>
      </c>
      <c r="AW80" s="54">
        <v>0.0</v>
      </c>
      <c r="AX80" s="54">
        <v>96708.86</v>
      </c>
      <c r="AY80" s="54">
        <v>0.0</v>
      </c>
      <c r="AZ80" s="54">
        <v>0.0</v>
      </c>
      <c r="BA80" s="54">
        <v>0.0</v>
      </c>
      <c r="BB80" s="54">
        <v>0.0</v>
      </c>
      <c r="BC80" s="54">
        <v>0.0</v>
      </c>
      <c r="BD80" s="54">
        <v>0.0</v>
      </c>
      <c r="BE80" s="54">
        <v>0.0</v>
      </c>
      <c r="BF80" s="54">
        <v>0.0</v>
      </c>
      <c r="BG80" s="54">
        <v>0.0</v>
      </c>
      <c r="BH80" s="54">
        <v>0.0</v>
      </c>
      <c r="BI80" s="54">
        <v>0.0</v>
      </c>
      <c r="BJ80" s="54">
        <v>0.0</v>
      </c>
      <c r="BK80" s="54">
        <v>209308.63</v>
      </c>
      <c r="BL80" s="54">
        <v>0.0</v>
      </c>
      <c r="BM80" s="54">
        <v>0.0</v>
      </c>
      <c r="BN80" s="54">
        <v>0.0</v>
      </c>
      <c r="BO80" s="54">
        <v>6367.0</v>
      </c>
      <c r="BP80" s="54">
        <v>0.0</v>
      </c>
      <c r="BQ80" s="54">
        <v>0.0</v>
      </c>
      <c r="BR80" s="54">
        <v>0.0</v>
      </c>
      <c r="BS80" s="54">
        <v>0.0</v>
      </c>
      <c r="BT80" s="47"/>
      <c r="BU80" s="47"/>
      <c r="BV80" s="47"/>
      <c r="BW80" s="47"/>
      <c r="BX80" s="53"/>
      <c r="BY80" s="53"/>
      <c r="BZ80" s="53"/>
      <c r="CA80" s="53"/>
      <c r="CB80" s="53"/>
    </row>
    <row r="81" ht="12.75" customHeight="1">
      <c r="B81" s="2">
        <v>73.0</v>
      </c>
      <c r="E81" s="51" t="s">
        <v>136</v>
      </c>
      <c r="F81" s="52"/>
      <c r="G81" s="56">
        <f t="shared" si="2"/>
        <v>108105112</v>
      </c>
      <c r="O81" s="2"/>
      <c r="P81" s="36">
        <v>79.0</v>
      </c>
      <c r="Q81" s="9"/>
      <c r="R81" s="52">
        <v>2.75553471304E8</v>
      </c>
      <c r="S81" s="52">
        <v>1.379619123E7</v>
      </c>
      <c r="T81" s="52">
        <v>1188653.3</v>
      </c>
      <c r="U81" s="52">
        <v>1.3614901E7</v>
      </c>
      <c r="V81" s="52">
        <v>2.3087139302600004E7</v>
      </c>
      <c r="W81" s="52">
        <v>1.0650777930000002E7</v>
      </c>
      <c r="X81" s="52">
        <v>2755926.14</v>
      </c>
      <c r="Y81" s="52">
        <v>936003.68</v>
      </c>
      <c r="Z81" s="52">
        <v>789497.0199999999</v>
      </c>
      <c r="AA81" s="52">
        <v>4121911.2559999996</v>
      </c>
      <c r="AB81" s="52">
        <v>4.6592767339999996E7</v>
      </c>
      <c r="AC81" s="52">
        <v>1.599337558E7</v>
      </c>
      <c r="AD81" s="52">
        <v>2.8177129220000003E7</v>
      </c>
      <c r="AE81" s="52">
        <v>6008319.98</v>
      </c>
      <c r="AF81" s="52">
        <v>8140315.890000001</v>
      </c>
      <c r="AG81" s="52">
        <v>8601207.11</v>
      </c>
      <c r="AH81" s="52">
        <v>7311301.51</v>
      </c>
      <c r="AI81" s="52">
        <v>2021809.78</v>
      </c>
      <c r="AJ81" s="52">
        <v>1.6051010260000002E7</v>
      </c>
      <c r="AK81" s="52">
        <v>4016312.6199999996</v>
      </c>
      <c r="AL81" s="52">
        <v>7609128.990000001</v>
      </c>
      <c r="AM81" s="52">
        <v>1276536.84</v>
      </c>
      <c r="AN81" s="52">
        <v>580492.9500000001</v>
      </c>
      <c r="AO81" s="52">
        <v>1520243.63</v>
      </c>
      <c r="AP81" s="52">
        <v>6.8652915551E8</v>
      </c>
      <c r="AQ81" s="52">
        <v>1.0810511198E8</v>
      </c>
      <c r="AR81" s="52">
        <v>7967768.9399999995</v>
      </c>
      <c r="AS81" s="52">
        <v>8001855.8</v>
      </c>
      <c r="AT81" s="52">
        <v>3107067.3299999996</v>
      </c>
      <c r="AU81" s="52">
        <v>5756944.14</v>
      </c>
      <c r="AV81" s="52">
        <v>4.4137276230000004E7</v>
      </c>
      <c r="AW81" s="52">
        <v>1.1721468040000001E7</v>
      </c>
      <c r="AX81" s="52">
        <v>1.4029567879999999E7</v>
      </c>
      <c r="AY81" s="52">
        <v>1.997352373E7</v>
      </c>
      <c r="AZ81" s="52">
        <v>3393104.7499999995</v>
      </c>
      <c r="BA81" s="52">
        <v>8462976.66</v>
      </c>
      <c r="BB81" s="52">
        <v>3207359.4799999995</v>
      </c>
      <c r="BC81" s="52">
        <v>2.001180465E7</v>
      </c>
      <c r="BD81" s="52">
        <v>3634635.9700000007</v>
      </c>
      <c r="BE81" s="52">
        <v>1.46082767E7</v>
      </c>
      <c r="BF81" s="52">
        <v>4073168.94</v>
      </c>
      <c r="BG81" s="52">
        <v>1.277527726E7</v>
      </c>
      <c r="BH81" s="52">
        <v>1574878.66</v>
      </c>
      <c r="BI81" s="52">
        <v>2720496.58</v>
      </c>
      <c r="BJ81" s="52">
        <v>1554899.4799999995</v>
      </c>
      <c r="BK81" s="52">
        <v>1.906425088E7</v>
      </c>
      <c r="BL81" s="52">
        <v>2846612.13</v>
      </c>
      <c r="BM81" s="52">
        <v>2.7379804946999997E8</v>
      </c>
      <c r="BN81" s="52">
        <v>3443696.5</v>
      </c>
      <c r="BO81" s="52">
        <v>7111430.83</v>
      </c>
      <c r="BP81" s="52">
        <v>2312915.6900000004</v>
      </c>
      <c r="BQ81" s="52">
        <v>6439079.24</v>
      </c>
      <c r="BR81" s="52">
        <v>4.147011615E7</v>
      </c>
      <c r="BS81" s="52">
        <v>3.28404177E7</v>
      </c>
      <c r="BT81" s="47"/>
      <c r="BU81" s="47"/>
      <c r="BV81" s="47"/>
      <c r="BW81" s="47"/>
    </row>
    <row r="82" ht="12.75" customHeight="1">
      <c r="B82" s="2">
        <v>74.0</v>
      </c>
      <c r="E82" s="51"/>
      <c r="F82" s="43"/>
      <c r="G82" s="53"/>
      <c r="H82" s="53"/>
      <c r="I82" s="53"/>
      <c r="J82" s="53"/>
      <c r="K82" s="53"/>
      <c r="L82" s="53"/>
      <c r="M82" s="53"/>
      <c r="N82" s="53"/>
      <c r="O82" s="47"/>
      <c r="P82" s="36">
        <v>80.0</v>
      </c>
      <c r="Q82" s="9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47"/>
      <c r="BU82" s="47"/>
      <c r="BV82" s="47"/>
      <c r="BW82" s="47"/>
      <c r="BX82" s="53"/>
      <c r="BY82" s="53"/>
      <c r="BZ82" s="53"/>
      <c r="CA82" s="53"/>
      <c r="CB82" s="53"/>
    </row>
    <row r="83" ht="12.75" customHeight="1">
      <c r="B83" s="2">
        <v>75.0</v>
      </c>
      <c r="C83" s="28" t="s">
        <v>137</v>
      </c>
      <c r="E83" s="2"/>
      <c r="F83" s="43"/>
      <c r="O83" s="2"/>
      <c r="P83" s="36">
        <v>81.0</v>
      </c>
      <c r="Q83" s="9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47"/>
      <c r="BU83" s="47"/>
      <c r="BV83" s="47"/>
      <c r="BW83" s="47"/>
    </row>
    <row r="84" ht="12.75" customHeight="1" outlineLevel="1">
      <c r="B84" s="2">
        <v>76.0</v>
      </c>
      <c r="C84" s="45">
        <v>5014.0</v>
      </c>
      <c r="E84" s="45">
        <v>5014.0</v>
      </c>
      <c r="F84" s="43"/>
      <c r="G84" s="56">
        <f t="shared" ref="G84:G88" si="3">HLOOKUP($E$3,$Q$3:$BY$269,P84,FALSE)</f>
        <v>344571.68</v>
      </c>
      <c r="H84" s="38"/>
      <c r="I84" s="38"/>
      <c r="J84" s="38"/>
      <c r="K84" s="38"/>
      <c r="L84" s="38"/>
      <c r="M84" s="38"/>
      <c r="N84" s="38"/>
      <c r="O84" s="43"/>
      <c r="P84" s="36">
        <v>82.0</v>
      </c>
      <c r="Q84" s="9"/>
      <c r="R84" s="43">
        <v>0.0</v>
      </c>
      <c r="S84" s="43">
        <v>0.0</v>
      </c>
      <c r="T84" s="43">
        <v>0.0</v>
      </c>
      <c r="U84" s="43">
        <v>0.0</v>
      </c>
      <c r="V84" s="43">
        <v>0.0</v>
      </c>
      <c r="W84" s="43">
        <v>0.0</v>
      </c>
      <c r="X84" s="43">
        <v>0.0</v>
      </c>
      <c r="Y84" s="43">
        <v>0.0</v>
      </c>
      <c r="Z84" s="43">
        <v>0.0</v>
      </c>
      <c r="AA84" s="43">
        <v>0.0</v>
      </c>
      <c r="AB84" s="43">
        <v>28701.65</v>
      </c>
      <c r="AC84" s="43">
        <v>0.0</v>
      </c>
      <c r="AD84" s="43">
        <v>273108.51</v>
      </c>
      <c r="AE84" s="43">
        <v>0.0</v>
      </c>
      <c r="AF84" s="43">
        <v>0.0</v>
      </c>
      <c r="AG84" s="43">
        <v>0.0</v>
      </c>
      <c r="AH84" s="43">
        <v>168854.69</v>
      </c>
      <c r="AI84" s="43">
        <v>47355.41</v>
      </c>
      <c r="AJ84" s="43">
        <v>0.0</v>
      </c>
      <c r="AK84" s="43">
        <v>11208.52</v>
      </c>
      <c r="AL84" s="43">
        <v>14199.34</v>
      </c>
      <c r="AM84" s="43">
        <v>0.0</v>
      </c>
      <c r="AN84" s="43">
        <v>0.0</v>
      </c>
      <c r="AO84" s="43">
        <v>55692.29</v>
      </c>
      <c r="AP84" s="43">
        <v>477108.32</v>
      </c>
      <c r="AQ84" s="43">
        <v>344571.68</v>
      </c>
      <c r="AR84" s="43">
        <v>0.0</v>
      </c>
      <c r="AS84" s="43">
        <v>0.0</v>
      </c>
      <c r="AT84" s="43">
        <v>0.0</v>
      </c>
      <c r="AU84" s="43">
        <v>0.0</v>
      </c>
      <c r="AV84" s="43">
        <v>0.0</v>
      </c>
      <c r="AW84" s="43">
        <v>0.0</v>
      </c>
      <c r="AX84" s="43">
        <v>0.0</v>
      </c>
      <c r="AY84" s="43">
        <v>4660.63</v>
      </c>
      <c r="AZ84" s="43">
        <v>1015.78</v>
      </c>
      <c r="BA84" s="43">
        <v>0.0</v>
      </c>
      <c r="BB84" s="43">
        <v>0.0</v>
      </c>
      <c r="BC84" s="43">
        <v>167622.23</v>
      </c>
      <c r="BD84" s="43">
        <v>0.0</v>
      </c>
      <c r="BE84" s="43">
        <v>0.0</v>
      </c>
      <c r="BF84" s="43">
        <v>0.0</v>
      </c>
      <c r="BG84" s="43">
        <v>21565.4</v>
      </c>
      <c r="BH84" s="43">
        <v>0.0</v>
      </c>
      <c r="BI84" s="43">
        <v>0.0</v>
      </c>
      <c r="BJ84" s="43">
        <v>0.0</v>
      </c>
      <c r="BK84" s="43">
        <v>0.0</v>
      </c>
      <c r="BL84" s="43">
        <v>0.0</v>
      </c>
      <c r="BM84" s="43">
        <v>168270.34</v>
      </c>
      <c r="BN84" s="43">
        <v>0.0</v>
      </c>
      <c r="BO84" s="43">
        <v>0.0</v>
      </c>
      <c r="BP84" s="43">
        <v>0.0</v>
      </c>
      <c r="BQ84" s="43">
        <v>0.0</v>
      </c>
      <c r="BR84" s="43">
        <v>649781.22</v>
      </c>
      <c r="BS84" s="43">
        <v>0.0</v>
      </c>
      <c r="BT84" s="47"/>
      <c r="BU84" s="47"/>
      <c r="BV84" s="47"/>
      <c r="BW84" s="47"/>
      <c r="BX84" s="38"/>
      <c r="BY84" s="38"/>
      <c r="BZ84" s="38"/>
      <c r="CA84" s="38"/>
      <c r="CB84" s="38"/>
    </row>
    <row r="85" ht="12.75" customHeight="1" outlineLevel="1">
      <c r="B85" s="2">
        <v>77.0</v>
      </c>
      <c r="C85" s="45">
        <v>5015.0</v>
      </c>
      <c r="E85" s="45">
        <v>5015.0</v>
      </c>
      <c r="F85" s="43"/>
      <c r="G85" s="56">
        <f t="shared" si="3"/>
        <v>73190.71</v>
      </c>
      <c r="H85" s="38"/>
      <c r="I85" s="38"/>
      <c r="J85" s="38"/>
      <c r="K85" s="38"/>
      <c r="L85" s="38"/>
      <c r="M85" s="38"/>
      <c r="N85" s="38"/>
      <c r="O85" s="43"/>
      <c r="P85" s="36">
        <v>83.0</v>
      </c>
      <c r="Q85" s="9"/>
      <c r="R85" s="43">
        <v>0.0</v>
      </c>
      <c r="S85" s="43">
        <v>0.0</v>
      </c>
      <c r="T85" s="43">
        <v>0.0</v>
      </c>
      <c r="U85" s="43">
        <v>0.0</v>
      </c>
      <c r="V85" s="43">
        <v>0.0</v>
      </c>
      <c r="W85" s="43">
        <v>0.0</v>
      </c>
      <c r="X85" s="43">
        <v>0.0</v>
      </c>
      <c r="Y85" s="43">
        <v>0.0</v>
      </c>
      <c r="Z85" s="43">
        <v>0.0</v>
      </c>
      <c r="AA85" s="43">
        <v>0.0</v>
      </c>
      <c r="AB85" s="43">
        <v>127497.53</v>
      </c>
      <c r="AC85" s="43">
        <v>0.0</v>
      </c>
      <c r="AD85" s="43">
        <v>21105.6</v>
      </c>
      <c r="AE85" s="43">
        <v>0.0</v>
      </c>
      <c r="AF85" s="43">
        <v>0.0</v>
      </c>
      <c r="AG85" s="43">
        <v>0.0</v>
      </c>
      <c r="AH85" s="43">
        <v>59303.93</v>
      </c>
      <c r="AI85" s="43">
        <v>20329.63</v>
      </c>
      <c r="AJ85" s="43">
        <v>0.0</v>
      </c>
      <c r="AK85" s="43">
        <v>79043.52</v>
      </c>
      <c r="AL85" s="43">
        <v>18067.18</v>
      </c>
      <c r="AM85" s="43">
        <v>0.0</v>
      </c>
      <c r="AN85" s="43">
        <v>0.0</v>
      </c>
      <c r="AO85" s="43">
        <v>15581.57</v>
      </c>
      <c r="AP85" s="43">
        <v>125952.69</v>
      </c>
      <c r="AQ85" s="43">
        <v>73190.71</v>
      </c>
      <c r="AR85" s="43">
        <v>0.0</v>
      </c>
      <c r="AS85" s="43">
        <v>0.0</v>
      </c>
      <c r="AT85" s="43">
        <v>0.0</v>
      </c>
      <c r="AU85" s="43">
        <v>0.0</v>
      </c>
      <c r="AV85" s="43">
        <v>0.0</v>
      </c>
      <c r="AW85" s="43">
        <v>0.0</v>
      </c>
      <c r="AX85" s="43">
        <v>0.0</v>
      </c>
      <c r="AY85" s="43">
        <v>137899.24</v>
      </c>
      <c r="AZ85" s="43">
        <v>810.61</v>
      </c>
      <c r="BA85" s="43">
        <v>0.0</v>
      </c>
      <c r="BB85" s="43">
        <v>0.0</v>
      </c>
      <c r="BC85" s="43">
        <v>61045.77</v>
      </c>
      <c r="BD85" s="43">
        <v>0.0</v>
      </c>
      <c r="BE85" s="43">
        <v>0.0</v>
      </c>
      <c r="BF85" s="43">
        <v>0.0</v>
      </c>
      <c r="BG85" s="43">
        <v>12780.25</v>
      </c>
      <c r="BH85" s="43">
        <v>0.0</v>
      </c>
      <c r="BI85" s="43">
        <v>0.0</v>
      </c>
      <c r="BJ85" s="43">
        <v>0.0</v>
      </c>
      <c r="BK85" s="43">
        <v>4642.52</v>
      </c>
      <c r="BL85" s="43">
        <v>0.0</v>
      </c>
      <c r="BM85" s="43">
        <v>34137.35</v>
      </c>
      <c r="BN85" s="43">
        <v>0.0</v>
      </c>
      <c r="BO85" s="43">
        <v>0.0</v>
      </c>
      <c r="BP85" s="43">
        <v>0.0</v>
      </c>
      <c r="BQ85" s="43">
        <v>0.0</v>
      </c>
      <c r="BR85" s="43">
        <v>718191.43</v>
      </c>
      <c r="BS85" s="43">
        <v>295107.28</v>
      </c>
      <c r="BT85" s="47"/>
      <c r="BU85" s="47"/>
      <c r="BV85" s="47"/>
      <c r="BW85" s="47"/>
      <c r="BX85" s="38"/>
      <c r="BY85" s="38"/>
      <c r="BZ85" s="38"/>
      <c r="CA85" s="38"/>
      <c r="CB85" s="38"/>
    </row>
    <row r="86" ht="12.75" customHeight="1" outlineLevel="1">
      <c r="B86" s="2">
        <v>78.0</v>
      </c>
      <c r="C86" s="45">
        <v>5112.0</v>
      </c>
      <c r="E86" s="45">
        <v>5112.0</v>
      </c>
      <c r="F86" s="43"/>
      <c r="G86" s="56">
        <f t="shared" si="3"/>
        <v>925407.99</v>
      </c>
      <c r="H86" s="38"/>
      <c r="I86" s="38"/>
      <c r="J86" s="38"/>
      <c r="K86" s="38"/>
      <c r="L86" s="38"/>
      <c r="M86" s="38"/>
      <c r="N86" s="38"/>
      <c r="O86" s="43"/>
      <c r="P86" s="36">
        <v>84.0</v>
      </c>
      <c r="Q86" s="9"/>
      <c r="R86" s="43">
        <v>0.0</v>
      </c>
      <c r="S86" s="43">
        <v>0.0</v>
      </c>
      <c r="T86" s="43">
        <v>0.0</v>
      </c>
      <c r="U86" s="43">
        <v>0.0</v>
      </c>
      <c r="V86" s="43">
        <v>0.0</v>
      </c>
      <c r="W86" s="43">
        <v>0.0</v>
      </c>
      <c r="X86" s="43">
        <v>0.0</v>
      </c>
      <c r="Y86" s="43">
        <v>0.0</v>
      </c>
      <c r="Z86" s="43">
        <v>0.0</v>
      </c>
      <c r="AA86" s="43">
        <v>0.0</v>
      </c>
      <c r="AB86" s="43">
        <v>3476.38</v>
      </c>
      <c r="AC86" s="43">
        <v>0.0</v>
      </c>
      <c r="AD86" s="43">
        <v>435074.42</v>
      </c>
      <c r="AE86" s="43">
        <v>0.0</v>
      </c>
      <c r="AF86" s="43">
        <v>0.0</v>
      </c>
      <c r="AG86" s="43">
        <v>0.0</v>
      </c>
      <c r="AH86" s="43">
        <v>77604.79</v>
      </c>
      <c r="AI86" s="43">
        <v>54923.95</v>
      </c>
      <c r="AJ86" s="43">
        <v>0.0</v>
      </c>
      <c r="AK86" s="43">
        <v>36916.8</v>
      </c>
      <c r="AL86" s="43">
        <v>0.0</v>
      </c>
      <c r="AM86" s="43">
        <v>0.0</v>
      </c>
      <c r="AN86" s="43">
        <v>0.0</v>
      </c>
      <c r="AO86" s="43">
        <v>0.0</v>
      </c>
      <c r="AP86" s="43">
        <v>1302237.61</v>
      </c>
      <c r="AQ86" s="43">
        <v>925407.99</v>
      </c>
      <c r="AR86" s="43">
        <v>0.0</v>
      </c>
      <c r="AS86" s="43">
        <v>0.0</v>
      </c>
      <c r="AT86" s="43">
        <v>0.0</v>
      </c>
      <c r="AU86" s="43">
        <v>0.0</v>
      </c>
      <c r="AV86" s="43">
        <v>0.0</v>
      </c>
      <c r="AW86" s="43">
        <v>0.0</v>
      </c>
      <c r="AX86" s="43">
        <v>0.0</v>
      </c>
      <c r="AY86" s="43">
        <v>4922.16</v>
      </c>
      <c r="AZ86" s="43">
        <v>24214.71</v>
      </c>
      <c r="BA86" s="43">
        <v>0.0</v>
      </c>
      <c r="BB86" s="43">
        <v>0.0</v>
      </c>
      <c r="BC86" s="43">
        <v>173819.42</v>
      </c>
      <c r="BD86" s="43">
        <v>0.0</v>
      </c>
      <c r="BE86" s="43">
        <v>0.0</v>
      </c>
      <c r="BF86" s="43">
        <v>0.0</v>
      </c>
      <c r="BG86" s="43">
        <v>112744.25</v>
      </c>
      <c r="BH86" s="43">
        <v>0.0</v>
      </c>
      <c r="BI86" s="43">
        <v>0.0</v>
      </c>
      <c r="BJ86" s="43">
        <v>0.0</v>
      </c>
      <c r="BK86" s="43">
        <v>6294.61</v>
      </c>
      <c r="BL86" s="43">
        <v>0.0</v>
      </c>
      <c r="BM86" s="43">
        <v>1040806.54</v>
      </c>
      <c r="BN86" s="43">
        <v>0.0</v>
      </c>
      <c r="BO86" s="43">
        <v>0.0</v>
      </c>
      <c r="BP86" s="43">
        <v>0.0</v>
      </c>
      <c r="BQ86" s="43">
        <v>0.0</v>
      </c>
      <c r="BR86" s="43">
        <v>820343.89</v>
      </c>
      <c r="BS86" s="43">
        <v>6633.9</v>
      </c>
      <c r="BT86" s="47"/>
      <c r="BU86" s="47"/>
      <c r="BV86" s="47"/>
      <c r="BW86" s="47"/>
      <c r="BX86" s="38"/>
      <c r="BY86" s="38"/>
      <c r="BZ86" s="38"/>
      <c r="CA86" s="38"/>
      <c r="CB86" s="38"/>
    </row>
    <row r="87" ht="12.75" customHeight="1">
      <c r="B87" s="2">
        <v>79.0</v>
      </c>
      <c r="E87" s="45" t="s">
        <v>138</v>
      </c>
      <c r="F87" s="43"/>
      <c r="G87" s="56">
        <f t="shared" si="3"/>
        <v>1343170.38</v>
      </c>
      <c r="H87" s="38"/>
      <c r="I87" s="38"/>
      <c r="J87" s="38"/>
      <c r="K87" s="38"/>
      <c r="L87" s="38"/>
      <c r="M87" s="38"/>
      <c r="N87" s="38"/>
      <c r="O87" s="43"/>
      <c r="P87" s="36">
        <v>85.0</v>
      </c>
      <c r="Q87" s="9"/>
      <c r="R87" s="38">
        <v>0.0</v>
      </c>
      <c r="S87" s="38">
        <v>0.0</v>
      </c>
      <c r="T87" s="38">
        <v>0.0</v>
      </c>
      <c r="U87" s="38">
        <v>0.0</v>
      </c>
      <c r="V87" s="38">
        <v>0.0</v>
      </c>
      <c r="W87" s="38">
        <v>0.0</v>
      </c>
      <c r="X87" s="38">
        <v>0.0</v>
      </c>
      <c r="Y87" s="38">
        <v>0.0</v>
      </c>
      <c r="Z87" s="38">
        <v>0.0</v>
      </c>
      <c r="AA87" s="38">
        <v>0.0</v>
      </c>
      <c r="AB87" s="38">
        <v>159675.56</v>
      </c>
      <c r="AC87" s="38">
        <v>0.0</v>
      </c>
      <c r="AD87" s="38">
        <v>729288.53</v>
      </c>
      <c r="AE87" s="38">
        <v>0.0</v>
      </c>
      <c r="AF87" s="38">
        <v>0.0</v>
      </c>
      <c r="AG87" s="38">
        <v>0.0</v>
      </c>
      <c r="AH87" s="38">
        <v>305763.41</v>
      </c>
      <c r="AI87" s="38">
        <v>122608.99</v>
      </c>
      <c r="AJ87" s="38">
        <v>0.0</v>
      </c>
      <c r="AK87" s="38">
        <v>127168.84000000001</v>
      </c>
      <c r="AL87" s="38">
        <v>32266.52</v>
      </c>
      <c r="AM87" s="38">
        <v>0.0</v>
      </c>
      <c r="AN87" s="38">
        <v>0.0</v>
      </c>
      <c r="AO87" s="38">
        <v>71273.86</v>
      </c>
      <c r="AP87" s="38">
        <v>1905298.62</v>
      </c>
      <c r="AQ87" s="38">
        <v>1343170.38</v>
      </c>
      <c r="AR87" s="38">
        <v>0.0</v>
      </c>
      <c r="AS87" s="38">
        <v>0.0</v>
      </c>
      <c r="AT87" s="38">
        <v>0.0</v>
      </c>
      <c r="AU87" s="38">
        <v>0.0</v>
      </c>
      <c r="AV87" s="38">
        <v>0.0</v>
      </c>
      <c r="AW87" s="38">
        <v>0.0</v>
      </c>
      <c r="AX87" s="38">
        <v>0.0</v>
      </c>
      <c r="AY87" s="38">
        <v>147482.03</v>
      </c>
      <c r="AZ87" s="38">
        <v>26041.1</v>
      </c>
      <c r="BA87" s="38">
        <v>0.0</v>
      </c>
      <c r="BB87" s="38">
        <v>0.0</v>
      </c>
      <c r="BC87" s="38">
        <v>402487.42000000004</v>
      </c>
      <c r="BD87" s="38">
        <v>0.0</v>
      </c>
      <c r="BE87" s="38">
        <v>0.0</v>
      </c>
      <c r="BF87" s="38">
        <v>0.0</v>
      </c>
      <c r="BG87" s="38">
        <v>147089.9</v>
      </c>
      <c r="BH87" s="38">
        <v>0.0</v>
      </c>
      <c r="BI87" s="38">
        <v>0.0</v>
      </c>
      <c r="BJ87" s="38">
        <v>0.0</v>
      </c>
      <c r="BK87" s="38">
        <v>10937.130000000001</v>
      </c>
      <c r="BL87" s="38">
        <v>0.0</v>
      </c>
      <c r="BM87" s="38">
        <v>1243214.23</v>
      </c>
      <c r="BN87" s="38">
        <v>0.0</v>
      </c>
      <c r="BO87" s="38">
        <v>0.0</v>
      </c>
      <c r="BP87" s="38">
        <v>0.0</v>
      </c>
      <c r="BQ87" s="38">
        <v>0.0</v>
      </c>
      <c r="BR87" s="38">
        <v>2188316.54</v>
      </c>
      <c r="BS87" s="38">
        <v>301741.18000000005</v>
      </c>
      <c r="BT87" s="47"/>
      <c r="BU87" s="47"/>
      <c r="BV87" s="47"/>
      <c r="BW87" s="47"/>
      <c r="BX87" s="38"/>
      <c r="BY87" s="38"/>
      <c r="BZ87" s="38"/>
      <c r="CA87" s="38"/>
      <c r="CB87" s="38"/>
    </row>
    <row r="88" ht="12.75" customHeight="1">
      <c r="B88" s="2">
        <v>80.0</v>
      </c>
      <c r="E88" s="45" t="s">
        <v>139</v>
      </c>
      <c r="F88" s="43"/>
      <c r="G88" s="56">
        <f t="shared" si="3"/>
        <v>126267.3545</v>
      </c>
      <c r="H88" s="38"/>
      <c r="I88" s="38"/>
      <c r="J88" s="38"/>
      <c r="K88" s="38"/>
      <c r="L88" s="38"/>
      <c r="M88" s="38"/>
      <c r="N88" s="38"/>
      <c r="O88" s="43"/>
      <c r="P88" s="36">
        <v>86.0</v>
      </c>
      <c r="Q88" s="9"/>
      <c r="R88" s="38">
        <v>187243.35999999996</v>
      </c>
      <c r="S88" s="38">
        <v>0.0</v>
      </c>
      <c r="T88" s="38">
        <v>0.0</v>
      </c>
      <c r="U88" s="38">
        <v>69863.92000000001</v>
      </c>
      <c r="V88" s="38">
        <v>0.0</v>
      </c>
      <c r="W88" s="38">
        <v>4560.31</v>
      </c>
      <c r="X88" s="38">
        <v>48800.340000000004</v>
      </c>
      <c r="Y88" s="38">
        <v>0.0</v>
      </c>
      <c r="Z88" s="38">
        <v>4977.900000000001</v>
      </c>
      <c r="AA88" s="38">
        <v>30423.730000000007</v>
      </c>
      <c r="AB88" s="38">
        <v>354612.62</v>
      </c>
      <c r="AC88" s="38">
        <v>189278.46</v>
      </c>
      <c r="AD88" s="38">
        <v>0.0</v>
      </c>
      <c r="AE88" s="38">
        <v>59995.970000000016</v>
      </c>
      <c r="AF88" s="38">
        <v>38396.899999999994</v>
      </c>
      <c r="AG88" s="38">
        <v>23510.650000000005</v>
      </c>
      <c r="AH88" s="38">
        <v>40965.719999999994</v>
      </c>
      <c r="AI88" s="38">
        <v>0.0</v>
      </c>
      <c r="AJ88" s="38">
        <v>51885.18999999999</v>
      </c>
      <c r="AK88" s="38">
        <v>0.0</v>
      </c>
      <c r="AL88" s="38">
        <v>0.0</v>
      </c>
      <c r="AM88" s="38">
        <v>9955.800000000001</v>
      </c>
      <c r="AN88" s="38">
        <v>98879.01000000001</v>
      </c>
      <c r="AO88" s="38">
        <v>4977.900000000001</v>
      </c>
      <c r="AP88" s="38">
        <v>0.0</v>
      </c>
      <c r="AQ88" s="38">
        <v>126267.3545</v>
      </c>
      <c r="AR88" s="38">
        <v>121164.84</v>
      </c>
      <c r="AS88" s="38">
        <v>0.0</v>
      </c>
      <c r="AT88" s="38">
        <v>0.0</v>
      </c>
      <c r="AU88" s="38">
        <v>329018.41999999987</v>
      </c>
      <c r="AV88" s="38">
        <v>20804.300000000003</v>
      </c>
      <c r="AW88" s="38">
        <v>0.0</v>
      </c>
      <c r="AX88" s="38">
        <v>70095.73000000001</v>
      </c>
      <c r="AY88" s="38">
        <v>116650.2</v>
      </c>
      <c r="AZ88" s="38">
        <v>0.0</v>
      </c>
      <c r="BA88" s="38">
        <v>109985.2505</v>
      </c>
      <c r="BB88" s="38">
        <v>96683.31000000001</v>
      </c>
      <c r="BC88" s="38">
        <v>0.0</v>
      </c>
      <c r="BD88" s="38">
        <v>52719.380000000005</v>
      </c>
      <c r="BE88" s="38">
        <v>0.0</v>
      </c>
      <c r="BF88" s="38">
        <v>81072.36000000002</v>
      </c>
      <c r="BG88" s="38">
        <v>0.0</v>
      </c>
      <c r="BH88" s="38">
        <v>14933.700000000003</v>
      </c>
      <c r="BI88" s="38">
        <v>43350.46000000001</v>
      </c>
      <c r="BJ88" s="38">
        <v>9955.800000000001</v>
      </c>
      <c r="BK88" s="38">
        <v>0.0</v>
      </c>
      <c r="BL88" s="38">
        <v>0.0</v>
      </c>
      <c r="BM88" s="38">
        <v>0.0</v>
      </c>
      <c r="BN88" s="38">
        <v>17803.35</v>
      </c>
      <c r="BO88" s="38">
        <v>0.0</v>
      </c>
      <c r="BP88" s="38">
        <v>7155.399999999999</v>
      </c>
      <c r="BQ88" s="38">
        <v>108945.4</v>
      </c>
      <c r="BR88" s="38">
        <v>10464.560000000005</v>
      </c>
      <c r="BS88" s="38">
        <v>0.0</v>
      </c>
      <c r="BT88" s="47"/>
      <c r="BU88" s="47"/>
      <c r="BV88" s="47"/>
      <c r="BW88" s="47"/>
      <c r="BX88" s="38"/>
      <c r="BY88" s="38"/>
      <c r="BZ88" s="38"/>
      <c r="CA88" s="38"/>
      <c r="CB88" s="38"/>
    </row>
    <row r="89" ht="12.75" customHeight="1">
      <c r="B89" s="2">
        <v>81.0</v>
      </c>
      <c r="E89" s="45" t="s">
        <v>140</v>
      </c>
      <c r="F89" s="43"/>
      <c r="G89" s="56">
        <f>HLOOKUP($E$3,$Q$3:$BY$269,P89,FALSE)-'Model Inputs'!G116</f>
        <v>98383946.95</v>
      </c>
      <c r="H89" s="57">
        <f>'Model Inputs'!H31</f>
        <v>100977136.9</v>
      </c>
      <c r="I89" s="58">
        <f>'Model Inputs'!I31</f>
        <v>101537954.4</v>
      </c>
      <c r="J89" s="58">
        <f>'Model Inputs'!J31</f>
        <v>120721252.4</v>
      </c>
      <c r="K89" s="58">
        <f>'Model Inputs'!K31</f>
        <v>127838643.1</v>
      </c>
      <c r="L89" s="58">
        <f>'Model Inputs'!L31</f>
        <v>134841924.7</v>
      </c>
      <c r="M89" s="58">
        <f>'Model Inputs'!M31</f>
        <v>141916548.3</v>
      </c>
      <c r="N89" s="58">
        <f>'Model Inputs'!N31</f>
        <v>149533731.3</v>
      </c>
      <c r="O89" s="43">
        <v>11.0</v>
      </c>
      <c r="P89" s="36">
        <v>87.0</v>
      </c>
      <c r="Q89" s="9"/>
      <c r="R89" s="52">
        <v>2.7574071466400003E8</v>
      </c>
      <c r="S89" s="52">
        <v>1.379619123E7</v>
      </c>
      <c r="T89" s="52">
        <v>1188653.3</v>
      </c>
      <c r="U89" s="52">
        <v>1.368476492E7</v>
      </c>
      <c r="V89" s="52">
        <v>2.3087139302600004E7</v>
      </c>
      <c r="W89" s="52">
        <v>1.0655338240000002E7</v>
      </c>
      <c r="X89" s="52">
        <v>2804726.48</v>
      </c>
      <c r="Y89" s="52">
        <v>936003.68</v>
      </c>
      <c r="Z89" s="52">
        <v>794474.9199999999</v>
      </c>
      <c r="AA89" s="52">
        <v>4152334.9859999996</v>
      </c>
      <c r="AB89" s="52">
        <v>4.678770439999999E7</v>
      </c>
      <c r="AC89" s="52">
        <v>1.6182654040000001E7</v>
      </c>
      <c r="AD89" s="52">
        <v>2.744784069E7</v>
      </c>
      <c r="AE89" s="52">
        <v>6068315.95</v>
      </c>
      <c r="AF89" s="52">
        <v>8178712.790000001</v>
      </c>
      <c r="AG89" s="52">
        <v>8624717.76</v>
      </c>
      <c r="AH89" s="52">
        <v>7046503.819999999</v>
      </c>
      <c r="AI89" s="52">
        <v>1899200.79</v>
      </c>
      <c r="AJ89" s="52">
        <v>1.6102895450000001E7</v>
      </c>
      <c r="AK89" s="52">
        <v>3889143.78</v>
      </c>
      <c r="AL89" s="52">
        <v>7576862.470000002</v>
      </c>
      <c r="AM89" s="52">
        <v>1286492.6400000001</v>
      </c>
      <c r="AN89" s="52">
        <v>679371.9600000001</v>
      </c>
      <c r="AO89" s="52">
        <v>1453947.6699999997</v>
      </c>
      <c r="AP89" s="52">
        <v>6.8462385689E8</v>
      </c>
      <c r="AQ89" s="52">
        <v>1.068882089545E8</v>
      </c>
      <c r="AR89" s="52">
        <v>8088933.779999999</v>
      </c>
      <c r="AS89" s="52">
        <v>8001855.8</v>
      </c>
      <c r="AT89" s="52">
        <v>3107067.3299999996</v>
      </c>
      <c r="AU89" s="52">
        <v>6085962.56</v>
      </c>
      <c r="AV89" s="52">
        <v>4.415808053E7</v>
      </c>
      <c r="AW89" s="52">
        <v>1.1721468040000001E7</v>
      </c>
      <c r="AX89" s="52">
        <v>1.409966361E7</v>
      </c>
      <c r="AY89" s="52">
        <v>1.99426919E7</v>
      </c>
      <c r="AZ89" s="52">
        <v>3367063.6499999994</v>
      </c>
      <c r="BA89" s="52">
        <v>8572961.9105</v>
      </c>
      <c r="BB89" s="52">
        <v>3304042.7899999996</v>
      </c>
      <c r="BC89" s="52">
        <v>1.9609317229999997E7</v>
      </c>
      <c r="BD89" s="52">
        <v>3687355.3500000006</v>
      </c>
      <c r="BE89" s="52">
        <v>1.46082767E7</v>
      </c>
      <c r="BF89" s="52">
        <v>4154241.3</v>
      </c>
      <c r="BG89" s="52">
        <v>1.262818736E7</v>
      </c>
      <c r="BH89" s="52">
        <v>1589812.3599999999</v>
      </c>
      <c r="BI89" s="52">
        <v>2763847.04</v>
      </c>
      <c r="BJ89" s="52">
        <v>1564855.2799999996</v>
      </c>
      <c r="BK89" s="52">
        <v>1.905331375E7</v>
      </c>
      <c r="BL89" s="52">
        <v>2846612.13</v>
      </c>
      <c r="BM89" s="52">
        <v>2.7255483523999995E8</v>
      </c>
      <c r="BN89" s="52">
        <v>3461499.85</v>
      </c>
      <c r="BO89" s="52">
        <v>7111430.83</v>
      </c>
      <c r="BP89" s="52">
        <v>2320071.0900000003</v>
      </c>
      <c r="BQ89" s="52">
        <v>6548024.640000001</v>
      </c>
      <c r="BR89" s="52">
        <v>3.929226417E7</v>
      </c>
      <c r="BS89" s="52">
        <v>3.253867652E7</v>
      </c>
      <c r="BT89" s="47"/>
      <c r="BU89" s="47"/>
      <c r="BV89" s="47"/>
      <c r="BW89" s="47"/>
      <c r="BX89" s="53"/>
      <c r="BY89" s="53"/>
      <c r="BZ89" s="53"/>
      <c r="CA89" s="53"/>
      <c r="CB89" s="53"/>
    </row>
    <row r="90" ht="12.75" customHeight="1">
      <c r="B90" s="2">
        <v>82.0</v>
      </c>
      <c r="E90" s="2"/>
      <c r="O90" s="2"/>
      <c r="P90" s="36">
        <v>88.0</v>
      </c>
      <c r="Q90" s="9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47"/>
      <c r="BU90" s="47"/>
      <c r="BV90" s="47"/>
      <c r="BW90" s="47"/>
    </row>
    <row r="91" ht="12.75" customHeight="1">
      <c r="B91" s="2">
        <v>83.0</v>
      </c>
      <c r="C91" s="28" t="s">
        <v>141</v>
      </c>
      <c r="D91" s="28"/>
      <c r="E91" s="2"/>
      <c r="O91" s="2"/>
      <c r="P91" s="36">
        <v>89.0</v>
      </c>
      <c r="Q91" s="9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47"/>
      <c r="BU91" s="47"/>
      <c r="BV91" s="47"/>
      <c r="BW91" s="47"/>
    </row>
    <row r="92" ht="12.75" customHeight="1">
      <c r="B92" s="2">
        <v>84.0</v>
      </c>
      <c r="E92" s="45" t="s">
        <v>142</v>
      </c>
      <c r="F92" s="43"/>
      <c r="G92" s="56">
        <f t="shared" ref="G92:G93" si="4">HLOOKUP($E$3,$Q$3:$BY$269,P92,FALSE)</f>
        <v>125046436.7</v>
      </c>
      <c r="H92" s="57">
        <f>'Model Inputs'!H9</f>
        <v>167962686</v>
      </c>
      <c r="I92" s="58">
        <f>'Model Inputs'!I9</f>
        <v>174102392.2</v>
      </c>
      <c r="J92" s="58">
        <f>'Model Inputs'!J9</f>
        <v>253139101.1</v>
      </c>
      <c r="K92" s="58">
        <f>'Model Inputs'!K9</f>
        <v>360149788.8</v>
      </c>
      <c r="L92" s="58">
        <f>'Model Inputs'!L9</f>
        <v>347368761.7</v>
      </c>
      <c r="M92" s="58">
        <f>'Model Inputs'!M9</f>
        <v>244022581.6</v>
      </c>
      <c r="N92" s="58">
        <f>'Model Inputs'!N9</f>
        <v>272678036.5</v>
      </c>
      <c r="O92" s="43">
        <v>1.0</v>
      </c>
      <c r="P92" s="36">
        <v>90.0</v>
      </c>
      <c r="Q92" s="9"/>
      <c r="R92" s="38">
        <v>5.4587856624E8</v>
      </c>
      <c r="S92" s="38">
        <v>1.9646E7</v>
      </c>
      <c r="T92" s="38">
        <v>191676.82</v>
      </c>
      <c r="U92" s="38">
        <v>1.1677408E7</v>
      </c>
      <c r="V92" s="38">
        <v>3.220631649E7</v>
      </c>
      <c r="W92" s="38">
        <v>1.818E7</v>
      </c>
      <c r="X92" s="38">
        <v>1191026.54</v>
      </c>
      <c r="Y92" s="38">
        <v>128148.71</v>
      </c>
      <c r="Z92" s="38">
        <v>352800.04</v>
      </c>
      <c r="AA92" s="38">
        <v>2604036.33</v>
      </c>
      <c r="AB92" s="38">
        <v>5.82197992E7</v>
      </c>
      <c r="AC92" s="38">
        <v>1.780102539E7</v>
      </c>
      <c r="AD92" s="38">
        <v>2.159788396E7</v>
      </c>
      <c r="AE92" s="38">
        <v>4360173.83</v>
      </c>
      <c r="AF92" s="38">
        <v>7221247.0</v>
      </c>
      <c r="AG92" s="38">
        <v>1.099280581E7</v>
      </c>
      <c r="AH92" s="38">
        <v>5340324.13</v>
      </c>
      <c r="AI92" s="38">
        <v>755945.88</v>
      </c>
      <c r="AJ92" s="38">
        <v>9229524.83</v>
      </c>
      <c r="AK92" s="38">
        <v>3000906.85</v>
      </c>
      <c r="AL92" s="38">
        <v>1.1554687E7</v>
      </c>
      <c r="AM92" s="38">
        <v>251011.75</v>
      </c>
      <c r="AN92" s="38">
        <v>90543.86</v>
      </c>
      <c r="AO92" s="38">
        <v>539130.51</v>
      </c>
      <c r="AP92" s="38">
        <v>1.07660943746E9</v>
      </c>
      <c r="AQ92" s="38">
        <v>1.2504643667E8</v>
      </c>
      <c r="AR92" s="38">
        <v>2.1603799E7</v>
      </c>
      <c r="AS92" s="38">
        <v>3620109.3</v>
      </c>
      <c r="AT92" s="38">
        <v>5894441.49</v>
      </c>
      <c r="AU92" s="38">
        <v>5000963.77</v>
      </c>
      <c r="AV92" s="38">
        <v>4.040231052E7</v>
      </c>
      <c r="AW92" s="38">
        <v>1.4377753E7</v>
      </c>
      <c r="AX92" s="38">
        <v>7728618.0</v>
      </c>
      <c r="AY92" s="38">
        <v>1.889345984E7</v>
      </c>
      <c r="AZ92" s="38">
        <v>4394531.14</v>
      </c>
      <c r="BA92" s="38">
        <v>9601873.26</v>
      </c>
      <c r="BB92" s="38">
        <v>349082.0</v>
      </c>
      <c r="BC92" s="38">
        <v>3.458249411E7</v>
      </c>
      <c r="BD92" s="38">
        <v>2516929.98</v>
      </c>
      <c r="BE92" s="38">
        <v>2.2188832E7</v>
      </c>
      <c r="BF92" s="38">
        <v>2162652.93</v>
      </c>
      <c r="BG92" s="38">
        <v>5.007966749E7</v>
      </c>
      <c r="BH92" s="38">
        <v>1346826.57</v>
      </c>
      <c r="BI92" s="38">
        <v>954619.0</v>
      </c>
      <c r="BJ92" s="38">
        <v>388538.49</v>
      </c>
      <c r="BK92" s="38">
        <v>1.8155174E7</v>
      </c>
      <c r="BL92" s="38">
        <v>2607912.73</v>
      </c>
      <c r="BM92" s="38">
        <v>6.90526526E8</v>
      </c>
      <c r="BN92" s="38">
        <v>5071281.0</v>
      </c>
      <c r="BO92" s="38">
        <v>4824776.14</v>
      </c>
      <c r="BP92" s="38">
        <v>1740620.34</v>
      </c>
      <c r="BQ92" s="38">
        <v>8295212.0</v>
      </c>
      <c r="BR92" s="38">
        <v>4.942907021E7</v>
      </c>
      <c r="BS92" s="38">
        <v>3.789464858E7</v>
      </c>
      <c r="BT92" s="47"/>
      <c r="BU92" s="47"/>
      <c r="BV92" s="47"/>
      <c r="BW92" s="47"/>
      <c r="BX92" s="38"/>
      <c r="BY92" s="38"/>
      <c r="BZ92" s="38"/>
      <c r="CA92" s="38"/>
      <c r="CB92" s="38"/>
    </row>
    <row r="93" ht="12.75" customHeight="1">
      <c r="B93" s="2">
        <v>85.0</v>
      </c>
      <c r="E93" s="45" t="s">
        <v>143</v>
      </c>
      <c r="F93" s="43"/>
      <c r="G93" s="56">
        <f t="shared" si="4"/>
        <v>2202309.03</v>
      </c>
      <c r="H93" s="57">
        <f>'Model Inputs'!H10</f>
        <v>1804867</v>
      </c>
      <c r="I93" s="58">
        <f>'Model Inputs'!I10</f>
        <v>8134966.78</v>
      </c>
      <c r="J93" s="58">
        <f>'Model Inputs'!J10</f>
        <v>23541133.89</v>
      </c>
      <c r="K93" s="58">
        <f>'Model Inputs'!K10</f>
        <v>69510477.15</v>
      </c>
      <c r="L93" s="58">
        <f>'Model Inputs'!L10</f>
        <v>65783900.67</v>
      </c>
      <c r="M93" s="58">
        <f>'Model Inputs'!M10</f>
        <v>913760.94</v>
      </c>
      <c r="N93" s="58">
        <f>'Model Inputs'!N10</f>
        <v>936405.62</v>
      </c>
      <c r="O93" s="43">
        <v>2.0</v>
      </c>
      <c r="P93" s="36">
        <v>91.0</v>
      </c>
      <c r="Q93" s="9"/>
      <c r="R93" s="38">
        <v>5397506.33</v>
      </c>
      <c r="S93" s="38">
        <v>0.0</v>
      </c>
      <c r="T93" s="38">
        <v>0.0</v>
      </c>
      <c r="U93" s="38">
        <v>0.0</v>
      </c>
      <c r="V93" s="38">
        <v>0.0</v>
      </c>
      <c r="W93" s="38">
        <v>0.0</v>
      </c>
      <c r="X93" s="38">
        <v>0.0</v>
      </c>
      <c r="Y93" s="38">
        <v>0.0</v>
      </c>
      <c r="Z93" s="38">
        <v>0.0</v>
      </c>
      <c r="AA93" s="38">
        <v>0.0</v>
      </c>
      <c r="AB93" s="38">
        <v>0.0</v>
      </c>
      <c r="AC93" s="38">
        <v>0.0</v>
      </c>
      <c r="AD93" s="38">
        <v>346812.75</v>
      </c>
      <c r="AE93" s="38">
        <v>0.0</v>
      </c>
      <c r="AF93" s="38">
        <v>0.0</v>
      </c>
      <c r="AG93" s="38">
        <v>0.0</v>
      </c>
      <c r="AH93" s="38">
        <v>212042.5</v>
      </c>
      <c r="AI93" s="38">
        <v>137711.87</v>
      </c>
      <c r="AJ93" s="38">
        <v>0.0</v>
      </c>
      <c r="AK93" s="38">
        <v>0.0</v>
      </c>
      <c r="AL93" s="38">
        <v>2336710.0</v>
      </c>
      <c r="AM93" s="38">
        <v>0.0</v>
      </c>
      <c r="AN93" s="38">
        <v>0.0</v>
      </c>
      <c r="AO93" s="38">
        <v>12153.0</v>
      </c>
      <c r="AP93" s="38">
        <v>182043.39</v>
      </c>
      <c r="AQ93" s="38">
        <v>2202309.03</v>
      </c>
      <c r="AR93" s="38">
        <v>0.0</v>
      </c>
      <c r="AS93" s="38">
        <v>0.0</v>
      </c>
      <c r="AT93" s="38">
        <v>2774332.72</v>
      </c>
      <c r="AU93" s="38">
        <v>0.0</v>
      </c>
      <c r="AV93" s="38">
        <v>0.0</v>
      </c>
      <c r="AW93" s="38">
        <v>0.0</v>
      </c>
      <c r="AX93" s="38">
        <v>0.0</v>
      </c>
      <c r="AY93" s="38">
        <v>187940.27</v>
      </c>
      <c r="AZ93" s="38">
        <v>40837.93</v>
      </c>
      <c r="BA93" s="38">
        <v>0.0</v>
      </c>
      <c r="BB93" s="38">
        <v>0.0</v>
      </c>
      <c r="BC93" s="38">
        <v>0.0</v>
      </c>
      <c r="BD93" s="38">
        <v>0.0</v>
      </c>
      <c r="BE93" s="38">
        <v>0.0</v>
      </c>
      <c r="BF93" s="38">
        <v>0.0</v>
      </c>
      <c r="BG93" s="38">
        <v>278587.06</v>
      </c>
      <c r="BH93" s="38">
        <v>0.0</v>
      </c>
      <c r="BI93" s="38">
        <v>0.0</v>
      </c>
      <c r="BJ93" s="38">
        <v>0.0</v>
      </c>
      <c r="BK93" s="38">
        <v>0.0</v>
      </c>
      <c r="BL93" s="38">
        <v>0.0</v>
      </c>
      <c r="BM93" s="38">
        <v>5.5801062E7</v>
      </c>
      <c r="BN93" s="38">
        <v>0.0</v>
      </c>
      <c r="BO93" s="38">
        <v>0.0</v>
      </c>
      <c r="BP93" s="38">
        <v>0.0</v>
      </c>
      <c r="BQ93" s="38">
        <v>0.0</v>
      </c>
      <c r="BR93" s="38">
        <v>3503018.88</v>
      </c>
      <c r="BS93" s="38">
        <v>0.0</v>
      </c>
      <c r="BT93" s="47"/>
      <c r="BU93" s="47"/>
      <c r="BV93" s="47"/>
      <c r="BW93" s="47"/>
      <c r="BX93" s="38"/>
      <c r="BY93" s="38"/>
      <c r="BZ93" s="38"/>
      <c r="CA93" s="38"/>
      <c r="CB93" s="38"/>
    </row>
    <row r="94" ht="12.75" customHeight="1">
      <c r="B94" s="2">
        <v>86.0</v>
      </c>
      <c r="E94" s="2"/>
      <c r="O94" s="2"/>
      <c r="P94" s="36">
        <v>92.0</v>
      </c>
      <c r="Q94" s="9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47"/>
      <c r="BU94" s="47"/>
      <c r="BV94" s="47"/>
      <c r="BW94" s="47"/>
    </row>
    <row r="95" ht="12.75" customHeight="1">
      <c r="B95" s="2">
        <v>87.0</v>
      </c>
      <c r="C95" s="28" t="s">
        <v>144</v>
      </c>
      <c r="D95" s="28"/>
      <c r="E95" s="2"/>
      <c r="O95" s="2"/>
      <c r="P95" s="36">
        <v>93.0</v>
      </c>
      <c r="Q95" s="9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47"/>
      <c r="BU95" s="47"/>
      <c r="BV95" s="47"/>
      <c r="BW95" s="47"/>
    </row>
    <row r="96" ht="12.75" customHeight="1">
      <c r="B96" s="2">
        <v>88.0</v>
      </c>
      <c r="E96" s="59" t="s">
        <v>145</v>
      </c>
      <c r="F96" s="43"/>
      <c r="G96" s="56">
        <v>364334.0</v>
      </c>
      <c r="H96" s="57">
        <f>'Model Inputs'!H13</f>
        <v>371749</v>
      </c>
      <c r="I96" s="58">
        <f>'Model Inputs'!I13</f>
        <v>375261</v>
      </c>
      <c r="J96" s="58">
        <f>'Model Inputs'!J13</f>
        <v>379142</v>
      </c>
      <c r="K96" s="58">
        <f>'Model Inputs'!K13</f>
        <v>382958</v>
      </c>
      <c r="L96" s="58">
        <f>'Model Inputs'!L13</f>
        <v>386885</v>
      </c>
      <c r="M96" s="58">
        <f>'Model Inputs'!M13</f>
        <v>390902</v>
      </c>
      <c r="N96" s="58">
        <f>'Model Inputs'!N13</f>
        <v>394965</v>
      </c>
      <c r="O96" s="43">
        <v>3.0</v>
      </c>
      <c r="P96" s="36">
        <v>94.0</v>
      </c>
      <c r="Q96" s="9"/>
      <c r="R96" s="38">
        <v>1082647.0</v>
      </c>
      <c r="S96" s="38">
        <v>12332.0</v>
      </c>
      <c r="T96" s="38">
        <v>1619.0</v>
      </c>
      <c r="U96" s="38">
        <v>37321.0</v>
      </c>
      <c r="V96" s="38">
        <v>68879.0</v>
      </c>
      <c r="W96" s="38">
        <v>30434.0</v>
      </c>
      <c r="X96" s="38">
        <v>7459.0</v>
      </c>
      <c r="Y96" s="38">
        <v>1224.0</v>
      </c>
      <c r="Z96" s="38">
        <v>2575.0</v>
      </c>
      <c r="AA96" s="38">
        <v>12429.0</v>
      </c>
      <c r="AB96" s="38">
        <v>174153.0</v>
      </c>
      <c r="AC96" s="38">
        <v>62443.0</v>
      </c>
      <c r="AD96" s="38">
        <v>91128.0</v>
      </c>
      <c r="AE96" s="38">
        <v>18701.0</v>
      </c>
      <c r="AF96" s="38">
        <v>24390.0</v>
      </c>
      <c r="AG96" s="38">
        <v>31139.0</v>
      </c>
      <c r="AH96" s="38">
        <v>22211.0</v>
      </c>
      <c r="AI96" s="38">
        <v>3744.0</v>
      </c>
      <c r="AJ96" s="38">
        <v>47962.0</v>
      </c>
      <c r="AK96" s="38">
        <v>11871.0</v>
      </c>
      <c r="AL96" s="38">
        <v>22908.0</v>
      </c>
      <c r="AM96" s="38">
        <v>2720.0</v>
      </c>
      <c r="AN96" s="38">
        <v>1268.0</v>
      </c>
      <c r="AO96" s="38">
        <v>5627.0</v>
      </c>
      <c r="AP96" s="38">
        <v>1440430.0</v>
      </c>
      <c r="AQ96" s="38">
        <v>358901.0</v>
      </c>
      <c r="AR96" s="38">
        <v>20513.0</v>
      </c>
      <c r="AS96" s="38">
        <v>27992.0</v>
      </c>
      <c r="AT96" s="38">
        <v>10835.0</v>
      </c>
      <c r="AU96" s="38">
        <v>14351.0</v>
      </c>
      <c r="AV96" s="38">
        <v>166044.0</v>
      </c>
      <c r="AW96" s="38">
        <v>42634.0</v>
      </c>
      <c r="AX96" s="38">
        <v>44795.0</v>
      </c>
      <c r="AY96" s="38">
        <v>58226.0</v>
      </c>
      <c r="AZ96" s="38">
        <v>9816.0</v>
      </c>
      <c r="BA96" s="38">
        <v>27678.0</v>
      </c>
      <c r="BB96" s="38">
        <v>5941.0</v>
      </c>
      <c r="BC96" s="38">
        <v>75885.0</v>
      </c>
      <c r="BD96" s="38">
        <v>12846.0</v>
      </c>
      <c r="BE96" s="38">
        <v>60839.0</v>
      </c>
      <c r="BF96" s="38">
        <v>11638.0</v>
      </c>
      <c r="BG96" s="38">
        <v>33938.0</v>
      </c>
      <c r="BH96" s="38">
        <v>4384.0</v>
      </c>
      <c r="BI96" s="38">
        <v>5980.0</v>
      </c>
      <c r="BJ96" s="38">
        <v>2915.0</v>
      </c>
      <c r="BK96" s="38">
        <v>57088.0</v>
      </c>
      <c r="BL96" s="38">
        <v>8189.0</v>
      </c>
      <c r="BM96" s="38">
        <v>790518.0</v>
      </c>
      <c r="BN96" s="38">
        <v>14863.0</v>
      </c>
      <c r="BO96" s="38">
        <v>25063.0</v>
      </c>
      <c r="BP96" s="38">
        <v>4053.0</v>
      </c>
      <c r="BQ96" s="38">
        <v>24429.0</v>
      </c>
      <c r="BR96" s="38">
        <v>160489.0</v>
      </c>
      <c r="BS96" s="38">
        <v>111053.0</v>
      </c>
      <c r="BT96" s="47"/>
      <c r="BU96" s="47"/>
      <c r="BV96" s="47"/>
      <c r="BW96" s="47"/>
      <c r="BX96" s="38"/>
      <c r="BY96" s="38"/>
      <c r="BZ96" s="38"/>
      <c r="CA96" s="38"/>
      <c r="CB96" s="38"/>
    </row>
    <row r="97" ht="12.75" customHeight="1">
      <c r="B97" s="2">
        <v>89.0</v>
      </c>
      <c r="E97" s="59" t="s">
        <v>146</v>
      </c>
      <c r="F97" s="43"/>
      <c r="G97" s="56">
        <f>'Model Inputs'!G14</f>
        <v>7810185461</v>
      </c>
      <c r="H97" s="57">
        <f>'Model Inputs'!H14</f>
        <v>7878560718</v>
      </c>
      <c r="I97" s="58">
        <f>'Model Inputs'!I14</f>
        <v>7975858199</v>
      </c>
      <c r="J97" s="58">
        <f>'Model Inputs'!J14</f>
        <v>8002182983</v>
      </c>
      <c r="K97" s="58">
        <f>'Model Inputs'!K14</f>
        <v>8038366722</v>
      </c>
      <c r="L97" s="58">
        <f>'Model Inputs'!L14</f>
        <v>8125201040</v>
      </c>
      <c r="M97" s="58">
        <f>'Model Inputs'!M14</f>
        <v>8148662361</v>
      </c>
      <c r="N97" s="58">
        <f>'Model Inputs'!N14</f>
        <v>8162694230</v>
      </c>
      <c r="O97" s="43">
        <v>4.0</v>
      </c>
      <c r="P97" s="36">
        <v>95.0</v>
      </c>
      <c r="Q97" s="9"/>
      <c r="R97" s="38">
        <v>2.65932221399939E10</v>
      </c>
      <c r="S97" s="38">
        <v>2.5569460513E8</v>
      </c>
      <c r="T97" s="38">
        <v>2.958641465E7</v>
      </c>
      <c r="U97" s="38">
        <v>9.58263631E8</v>
      </c>
      <c r="V97" s="38">
        <v>1.52300135E9</v>
      </c>
      <c r="W97" s="38">
        <v>4.7976552132E8</v>
      </c>
      <c r="X97" s="38">
        <v>1.4576237283E8</v>
      </c>
      <c r="Y97" s="38">
        <v>2.314967E7</v>
      </c>
      <c r="Z97" s="38">
        <v>3.0386998E7</v>
      </c>
      <c r="AA97" s="38">
        <v>2.3620188156E8</v>
      </c>
      <c r="AB97" s="38">
        <v>3.557114201E9</v>
      </c>
      <c r="AC97" s="38">
        <v>1.24163541301E9</v>
      </c>
      <c r="AD97" s="38">
        <v>2.11186777207E9</v>
      </c>
      <c r="AE97" s="38">
        <v>3.1240333415E8</v>
      </c>
      <c r="AF97" s="38">
        <v>6.3461616E8</v>
      </c>
      <c r="AG97" s="38">
        <v>5.517182792E8</v>
      </c>
      <c r="AH97" s="38">
        <v>6.1160638099E8</v>
      </c>
      <c r="AI97" s="38">
        <v>7.262500082E7</v>
      </c>
      <c r="AJ97" s="38">
        <v>8.4543493658E8</v>
      </c>
      <c r="AK97" s="38">
        <v>2.577571385E8</v>
      </c>
      <c r="AL97" s="38">
        <v>4.98519342E8</v>
      </c>
      <c r="AM97" s="38">
        <v>7.5311912E7</v>
      </c>
      <c r="AN97" s="38">
        <v>1.9982076E7</v>
      </c>
      <c r="AO97" s="38">
        <v>1.4028822284E8</v>
      </c>
      <c r="AP97" s="38">
        <v>3.735291758302E10</v>
      </c>
      <c r="AQ97" s="38">
        <v>7.195259722E9</v>
      </c>
      <c r="AR97" s="38">
        <v>2.821810788E8</v>
      </c>
      <c r="AS97" s="38">
        <v>6.8223916097E8</v>
      </c>
      <c r="AT97" s="38">
        <v>2.4475125156E8</v>
      </c>
      <c r="AU97" s="38">
        <v>3.0181263648E8</v>
      </c>
      <c r="AV97" s="38">
        <v>3.17030287602E9</v>
      </c>
      <c r="AW97" s="38">
        <v>9.51413564E8</v>
      </c>
      <c r="AX97" s="38">
        <v>8.31369726E8</v>
      </c>
      <c r="AY97" s="38">
        <v>1.234789719E9</v>
      </c>
      <c r="AZ97" s="38">
        <v>2.1003224095E8</v>
      </c>
      <c r="BA97" s="38">
        <v>5.4797195299E8</v>
      </c>
      <c r="BB97" s="38">
        <v>1.14374592E8</v>
      </c>
      <c r="BC97" s="38">
        <v>1.60136205416E9</v>
      </c>
      <c r="BD97" s="38">
        <v>2.6676685725E8</v>
      </c>
      <c r="BE97" s="38">
        <v>1.077184584E9</v>
      </c>
      <c r="BF97" s="38">
        <v>1.81597096E8</v>
      </c>
      <c r="BG97" s="38">
        <v>6.1147797541E8</v>
      </c>
      <c r="BH97" s="38">
        <v>8.5463936E7</v>
      </c>
      <c r="BI97" s="38">
        <v>1.01903178E8</v>
      </c>
      <c r="BJ97" s="38">
        <v>8.343844593E7</v>
      </c>
      <c r="BK97" s="38">
        <v>9.6326447702E8</v>
      </c>
      <c r="BL97" s="38">
        <v>1.8145712308E8</v>
      </c>
      <c r="BM97" s="38">
        <v>2.348052311711E10</v>
      </c>
      <c r="BN97" s="38">
        <v>1.44890599E8</v>
      </c>
      <c r="BO97" s="38">
        <v>3.74393811E8</v>
      </c>
      <c r="BP97" s="38">
        <v>1.0503064942E8</v>
      </c>
      <c r="BQ97" s="38">
        <v>4.425668E8</v>
      </c>
      <c r="BR97" s="38">
        <v>3.28308279574E9</v>
      </c>
      <c r="BS97" s="38">
        <v>2.78631223874E9</v>
      </c>
      <c r="BT97" s="47"/>
      <c r="BU97" s="47"/>
      <c r="BV97" s="47"/>
      <c r="BW97" s="47"/>
      <c r="BX97" s="38"/>
      <c r="BY97" s="38"/>
      <c r="BZ97" s="38"/>
      <c r="CA97" s="38"/>
      <c r="CB97" s="38"/>
    </row>
    <row r="98" ht="12.75" customHeight="1">
      <c r="B98" s="2">
        <v>90.0</v>
      </c>
      <c r="E98" s="59" t="s">
        <v>147</v>
      </c>
      <c r="F98" s="43"/>
      <c r="G98" s="56">
        <f>'Model Inputs'!G15</f>
        <v>1540267</v>
      </c>
      <c r="H98" s="57">
        <f>'Model Inputs'!H15</f>
        <v>1575829</v>
      </c>
      <c r="I98" s="58">
        <f>'Model Inputs'!I15</f>
        <v>1581974</v>
      </c>
      <c r="J98" s="58">
        <f>'Model Inputs'!J15</f>
        <v>1599262</v>
      </c>
      <c r="K98" s="58">
        <f>'Model Inputs'!K15</f>
        <v>1612871</v>
      </c>
      <c r="L98" s="58">
        <f>'Model Inputs'!L15</f>
        <v>1628189</v>
      </c>
      <c r="M98" s="58">
        <f>'Model Inputs'!M15</f>
        <v>1636560</v>
      </c>
      <c r="N98" s="58">
        <f>'Model Inputs'!N15</f>
        <v>1647349</v>
      </c>
      <c r="O98" s="43">
        <v>5.0</v>
      </c>
      <c r="P98" s="36">
        <v>96.0</v>
      </c>
      <c r="Q98" s="9"/>
      <c r="R98" s="38">
        <v>5256976.0</v>
      </c>
      <c r="S98" s="38">
        <v>50393.0</v>
      </c>
      <c r="T98" s="38">
        <v>6400.0</v>
      </c>
      <c r="U98" s="38">
        <v>170238.0</v>
      </c>
      <c r="V98" s="38">
        <v>318420.0</v>
      </c>
      <c r="W98" s="38">
        <v>98750.0</v>
      </c>
      <c r="X98" s="38">
        <v>28168.0</v>
      </c>
      <c r="Y98" s="38">
        <v>5772.0</v>
      </c>
      <c r="Z98" s="38">
        <v>7112.0</v>
      </c>
      <c r="AA98" s="38">
        <v>64385.0</v>
      </c>
      <c r="AB98" s="38">
        <v>700859.0</v>
      </c>
      <c r="AC98" s="38">
        <v>248595.0</v>
      </c>
      <c r="AD98" s="38">
        <v>464900.0</v>
      </c>
      <c r="AE98" s="38">
        <v>56623.0</v>
      </c>
      <c r="AF98" s="38">
        <v>110240.0</v>
      </c>
      <c r="AG98" s="38">
        <v>122714.0</v>
      </c>
      <c r="AH98" s="38">
        <v>107738.0</v>
      </c>
      <c r="AI98" s="38">
        <v>15248.0</v>
      </c>
      <c r="AJ98" s="38">
        <v>163773.0</v>
      </c>
      <c r="AK98" s="38">
        <v>56065.0</v>
      </c>
      <c r="AL98" s="38">
        <v>106610.0</v>
      </c>
      <c r="AM98" s="38">
        <v>15372.0</v>
      </c>
      <c r="AN98" s="38">
        <v>5092.0</v>
      </c>
      <c r="AO98" s="38">
        <v>30865.0</v>
      </c>
      <c r="AP98" s="38">
        <v>6821370.0</v>
      </c>
      <c r="AQ98" s="38">
        <v>1279664.0</v>
      </c>
      <c r="AR98" s="38">
        <v>63546.0</v>
      </c>
      <c r="AS98" s="38">
        <v>118722.0</v>
      </c>
      <c r="AT98" s="38">
        <v>43906.0</v>
      </c>
      <c r="AU98" s="38">
        <v>51997.0</v>
      </c>
      <c r="AV98" s="38">
        <v>659979.0</v>
      </c>
      <c r="AW98" s="38">
        <v>189339.0</v>
      </c>
      <c r="AX98" s="38">
        <v>173351.0</v>
      </c>
      <c r="AY98" s="38">
        <v>250247.0</v>
      </c>
      <c r="AZ98" s="38">
        <v>45600.0</v>
      </c>
      <c r="BA98" s="38">
        <v>112810.0</v>
      </c>
      <c r="BB98" s="38">
        <v>23217.0</v>
      </c>
      <c r="BC98" s="38">
        <v>370408.0</v>
      </c>
      <c r="BD98" s="38">
        <v>49506.0</v>
      </c>
      <c r="BE98" s="38">
        <v>226815.0</v>
      </c>
      <c r="BF98" s="38">
        <v>37022.0</v>
      </c>
      <c r="BG98" s="38">
        <v>118975.0</v>
      </c>
      <c r="BH98" s="38">
        <v>14755.0</v>
      </c>
      <c r="BI98" s="38">
        <v>20489.0</v>
      </c>
      <c r="BJ98" s="38">
        <v>20283.0</v>
      </c>
      <c r="BK98" s="38">
        <v>171697.0</v>
      </c>
      <c r="BL98" s="38">
        <v>37761.0</v>
      </c>
      <c r="BM98" s="38">
        <v>4276455.0</v>
      </c>
      <c r="BN98" s="38">
        <v>36740.0</v>
      </c>
      <c r="BO98" s="38">
        <v>76731.0</v>
      </c>
      <c r="BP98" s="38">
        <v>17965.0</v>
      </c>
      <c r="BQ98" s="38">
        <v>77910.0</v>
      </c>
      <c r="BR98" s="38">
        <v>645698.0</v>
      </c>
      <c r="BS98" s="38">
        <v>518646.0</v>
      </c>
      <c r="BT98" s="47"/>
      <c r="BU98" s="47"/>
      <c r="BV98" s="47"/>
      <c r="BW98" s="47"/>
      <c r="BX98" s="38"/>
      <c r="BY98" s="38"/>
      <c r="BZ98" s="38"/>
      <c r="CA98" s="38"/>
      <c r="CB98" s="38"/>
    </row>
    <row r="99" ht="12.75" customHeight="1">
      <c r="B99" s="2">
        <v>91.0</v>
      </c>
      <c r="E99" s="45" t="s">
        <v>148</v>
      </c>
      <c r="F99" s="43"/>
      <c r="G99" s="56">
        <v>12742.0</v>
      </c>
      <c r="H99" s="57">
        <f>'Model Inputs'!H16</f>
        <v>12914</v>
      </c>
      <c r="I99" s="58">
        <f>'Model Inputs'!I16</f>
        <v>13124</v>
      </c>
      <c r="J99" s="58">
        <f>'Model Inputs'!J16</f>
        <v>13260</v>
      </c>
      <c r="K99" s="58">
        <f>'Model Inputs'!K16</f>
        <v>13393</v>
      </c>
      <c r="L99" s="58">
        <f>'Model Inputs'!L16</f>
        <v>13531</v>
      </c>
      <c r="M99" s="58">
        <f>'Model Inputs'!M16</f>
        <v>13671</v>
      </c>
      <c r="N99" s="58">
        <f>'Model Inputs'!N16</f>
        <v>13813</v>
      </c>
      <c r="O99" s="43">
        <v>6.0</v>
      </c>
      <c r="P99" s="36">
        <v>97.0</v>
      </c>
      <c r="Q99" s="9"/>
      <c r="R99" s="38">
        <v>51073.0</v>
      </c>
      <c r="S99" s="38">
        <v>2112.0</v>
      </c>
      <c r="T99" s="38">
        <v>92.0</v>
      </c>
      <c r="U99" s="38">
        <v>1223.0</v>
      </c>
      <c r="V99" s="38">
        <v>1516.0</v>
      </c>
      <c r="W99" s="38">
        <v>1623.0</v>
      </c>
      <c r="X99" s="38">
        <v>160.0</v>
      </c>
      <c r="Y99" s="38">
        <v>54.0</v>
      </c>
      <c r="Z99" s="38">
        <v>39.0</v>
      </c>
      <c r="AA99" s="38">
        <v>174.0</v>
      </c>
      <c r="AB99" s="38">
        <v>4013.0</v>
      </c>
      <c r="AC99" s="38">
        <v>3266.0</v>
      </c>
      <c r="AD99" s="38">
        <v>4724.0</v>
      </c>
      <c r="AE99" s="38">
        <v>391.0</v>
      </c>
      <c r="AF99" s="38">
        <v>451.0</v>
      </c>
      <c r="AG99" s="38">
        <v>1691.0</v>
      </c>
      <c r="AH99" s="38">
        <v>291.0</v>
      </c>
      <c r="AI99" s="38">
        <v>83.0</v>
      </c>
      <c r="AJ99" s="38">
        <v>2554.0</v>
      </c>
      <c r="AK99" s="38">
        <v>699.0</v>
      </c>
      <c r="AL99" s="38">
        <v>1700.0</v>
      </c>
      <c r="AM99" s="38">
        <v>97.0</v>
      </c>
      <c r="AN99" s="38">
        <v>21.0</v>
      </c>
      <c r="AO99" s="38">
        <v>73.0</v>
      </c>
      <c r="AP99" s="38">
        <v>124948.0</v>
      </c>
      <c r="AQ99" s="38">
        <v>6282.0</v>
      </c>
      <c r="AR99" s="38">
        <v>1792.0</v>
      </c>
      <c r="AS99" s="38">
        <v>689.0</v>
      </c>
      <c r="AT99" s="38">
        <v>244.0</v>
      </c>
      <c r="AU99" s="38">
        <v>385.0</v>
      </c>
      <c r="AV99" s="38">
        <v>3110.0</v>
      </c>
      <c r="AW99" s="38">
        <v>2869.0</v>
      </c>
      <c r="AX99" s="38">
        <v>1030.0</v>
      </c>
      <c r="AY99" s="38">
        <v>4600.0</v>
      </c>
      <c r="AZ99" s="38">
        <v>324.0</v>
      </c>
      <c r="BA99" s="38">
        <v>678.0</v>
      </c>
      <c r="BB99" s="38">
        <v>370.0</v>
      </c>
      <c r="BC99" s="38">
        <v>2044.0</v>
      </c>
      <c r="BD99" s="38">
        <v>220.0</v>
      </c>
      <c r="BE99" s="38">
        <v>2429.0</v>
      </c>
      <c r="BF99" s="38">
        <v>510.0</v>
      </c>
      <c r="BG99" s="38">
        <v>740.0</v>
      </c>
      <c r="BH99" s="38">
        <v>81.0</v>
      </c>
      <c r="BI99" s="38">
        <v>115.0</v>
      </c>
      <c r="BJ99" s="38">
        <v>714.0</v>
      </c>
      <c r="BK99" s="38">
        <v>1274.0</v>
      </c>
      <c r="BL99" s="38">
        <v>146.0</v>
      </c>
      <c r="BM99" s="38">
        <v>29293.0</v>
      </c>
      <c r="BN99" s="38">
        <v>305.0</v>
      </c>
      <c r="BO99" s="38">
        <v>495.0</v>
      </c>
      <c r="BP99" s="38">
        <v>234.0</v>
      </c>
      <c r="BQ99" s="38">
        <v>604.0</v>
      </c>
      <c r="BR99" s="38">
        <v>3688.0</v>
      </c>
      <c r="BS99" s="38">
        <v>2099.0</v>
      </c>
      <c r="BT99" s="47"/>
      <c r="BU99" s="47"/>
      <c r="BV99" s="47"/>
      <c r="BW99" s="47"/>
      <c r="BX99" s="38"/>
      <c r="BY99" s="38"/>
      <c r="BZ99" s="38"/>
      <c r="CA99" s="38"/>
      <c r="CB99" s="38"/>
    </row>
    <row r="100" ht="12.75" customHeight="1">
      <c r="B100" s="2">
        <v>92.0</v>
      </c>
      <c r="E100" s="45"/>
      <c r="F100" s="38"/>
      <c r="G100" s="38"/>
      <c r="H100" s="38"/>
      <c r="I100" s="38"/>
      <c r="J100" s="38"/>
      <c r="K100" s="38"/>
      <c r="L100" s="38"/>
      <c r="M100" s="38"/>
      <c r="N100" s="38"/>
      <c r="O100" s="43"/>
      <c r="P100" s="36">
        <v>98.0</v>
      </c>
      <c r="Q100" s="9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47"/>
      <c r="BU100" s="47"/>
      <c r="BV100" s="47"/>
      <c r="BW100" s="47"/>
      <c r="BX100" s="38"/>
      <c r="BY100" s="38"/>
      <c r="BZ100" s="38"/>
      <c r="CA100" s="38"/>
      <c r="CB100" s="38"/>
    </row>
    <row r="101" ht="12.75" customHeight="1">
      <c r="B101" s="2">
        <v>93.0</v>
      </c>
      <c r="E101" s="45"/>
      <c r="F101" s="38"/>
      <c r="G101" s="38"/>
      <c r="H101" s="38"/>
      <c r="I101" s="38"/>
      <c r="J101" s="38"/>
      <c r="K101" s="38"/>
      <c r="L101" s="38"/>
      <c r="M101" s="38"/>
      <c r="N101" s="38"/>
      <c r="O101" s="43"/>
      <c r="P101" s="36">
        <v>99.0</v>
      </c>
      <c r="Q101" s="9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47"/>
      <c r="BU101" s="47"/>
      <c r="BV101" s="47"/>
      <c r="BW101" s="47"/>
      <c r="BX101" s="38"/>
      <c r="BY101" s="38"/>
      <c r="BZ101" s="38"/>
      <c r="CA101" s="38"/>
      <c r="CB101" s="38"/>
    </row>
    <row r="102" ht="12.75" customHeight="1">
      <c r="A102" s="40" t="s">
        <v>149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2"/>
      <c r="N102" s="42"/>
      <c r="O102" s="43"/>
      <c r="P102" s="36">
        <v>100.0</v>
      </c>
      <c r="Q102" s="9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47"/>
      <c r="BU102" s="47"/>
      <c r="BV102" s="47"/>
      <c r="BW102" s="47"/>
      <c r="BX102" s="38"/>
      <c r="BY102" s="38"/>
      <c r="BZ102" s="38"/>
      <c r="CA102" s="38"/>
      <c r="CB102" s="38"/>
    </row>
    <row r="103" ht="12.75" customHeight="1">
      <c r="E103" s="45"/>
      <c r="F103" s="38"/>
      <c r="G103" s="38"/>
      <c r="H103" s="38"/>
      <c r="I103" s="38"/>
      <c r="J103" s="38"/>
      <c r="K103" s="38"/>
      <c r="L103" s="38"/>
      <c r="M103" s="38"/>
      <c r="N103" s="38"/>
      <c r="O103" s="43"/>
      <c r="P103" s="36">
        <v>101.0</v>
      </c>
      <c r="Q103" s="9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47"/>
      <c r="BU103" s="47"/>
      <c r="BV103" s="47"/>
      <c r="BW103" s="47"/>
      <c r="BX103" s="38"/>
      <c r="BY103" s="38"/>
      <c r="BZ103" s="38"/>
      <c r="CA103" s="38"/>
      <c r="CB103" s="38"/>
    </row>
    <row r="104" ht="12.75" customHeight="1">
      <c r="E104" s="2"/>
      <c r="F104" s="38"/>
      <c r="G104" s="38"/>
      <c r="H104" s="38"/>
      <c r="I104" s="38"/>
      <c r="J104" s="38"/>
      <c r="K104" s="38"/>
      <c r="L104" s="38"/>
      <c r="M104" s="38"/>
      <c r="N104" s="38"/>
      <c r="O104" s="43"/>
      <c r="P104" s="36">
        <v>102.0</v>
      </c>
      <c r="Q104" s="9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47"/>
      <c r="BU104" s="47"/>
      <c r="BV104" s="47"/>
      <c r="BW104" s="47"/>
      <c r="BX104" s="38"/>
      <c r="BY104" s="38"/>
      <c r="BZ104" s="38"/>
      <c r="CA104" s="38"/>
      <c r="CB104" s="38"/>
    </row>
    <row r="105" ht="12.75" customHeight="1">
      <c r="B105" s="2">
        <v>94.0</v>
      </c>
      <c r="C105" s="61" t="s">
        <v>150</v>
      </c>
      <c r="D105" s="28"/>
      <c r="O105" s="2"/>
      <c r="P105" s="36">
        <v>103.0</v>
      </c>
      <c r="Q105" s="9"/>
      <c r="BT105" s="47"/>
      <c r="BU105" s="47"/>
      <c r="BV105" s="47"/>
      <c r="BW105" s="47"/>
    </row>
    <row r="106" ht="12.75" customHeight="1">
      <c r="B106" s="2">
        <v>95.0</v>
      </c>
      <c r="O106" s="2"/>
      <c r="P106" s="36">
        <v>104.0</v>
      </c>
      <c r="Q106" s="9"/>
      <c r="BT106" s="47"/>
      <c r="BU106" s="47"/>
      <c r="BV106" s="47"/>
      <c r="BW106" s="47"/>
    </row>
    <row r="107" ht="12.75" customHeight="1">
      <c r="B107" s="2">
        <v>96.0</v>
      </c>
      <c r="C107" s="59" t="s">
        <v>151</v>
      </c>
      <c r="F107" s="43"/>
      <c r="G107" s="62">
        <f t="shared" ref="G107:N107" si="5">G89</f>
        <v>98383946.95</v>
      </c>
      <c r="H107" s="53">
        <f t="shared" si="5"/>
        <v>100977136.9</v>
      </c>
      <c r="I107" s="53">
        <f t="shared" si="5"/>
        <v>101537954.4</v>
      </c>
      <c r="J107" s="53">
        <f t="shared" si="5"/>
        <v>120721252.4</v>
      </c>
      <c r="K107" s="53">
        <f t="shared" si="5"/>
        <v>127838643.1</v>
      </c>
      <c r="L107" s="53">
        <f t="shared" si="5"/>
        <v>134841924.7</v>
      </c>
      <c r="M107" s="38">
        <f t="shared" si="5"/>
        <v>141916548.3</v>
      </c>
      <c r="N107" s="38">
        <f t="shared" si="5"/>
        <v>149533731.3</v>
      </c>
      <c r="O107" s="2"/>
      <c r="P107" s="36">
        <v>105.0</v>
      </c>
      <c r="Q107" s="9"/>
      <c r="R107" s="38">
        <v>2.7574071466400003E8</v>
      </c>
      <c r="S107" s="38">
        <v>1.379619123E7</v>
      </c>
      <c r="T107" s="38">
        <v>1188653.3</v>
      </c>
      <c r="U107" s="38">
        <v>1.368476492E7</v>
      </c>
      <c r="V107" s="38">
        <v>2.3087139302600004E7</v>
      </c>
      <c r="W107" s="38">
        <v>1.0655338240000002E7</v>
      </c>
      <c r="X107" s="38">
        <v>2804726.48</v>
      </c>
      <c r="Y107" s="38">
        <v>936003.68</v>
      </c>
      <c r="Z107" s="38">
        <v>794474.9199999999</v>
      </c>
      <c r="AA107" s="38">
        <v>4152334.9859999996</v>
      </c>
      <c r="AB107" s="38">
        <v>4.678770439999999E7</v>
      </c>
      <c r="AC107" s="38">
        <v>1.6182654040000001E7</v>
      </c>
      <c r="AD107" s="38">
        <v>2.744784069E7</v>
      </c>
      <c r="AE107" s="38">
        <v>6068315.95</v>
      </c>
      <c r="AF107" s="38">
        <v>8178712.790000001</v>
      </c>
      <c r="AG107" s="38">
        <v>8624717.76</v>
      </c>
      <c r="AH107" s="38">
        <v>7046503.819999999</v>
      </c>
      <c r="AI107" s="38">
        <v>1899200.79</v>
      </c>
      <c r="AJ107" s="38">
        <v>1.6102895450000001E7</v>
      </c>
      <c r="AK107" s="38">
        <v>3889143.78</v>
      </c>
      <c r="AL107" s="38">
        <v>7576862.470000002</v>
      </c>
      <c r="AM107" s="38">
        <v>1286492.6400000001</v>
      </c>
      <c r="AN107" s="38">
        <v>679371.9600000001</v>
      </c>
      <c r="AO107" s="38">
        <v>1453947.6699999997</v>
      </c>
      <c r="AP107" s="38">
        <v>6.8462385689E8</v>
      </c>
      <c r="AQ107" s="38">
        <v>1.068882089545E8</v>
      </c>
      <c r="AR107" s="38">
        <v>8088933.779999999</v>
      </c>
      <c r="AS107" s="38">
        <v>8001855.8</v>
      </c>
      <c r="AT107" s="38">
        <v>3107067.3299999996</v>
      </c>
      <c r="AU107" s="38">
        <v>6085962.56</v>
      </c>
      <c r="AV107" s="38">
        <v>4.415808053E7</v>
      </c>
      <c r="AW107" s="38">
        <v>1.1721468040000001E7</v>
      </c>
      <c r="AX107" s="38">
        <v>1.409966361E7</v>
      </c>
      <c r="AY107" s="38">
        <v>1.99426919E7</v>
      </c>
      <c r="AZ107" s="38">
        <v>3367063.6499999994</v>
      </c>
      <c r="BA107" s="38">
        <v>8572961.9105</v>
      </c>
      <c r="BB107" s="38">
        <v>3304042.7899999996</v>
      </c>
      <c r="BC107" s="38">
        <v>1.9609317229999997E7</v>
      </c>
      <c r="BD107" s="38">
        <v>3687355.3500000006</v>
      </c>
      <c r="BE107" s="38">
        <v>1.46082767E7</v>
      </c>
      <c r="BF107" s="38">
        <v>4154241.3</v>
      </c>
      <c r="BG107" s="38">
        <v>1.262818736E7</v>
      </c>
      <c r="BH107" s="38">
        <v>1589812.3599999999</v>
      </c>
      <c r="BI107" s="38">
        <v>2763847.04</v>
      </c>
      <c r="BJ107" s="38">
        <v>1564855.2799999996</v>
      </c>
      <c r="BK107" s="38">
        <v>1.905331375E7</v>
      </c>
      <c r="BL107" s="38">
        <v>2846612.13</v>
      </c>
      <c r="BM107" s="38">
        <v>2.7255483523999995E8</v>
      </c>
      <c r="BN107" s="38">
        <v>3461499.85</v>
      </c>
      <c r="BO107" s="38">
        <v>7111430.83</v>
      </c>
      <c r="BP107" s="38">
        <v>2320071.0900000003</v>
      </c>
      <c r="BQ107" s="38">
        <v>6548024.640000001</v>
      </c>
      <c r="BR107" s="38">
        <v>3.929226417E7</v>
      </c>
      <c r="BS107" s="38">
        <v>3.253867652E7</v>
      </c>
      <c r="BT107" s="47"/>
      <c r="BU107" s="47"/>
      <c r="BV107" s="47"/>
      <c r="BW107" s="47"/>
    </row>
    <row r="108" ht="12.75" customHeight="1">
      <c r="B108" s="2">
        <v>97.0</v>
      </c>
      <c r="O108" s="2"/>
      <c r="P108" s="36">
        <v>106.0</v>
      </c>
      <c r="Q108" s="9"/>
      <c r="BT108" s="47"/>
      <c r="BU108" s="47"/>
      <c r="BV108" s="47"/>
      <c r="BW108" s="47"/>
    </row>
    <row r="109" ht="12.75" customHeight="1">
      <c r="B109" s="2">
        <v>98.0</v>
      </c>
      <c r="C109" s="59" t="s">
        <v>152</v>
      </c>
      <c r="O109" s="2"/>
      <c r="P109" s="36">
        <v>107.0</v>
      </c>
      <c r="Q109" s="9"/>
      <c r="BT109" s="47"/>
      <c r="BU109" s="47"/>
      <c r="BV109" s="47"/>
      <c r="BW109" s="47"/>
    </row>
    <row r="110" ht="12.75" customHeight="1">
      <c r="B110" s="2">
        <v>99.0</v>
      </c>
      <c r="E110" s="59" t="s">
        <v>153</v>
      </c>
      <c r="F110" s="63"/>
      <c r="G110" s="64">
        <f t="shared" ref="G110:G119" si="6">HLOOKUP($E$3,$Q$3:$BY$269,P110,FALSE)</f>
        <v>0.066684</v>
      </c>
      <c r="H110" s="65">
        <f>'Model Inputs'!H22</f>
        <v>0.06498</v>
      </c>
      <c r="I110" s="66">
        <f>'Model Inputs'!I22</f>
        <v>0.0628</v>
      </c>
      <c r="J110" s="66">
        <f>'Model Inputs'!J22</f>
        <v>0.0628</v>
      </c>
      <c r="K110" s="66">
        <f>'Model Inputs'!K22</f>
        <v>0.0628</v>
      </c>
      <c r="L110" s="66">
        <f>'Model Inputs'!L22</f>
        <v>0.0628</v>
      </c>
      <c r="M110" s="66">
        <f>'Model Inputs'!M22</f>
        <v>0.0628</v>
      </c>
      <c r="N110" s="66">
        <f>'Model Inputs'!N22</f>
        <v>0.0628</v>
      </c>
      <c r="O110" s="43">
        <v>10.0</v>
      </c>
      <c r="P110" s="36">
        <v>108.0</v>
      </c>
      <c r="Q110" s="9"/>
      <c r="R110" s="63">
        <v>0.06668400000000001</v>
      </c>
      <c r="S110" s="63">
        <v>0.06668400000000001</v>
      </c>
      <c r="T110" s="63">
        <v>0.06668400000000001</v>
      </c>
      <c r="U110" s="63">
        <v>0.06668400000000001</v>
      </c>
      <c r="V110" s="63">
        <v>0.06668400000000001</v>
      </c>
      <c r="W110" s="63">
        <v>0.06668400000000001</v>
      </c>
      <c r="X110" s="63">
        <v>0.06668400000000001</v>
      </c>
      <c r="Y110" s="63">
        <v>0.06668400000000001</v>
      </c>
      <c r="Z110" s="63">
        <v>0.06668400000000001</v>
      </c>
      <c r="AA110" s="63">
        <v>0.06668400000000001</v>
      </c>
      <c r="AB110" s="63">
        <v>0.06668400000000001</v>
      </c>
      <c r="AC110" s="63">
        <v>0.06668400000000001</v>
      </c>
      <c r="AD110" s="63">
        <v>0.06668400000000001</v>
      </c>
      <c r="AE110" s="63">
        <v>0.06668400000000001</v>
      </c>
      <c r="AF110" s="63">
        <v>0.06668400000000001</v>
      </c>
      <c r="AG110" s="63">
        <v>0.06668400000000001</v>
      </c>
      <c r="AH110" s="63">
        <v>0.06668400000000001</v>
      </c>
      <c r="AI110" s="63">
        <v>0.06668400000000001</v>
      </c>
      <c r="AJ110" s="63">
        <v>0.06668400000000001</v>
      </c>
      <c r="AK110" s="63">
        <v>0.06668400000000001</v>
      </c>
      <c r="AL110" s="63">
        <v>0.06668400000000001</v>
      </c>
      <c r="AM110" s="63">
        <v>0.06668400000000001</v>
      </c>
      <c r="AN110" s="63">
        <v>0.06668400000000001</v>
      </c>
      <c r="AO110" s="63">
        <v>0.06668400000000001</v>
      </c>
      <c r="AP110" s="63">
        <v>0.06668400000000001</v>
      </c>
      <c r="AQ110" s="63">
        <v>0.06668400000000001</v>
      </c>
      <c r="AR110" s="63">
        <v>0.06668400000000001</v>
      </c>
      <c r="AS110" s="63">
        <v>0.06668400000000001</v>
      </c>
      <c r="AT110" s="63">
        <v>0.06668400000000001</v>
      </c>
      <c r="AU110" s="63">
        <v>0.06668400000000001</v>
      </c>
      <c r="AV110" s="63">
        <v>0.06668400000000001</v>
      </c>
      <c r="AW110" s="63">
        <v>0.06668400000000001</v>
      </c>
      <c r="AX110" s="63">
        <v>0.06668400000000001</v>
      </c>
      <c r="AY110" s="63">
        <v>0.06668400000000001</v>
      </c>
      <c r="AZ110" s="63">
        <v>0.06668400000000001</v>
      </c>
      <c r="BA110" s="63">
        <v>0.06668400000000001</v>
      </c>
      <c r="BB110" s="63">
        <v>0.06668400000000001</v>
      </c>
      <c r="BC110" s="63">
        <v>0.06668400000000001</v>
      </c>
      <c r="BD110" s="63">
        <v>0.06668400000000001</v>
      </c>
      <c r="BE110" s="63">
        <v>0.06668400000000001</v>
      </c>
      <c r="BF110" s="63">
        <v>0.06668400000000001</v>
      </c>
      <c r="BG110" s="63">
        <v>0.06668400000000001</v>
      </c>
      <c r="BH110" s="63">
        <v>0.06668400000000001</v>
      </c>
      <c r="BI110" s="63">
        <v>0.06668400000000001</v>
      </c>
      <c r="BJ110" s="63">
        <v>0.06668400000000001</v>
      </c>
      <c r="BK110" s="63">
        <v>0.06668400000000001</v>
      </c>
      <c r="BL110" s="63">
        <v>0.06668400000000001</v>
      </c>
      <c r="BM110" s="63">
        <v>0.06668400000000001</v>
      </c>
      <c r="BN110" s="63">
        <v>0.06668400000000001</v>
      </c>
      <c r="BO110" s="63">
        <v>0.06668400000000001</v>
      </c>
      <c r="BP110" s="63">
        <v>0.06668400000000001</v>
      </c>
      <c r="BQ110" s="63">
        <v>0.06668400000000001</v>
      </c>
      <c r="BR110" s="63">
        <v>0.06668400000000001</v>
      </c>
      <c r="BS110" s="63">
        <v>0.06668400000000001</v>
      </c>
      <c r="BT110" s="47"/>
      <c r="BU110" s="47"/>
      <c r="BV110" s="47"/>
      <c r="BW110" s="47"/>
    </row>
    <row r="111" ht="12.75" customHeight="1">
      <c r="B111" s="2">
        <v>100.0</v>
      </c>
      <c r="E111" s="59" t="s">
        <v>154</v>
      </c>
      <c r="F111" s="63"/>
      <c r="G111" s="67">
        <f t="shared" si="6"/>
        <v>0.0459</v>
      </c>
      <c r="H111" s="63">
        <v>0.0459</v>
      </c>
      <c r="I111" s="63">
        <v>0.0459</v>
      </c>
      <c r="J111" s="63">
        <v>0.0459</v>
      </c>
      <c r="K111" s="63">
        <v>0.0459</v>
      </c>
      <c r="L111" s="63">
        <v>0.0459</v>
      </c>
      <c r="M111" s="63">
        <f t="shared" ref="M111:N111" si="7">L111</f>
        <v>0.0459</v>
      </c>
      <c r="N111" s="63">
        <f t="shared" si="7"/>
        <v>0.0459</v>
      </c>
      <c r="O111" s="68"/>
      <c r="P111" s="36">
        <v>109.0</v>
      </c>
      <c r="Q111" s="9"/>
      <c r="R111" s="63">
        <v>0.0459</v>
      </c>
      <c r="S111" s="63">
        <v>0.0459</v>
      </c>
      <c r="T111" s="63">
        <v>0.0459</v>
      </c>
      <c r="U111" s="63">
        <v>0.0459</v>
      </c>
      <c r="V111" s="63">
        <v>0.0459</v>
      </c>
      <c r="W111" s="63">
        <v>0.0459</v>
      </c>
      <c r="X111" s="63">
        <v>0.0459</v>
      </c>
      <c r="Y111" s="63">
        <v>0.0459</v>
      </c>
      <c r="Z111" s="63">
        <v>0.0459</v>
      </c>
      <c r="AA111" s="63">
        <v>0.0459</v>
      </c>
      <c r="AB111" s="63">
        <v>0.0459</v>
      </c>
      <c r="AC111" s="63">
        <v>0.0459</v>
      </c>
      <c r="AD111" s="63">
        <v>0.0459</v>
      </c>
      <c r="AE111" s="63">
        <v>0.0459</v>
      </c>
      <c r="AF111" s="63">
        <v>0.0459</v>
      </c>
      <c r="AG111" s="63">
        <v>0.0459</v>
      </c>
      <c r="AH111" s="63">
        <v>0.0459</v>
      </c>
      <c r="AI111" s="63">
        <v>0.0459</v>
      </c>
      <c r="AJ111" s="63">
        <v>0.0459</v>
      </c>
      <c r="AK111" s="63">
        <v>0.0459</v>
      </c>
      <c r="AL111" s="63">
        <v>0.0459</v>
      </c>
      <c r="AM111" s="63">
        <v>0.0459</v>
      </c>
      <c r="AN111" s="63">
        <v>0.0459</v>
      </c>
      <c r="AO111" s="63">
        <v>0.0459</v>
      </c>
      <c r="AP111" s="63">
        <v>0.0459</v>
      </c>
      <c r="AQ111" s="63">
        <v>0.0459</v>
      </c>
      <c r="AR111" s="63">
        <v>0.0459</v>
      </c>
      <c r="AS111" s="63">
        <v>0.0459</v>
      </c>
      <c r="AT111" s="63">
        <v>0.0459</v>
      </c>
      <c r="AU111" s="63">
        <v>0.0459</v>
      </c>
      <c r="AV111" s="63">
        <v>0.0459</v>
      </c>
      <c r="AW111" s="63">
        <v>0.0459</v>
      </c>
      <c r="AX111" s="63">
        <v>0.0459</v>
      </c>
      <c r="AY111" s="63">
        <v>0.0459</v>
      </c>
      <c r="AZ111" s="63">
        <v>0.0459</v>
      </c>
      <c r="BA111" s="63">
        <v>0.0459</v>
      </c>
      <c r="BB111" s="63">
        <v>0.0459</v>
      </c>
      <c r="BC111" s="63">
        <v>0.0459</v>
      </c>
      <c r="BD111" s="63">
        <v>0.0459</v>
      </c>
      <c r="BE111" s="63">
        <v>0.0459</v>
      </c>
      <c r="BF111" s="63">
        <v>0.0459</v>
      </c>
      <c r="BG111" s="63">
        <v>0.0459</v>
      </c>
      <c r="BH111" s="63">
        <v>0.0459</v>
      </c>
      <c r="BI111" s="63">
        <v>0.0459</v>
      </c>
      <c r="BJ111" s="63">
        <v>0.0459</v>
      </c>
      <c r="BK111" s="63">
        <v>0.0459</v>
      </c>
      <c r="BL111" s="63">
        <v>0.0459</v>
      </c>
      <c r="BM111" s="63">
        <v>0.0459</v>
      </c>
      <c r="BN111" s="63">
        <v>0.0459</v>
      </c>
      <c r="BO111" s="63">
        <v>0.0459</v>
      </c>
      <c r="BP111" s="63">
        <v>0.0459</v>
      </c>
      <c r="BQ111" s="63">
        <v>0.0459</v>
      </c>
      <c r="BR111" s="63">
        <v>0.0459</v>
      </c>
      <c r="BS111" s="63">
        <v>0.0459</v>
      </c>
      <c r="BT111" s="47"/>
      <c r="BU111" s="47"/>
      <c r="BV111" s="47"/>
      <c r="BW111" s="47"/>
    </row>
    <row r="112" ht="12.75" customHeight="1">
      <c r="B112" s="2">
        <v>101.0</v>
      </c>
      <c r="E112" s="59" t="s">
        <v>155</v>
      </c>
      <c r="F112" s="53"/>
      <c r="G112" s="62">
        <f t="shared" si="6"/>
        <v>202.9059134</v>
      </c>
      <c r="H112" s="69">
        <f>G112*EXP('Model Inputs'!H21)</f>
        <v>209.0304251</v>
      </c>
      <c r="I112" s="70">
        <f>H112*EXP('Model Inputs'!I21)</f>
        <v>212.4655412</v>
      </c>
      <c r="J112" s="70">
        <f>I112*EXP('Model Inputs'!J21)</f>
        <v>218.2802562</v>
      </c>
      <c r="K112" s="70">
        <f>J112*EXP('Model Inputs'!K21)</f>
        <v>222.0893584</v>
      </c>
      <c r="L112" s="70">
        <f>K112*EXP('Model Inputs'!L21)</f>
        <v>225.987529</v>
      </c>
      <c r="M112" s="70">
        <f>L112*EXP('Model Inputs'!M21)</f>
        <v>229.9541213</v>
      </c>
      <c r="N112" s="70">
        <f>M112*EXP('Model Inputs'!N21)</f>
        <v>233.9903362</v>
      </c>
      <c r="O112" s="43">
        <v>9.0</v>
      </c>
      <c r="P112" s="36">
        <v>110.0</v>
      </c>
      <c r="Q112" s="9"/>
      <c r="R112" s="53">
        <v>202.9059133902795</v>
      </c>
      <c r="S112" s="53">
        <v>202.9059133902795</v>
      </c>
      <c r="T112" s="53">
        <v>202.9059133902795</v>
      </c>
      <c r="U112" s="53">
        <v>202.9059133902795</v>
      </c>
      <c r="V112" s="53">
        <v>202.9059133902795</v>
      </c>
      <c r="W112" s="53">
        <v>202.9059133902795</v>
      </c>
      <c r="X112" s="53">
        <v>202.9059133902795</v>
      </c>
      <c r="Y112" s="53">
        <v>202.9059133902795</v>
      </c>
      <c r="Z112" s="53">
        <v>202.9059133902795</v>
      </c>
      <c r="AA112" s="53">
        <v>202.9059133902795</v>
      </c>
      <c r="AB112" s="53">
        <v>202.9059133902795</v>
      </c>
      <c r="AC112" s="53">
        <v>202.9059133902795</v>
      </c>
      <c r="AD112" s="53">
        <v>202.9059133902795</v>
      </c>
      <c r="AE112" s="53">
        <v>202.9059133902795</v>
      </c>
      <c r="AF112" s="53">
        <v>202.9059133902795</v>
      </c>
      <c r="AG112" s="53">
        <v>202.9059133902795</v>
      </c>
      <c r="AH112" s="53">
        <v>202.9059133902795</v>
      </c>
      <c r="AI112" s="53">
        <v>202.9059133902795</v>
      </c>
      <c r="AJ112" s="53">
        <v>202.9059133902795</v>
      </c>
      <c r="AK112" s="53">
        <v>202.9059133902795</v>
      </c>
      <c r="AL112" s="53">
        <v>202.9059133902795</v>
      </c>
      <c r="AM112" s="53">
        <v>202.9059133902795</v>
      </c>
      <c r="AN112" s="53">
        <v>202.9059133902795</v>
      </c>
      <c r="AO112" s="53">
        <v>202.9059133902795</v>
      </c>
      <c r="AP112" s="53">
        <v>202.9059133902795</v>
      </c>
      <c r="AQ112" s="53">
        <v>202.9059133902795</v>
      </c>
      <c r="AR112" s="53">
        <v>202.9059133902795</v>
      </c>
      <c r="AS112" s="53">
        <v>202.9059133902795</v>
      </c>
      <c r="AT112" s="53">
        <v>202.9059133902795</v>
      </c>
      <c r="AU112" s="53">
        <v>202.9059133902795</v>
      </c>
      <c r="AV112" s="53">
        <v>202.9059133902795</v>
      </c>
      <c r="AW112" s="53">
        <v>202.9059133902795</v>
      </c>
      <c r="AX112" s="53">
        <v>202.9059133902795</v>
      </c>
      <c r="AY112" s="53">
        <v>202.9059133902795</v>
      </c>
      <c r="AZ112" s="53">
        <v>202.9059133902795</v>
      </c>
      <c r="BA112" s="53">
        <v>202.9059133902795</v>
      </c>
      <c r="BB112" s="53">
        <v>202.9059133902795</v>
      </c>
      <c r="BC112" s="53">
        <v>202.9059133902795</v>
      </c>
      <c r="BD112" s="53">
        <v>202.9059133902795</v>
      </c>
      <c r="BE112" s="53">
        <v>202.9059133902795</v>
      </c>
      <c r="BF112" s="53">
        <v>202.9059133902795</v>
      </c>
      <c r="BG112" s="53">
        <v>202.9059133902795</v>
      </c>
      <c r="BH112" s="53">
        <v>202.9059133902795</v>
      </c>
      <c r="BI112" s="53">
        <v>202.9059133902795</v>
      </c>
      <c r="BJ112" s="53">
        <v>202.9059133902795</v>
      </c>
      <c r="BK112" s="53">
        <v>202.9059133902795</v>
      </c>
      <c r="BL112" s="53">
        <v>202.9059133902795</v>
      </c>
      <c r="BM112" s="53">
        <v>202.9059133902795</v>
      </c>
      <c r="BN112" s="53">
        <v>202.9059133902795</v>
      </c>
      <c r="BO112" s="53">
        <v>202.9059133902795</v>
      </c>
      <c r="BP112" s="53">
        <v>202.9059133902795</v>
      </c>
      <c r="BQ112" s="53">
        <v>202.9059133902795</v>
      </c>
      <c r="BR112" s="53">
        <v>202.9059133902795</v>
      </c>
      <c r="BS112" s="53">
        <v>202.9059133902795</v>
      </c>
      <c r="BT112" s="47"/>
      <c r="BU112" s="47"/>
      <c r="BV112" s="47"/>
      <c r="BW112" s="47"/>
    </row>
    <row r="113" ht="12.75" customHeight="1">
      <c r="B113" s="2">
        <v>102.0</v>
      </c>
      <c r="E113" s="59" t="s">
        <v>156</v>
      </c>
      <c r="F113" s="53"/>
      <c r="G113" s="62">
        <f t="shared" si="6"/>
        <v>22.29516269</v>
      </c>
      <c r="H113" s="53">
        <f t="shared" ref="H113:N113" si="8">G112*H110+H111*H112</f>
        <v>22.77932277</v>
      </c>
      <c r="I113" s="53">
        <f t="shared" si="8"/>
        <v>22.87927904</v>
      </c>
      <c r="J113" s="53">
        <f t="shared" si="8"/>
        <v>23.36189975</v>
      </c>
      <c r="K113" s="53">
        <f t="shared" si="8"/>
        <v>23.90190164</v>
      </c>
      <c r="L113" s="53">
        <f t="shared" si="8"/>
        <v>24.32003929</v>
      </c>
      <c r="M113" s="53">
        <f t="shared" si="8"/>
        <v>24.74691099</v>
      </c>
      <c r="N113" s="53">
        <f t="shared" si="8"/>
        <v>25.18127525</v>
      </c>
      <c r="O113" s="47"/>
      <c r="P113" s="36">
        <v>111.0</v>
      </c>
      <c r="Q113" s="9"/>
      <c r="R113" s="71">
        <v>22.29516268649892</v>
      </c>
      <c r="S113" s="71">
        <v>22.29516268649892</v>
      </c>
      <c r="T113" s="71">
        <v>22.29516268649892</v>
      </c>
      <c r="U113" s="71">
        <v>22.29516268649892</v>
      </c>
      <c r="V113" s="71">
        <v>22.29516268649892</v>
      </c>
      <c r="W113" s="71">
        <v>22.29516268649892</v>
      </c>
      <c r="X113" s="71">
        <v>22.29516268649892</v>
      </c>
      <c r="Y113" s="71">
        <v>22.29516268649892</v>
      </c>
      <c r="Z113" s="71">
        <v>22.29516268649892</v>
      </c>
      <c r="AA113" s="71">
        <v>22.29516268649892</v>
      </c>
      <c r="AB113" s="71">
        <v>22.29516268649892</v>
      </c>
      <c r="AC113" s="71">
        <v>22.29516268649892</v>
      </c>
      <c r="AD113" s="71">
        <v>22.29516268649892</v>
      </c>
      <c r="AE113" s="71">
        <v>22.29516268649892</v>
      </c>
      <c r="AF113" s="71">
        <v>22.29516268649892</v>
      </c>
      <c r="AG113" s="71">
        <v>22.29516268649892</v>
      </c>
      <c r="AH113" s="71">
        <v>22.29516268649892</v>
      </c>
      <c r="AI113" s="71">
        <v>22.29516268649892</v>
      </c>
      <c r="AJ113" s="71">
        <v>22.29516268649892</v>
      </c>
      <c r="AK113" s="71">
        <v>22.29516268649892</v>
      </c>
      <c r="AL113" s="71">
        <v>22.29516268649892</v>
      </c>
      <c r="AM113" s="71">
        <v>22.29516268649892</v>
      </c>
      <c r="AN113" s="71">
        <v>22.29516268649892</v>
      </c>
      <c r="AO113" s="71">
        <v>22.29516268649892</v>
      </c>
      <c r="AP113" s="71">
        <v>22.29516268649892</v>
      </c>
      <c r="AQ113" s="71">
        <v>22.29516268649892</v>
      </c>
      <c r="AR113" s="71">
        <v>22.29516268649892</v>
      </c>
      <c r="AS113" s="71">
        <v>22.29516268649892</v>
      </c>
      <c r="AT113" s="71">
        <v>22.29516268649892</v>
      </c>
      <c r="AU113" s="71">
        <v>22.29516268649892</v>
      </c>
      <c r="AV113" s="71">
        <v>22.29516268649892</v>
      </c>
      <c r="AW113" s="71">
        <v>22.29516268649892</v>
      </c>
      <c r="AX113" s="71">
        <v>22.29516268649892</v>
      </c>
      <c r="AY113" s="71">
        <v>22.29516268649892</v>
      </c>
      <c r="AZ113" s="71">
        <v>22.29516268649892</v>
      </c>
      <c r="BA113" s="71">
        <v>22.29516268649892</v>
      </c>
      <c r="BB113" s="71">
        <v>22.29516268649892</v>
      </c>
      <c r="BC113" s="71">
        <v>22.29516268649892</v>
      </c>
      <c r="BD113" s="71">
        <v>22.29516268649892</v>
      </c>
      <c r="BE113" s="71">
        <v>22.29516268649892</v>
      </c>
      <c r="BF113" s="71">
        <v>22.29516268649892</v>
      </c>
      <c r="BG113" s="71">
        <v>22.29516268649892</v>
      </c>
      <c r="BH113" s="71">
        <v>22.29516268649892</v>
      </c>
      <c r="BI113" s="71">
        <v>22.29516268649892</v>
      </c>
      <c r="BJ113" s="71">
        <v>22.29516268649892</v>
      </c>
      <c r="BK113" s="71">
        <v>22.29516268649892</v>
      </c>
      <c r="BL113" s="71">
        <v>22.29516268649892</v>
      </c>
      <c r="BM113" s="71">
        <v>22.29516268649892</v>
      </c>
      <c r="BN113" s="71">
        <v>22.29516268649892</v>
      </c>
      <c r="BO113" s="71">
        <v>22.29516268649892</v>
      </c>
      <c r="BP113" s="71">
        <v>22.29516268649892</v>
      </c>
      <c r="BQ113" s="71">
        <v>22.29516268649892</v>
      </c>
      <c r="BR113" s="71">
        <v>22.29516268649892</v>
      </c>
      <c r="BS113" s="71">
        <v>22.29516268649892</v>
      </c>
      <c r="BT113" s="47"/>
      <c r="BU113" s="47"/>
      <c r="BV113" s="47"/>
      <c r="BW113" s="47"/>
    </row>
    <row r="114" ht="12.75" customHeight="1">
      <c r="B114" s="2">
        <v>103.0</v>
      </c>
      <c r="E114" s="59" t="s">
        <v>157</v>
      </c>
      <c r="F114" s="38"/>
      <c r="G114" s="72">
        <f t="shared" si="6"/>
        <v>125046436.7</v>
      </c>
      <c r="H114" s="73">
        <f t="shared" ref="H114:N114" si="9">H92</f>
        <v>167962686</v>
      </c>
      <c r="I114" s="74">
        <f t="shared" si="9"/>
        <v>174102392.2</v>
      </c>
      <c r="J114" s="74">
        <f t="shared" si="9"/>
        <v>253139101.1</v>
      </c>
      <c r="K114" s="74">
        <f t="shared" si="9"/>
        <v>360149788.8</v>
      </c>
      <c r="L114" s="74">
        <f t="shared" si="9"/>
        <v>347368761.7</v>
      </c>
      <c r="M114" s="74">
        <f t="shared" si="9"/>
        <v>244022581.6</v>
      </c>
      <c r="N114" s="74">
        <f t="shared" si="9"/>
        <v>272678036.5</v>
      </c>
      <c r="O114" s="43">
        <v>1.0</v>
      </c>
      <c r="P114" s="36">
        <v>112.0</v>
      </c>
      <c r="Q114" s="9"/>
      <c r="R114" s="38">
        <v>5.4587856624E8</v>
      </c>
      <c r="S114" s="38">
        <v>1.9646E7</v>
      </c>
      <c r="T114" s="38">
        <v>191676.82</v>
      </c>
      <c r="U114" s="38">
        <v>1.1677408E7</v>
      </c>
      <c r="V114" s="38">
        <v>3.220631649E7</v>
      </c>
      <c r="W114" s="38">
        <v>1.818E7</v>
      </c>
      <c r="X114" s="38">
        <v>1191026.54</v>
      </c>
      <c r="Y114" s="38">
        <v>128148.71</v>
      </c>
      <c r="Z114" s="38">
        <v>352800.04</v>
      </c>
      <c r="AA114" s="38">
        <v>2604036.33</v>
      </c>
      <c r="AB114" s="38">
        <v>5.82197992E7</v>
      </c>
      <c r="AC114" s="38">
        <v>1.780102539E7</v>
      </c>
      <c r="AD114" s="38">
        <v>2.159788396E7</v>
      </c>
      <c r="AE114" s="38">
        <v>4360173.83</v>
      </c>
      <c r="AF114" s="38">
        <v>7221247.0</v>
      </c>
      <c r="AG114" s="38">
        <v>1.099280581E7</v>
      </c>
      <c r="AH114" s="38">
        <v>5340324.13</v>
      </c>
      <c r="AI114" s="38">
        <v>755945.88</v>
      </c>
      <c r="AJ114" s="38">
        <v>9229524.83</v>
      </c>
      <c r="AK114" s="38">
        <v>3000906.85</v>
      </c>
      <c r="AL114" s="38">
        <v>1.1554687E7</v>
      </c>
      <c r="AM114" s="38">
        <v>251011.75</v>
      </c>
      <c r="AN114" s="38">
        <v>90543.86</v>
      </c>
      <c r="AO114" s="38">
        <v>539130.51</v>
      </c>
      <c r="AP114" s="38">
        <v>1.07660943746E9</v>
      </c>
      <c r="AQ114" s="38">
        <v>1.2504643667E8</v>
      </c>
      <c r="AR114" s="38">
        <v>2.1603799E7</v>
      </c>
      <c r="AS114" s="38">
        <v>3620109.3</v>
      </c>
      <c r="AT114" s="38">
        <v>5894441.49</v>
      </c>
      <c r="AU114" s="38">
        <v>5000963.77</v>
      </c>
      <c r="AV114" s="38">
        <v>4.040231052E7</v>
      </c>
      <c r="AW114" s="38">
        <v>1.4377753E7</v>
      </c>
      <c r="AX114" s="38">
        <v>7728618.0</v>
      </c>
      <c r="AY114" s="38">
        <v>1.889345984E7</v>
      </c>
      <c r="AZ114" s="38">
        <v>4394531.14</v>
      </c>
      <c r="BA114" s="38">
        <v>9601873.26</v>
      </c>
      <c r="BB114" s="38">
        <v>349082.0</v>
      </c>
      <c r="BC114" s="38">
        <v>3.458249411E7</v>
      </c>
      <c r="BD114" s="38">
        <v>2516929.98</v>
      </c>
      <c r="BE114" s="38">
        <v>2.2188832E7</v>
      </c>
      <c r="BF114" s="38">
        <v>2162652.93</v>
      </c>
      <c r="BG114" s="38">
        <v>5.007966749E7</v>
      </c>
      <c r="BH114" s="38">
        <v>1346826.57</v>
      </c>
      <c r="BI114" s="38">
        <v>954619.0</v>
      </c>
      <c r="BJ114" s="38">
        <v>388538.49</v>
      </c>
      <c r="BK114" s="38">
        <v>1.8155174E7</v>
      </c>
      <c r="BL114" s="38">
        <v>2607912.73</v>
      </c>
      <c r="BM114" s="38">
        <v>6.90526526E8</v>
      </c>
      <c r="BN114" s="38">
        <v>5071281.0</v>
      </c>
      <c r="BO114" s="38">
        <v>4824776.14</v>
      </c>
      <c r="BP114" s="38">
        <v>1740620.34</v>
      </c>
      <c r="BQ114" s="38">
        <v>8295212.0</v>
      </c>
      <c r="BR114" s="38">
        <v>4.942907021E7</v>
      </c>
      <c r="BS114" s="38">
        <v>3.789464858E7</v>
      </c>
      <c r="BT114" s="47"/>
      <c r="BU114" s="47"/>
      <c r="BV114" s="47"/>
      <c r="BW114" s="47"/>
    </row>
    <row r="115" ht="12.75" customHeight="1">
      <c r="B115" s="2">
        <v>104.0</v>
      </c>
      <c r="E115" s="59" t="s">
        <v>158</v>
      </c>
      <c r="F115" s="38"/>
      <c r="G115" s="72">
        <f t="shared" si="6"/>
        <v>2202309.03</v>
      </c>
      <c r="H115" s="75">
        <f t="shared" ref="H115:N115" si="10">H93</f>
        <v>1804867</v>
      </c>
      <c r="I115" s="76">
        <f t="shared" si="10"/>
        <v>8134966.78</v>
      </c>
      <c r="J115" s="76">
        <f t="shared" si="10"/>
        <v>23541133.89</v>
      </c>
      <c r="K115" s="76">
        <f t="shared" si="10"/>
        <v>69510477.15</v>
      </c>
      <c r="L115" s="76">
        <f t="shared" si="10"/>
        <v>65783900.67</v>
      </c>
      <c r="M115" s="76">
        <f t="shared" si="10"/>
        <v>913760.94</v>
      </c>
      <c r="N115" s="76">
        <f t="shared" si="10"/>
        <v>936405.62</v>
      </c>
      <c r="O115" s="43">
        <v>2.0</v>
      </c>
      <c r="P115" s="36">
        <v>113.0</v>
      </c>
      <c r="Q115" s="9"/>
      <c r="R115" s="38">
        <v>5397506.33</v>
      </c>
      <c r="S115" s="38">
        <v>0.0</v>
      </c>
      <c r="T115" s="38">
        <v>0.0</v>
      </c>
      <c r="U115" s="38">
        <v>0.0</v>
      </c>
      <c r="V115" s="38">
        <v>0.0</v>
      </c>
      <c r="W115" s="38">
        <v>0.0</v>
      </c>
      <c r="X115" s="38">
        <v>0.0</v>
      </c>
      <c r="Y115" s="38">
        <v>0.0</v>
      </c>
      <c r="Z115" s="38">
        <v>0.0</v>
      </c>
      <c r="AA115" s="38">
        <v>0.0</v>
      </c>
      <c r="AB115" s="38">
        <v>0.0</v>
      </c>
      <c r="AC115" s="38">
        <v>0.0</v>
      </c>
      <c r="AD115" s="38">
        <v>346812.75</v>
      </c>
      <c r="AE115" s="38">
        <v>0.0</v>
      </c>
      <c r="AF115" s="38">
        <v>0.0</v>
      </c>
      <c r="AG115" s="38">
        <v>0.0</v>
      </c>
      <c r="AH115" s="38">
        <v>212042.5</v>
      </c>
      <c r="AI115" s="38">
        <v>137711.87</v>
      </c>
      <c r="AJ115" s="38">
        <v>0.0</v>
      </c>
      <c r="AK115" s="38">
        <v>0.0</v>
      </c>
      <c r="AL115" s="38">
        <v>2336710.0</v>
      </c>
      <c r="AM115" s="38">
        <v>0.0</v>
      </c>
      <c r="AN115" s="38">
        <v>0.0</v>
      </c>
      <c r="AO115" s="38">
        <v>12153.0</v>
      </c>
      <c r="AP115" s="38">
        <v>182043.39</v>
      </c>
      <c r="AQ115" s="38">
        <v>2202309.03</v>
      </c>
      <c r="AR115" s="38">
        <v>0.0</v>
      </c>
      <c r="AS115" s="38">
        <v>0.0</v>
      </c>
      <c r="AT115" s="38">
        <v>2774332.72</v>
      </c>
      <c r="AU115" s="38">
        <v>0.0</v>
      </c>
      <c r="AV115" s="38">
        <v>0.0</v>
      </c>
      <c r="AW115" s="38">
        <v>0.0</v>
      </c>
      <c r="AX115" s="38">
        <v>0.0</v>
      </c>
      <c r="AY115" s="38">
        <v>187940.27</v>
      </c>
      <c r="AZ115" s="38">
        <v>40837.93</v>
      </c>
      <c r="BA115" s="38">
        <v>0.0</v>
      </c>
      <c r="BB115" s="38">
        <v>0.0</v>
      </c>
      <c r="BC115" s="38">
        <v>0.0</v>
      </c>
      <c r="BD115" s="38">
        <v>0.0</v>
      </c>
      <c r="BE115" s="38">
        <v>0.0</v>
      </c>
      <c r="BF115" s="38">
        <v>0.0</v>
      </c>
      <c r="BG115" s="38">
        <v>278587.06</v>
      </c>
      <c r="BH115" s="38">
        <v>0.0</v>
      </c>
      <c r="BI115" s="38">
        <v>0.0</v>
      </c>
      <c r="BJ115" s="38">
        <v>0.0</v>
      </c>
      <c r="BK115" s="38">
        <v>0.0</v>
      </c>
      <c r="BL115" s="38">
        <v>0.0</v>
      </c>
      <c r="BM115" s="38">
        <v>5.5801062E7</v>
      </c>
      <c r="BN115" s="38">
        <v>0.0</v>
      </c>
      <c r="BO115" s="38">
        <v>0.0</v>
      </c>
      <c r="BP115" s="38">
        <v>0.0</v>
      </c>
      <c r="BQ115" s="38">
        <v>0.0</v>
      </c>
      <c r="BR115" s="38">
        <v>3503018.88</v>
      </c>
      <c r="BS115" s="38">
        <v>0.0</v>
      </c>
      <c r="BT115" s="47"/>
      <c r="BU115" s="47"/>
      <c r="BV115" s="47"/>
      <c r="BW115" s="47"/>
    </row>
    <row r="116" ht="12.75" customHeight="1">
      <c r="B116" s="2">
        <v>105.0</v>
      </c>
      <c r="E116" s="59" t="s">
        <v>159</v>
      </c>
      <c r="F116" s="38"/>
      <c r="G116" s="72">
        <f t="shared" si="6"/>
        <v>605424.0884</v>
      </c>
      <c r="H116" s="38">
        <f t="shared" ref="H116:N116" si="11">(H114-H115)/H112</f>
        <v>794897.7709</v>
      </c>
      <c r="I116" s="38">
        <f t="shared" si="11"/>
        <v>781149.8487</v>
      </c>
      <c r="J116" s="38">
        <f t="shared" si="11"/>
        <v>1051849.449</v>
      </c>
      <c r="K116" s="38">
        <f t="shared" si="11"/>
        <v>1308659.333</v>
      </c>
      <c r="L116" s="38">
        <f t="shared" si="11"/>
        <v>1246019.47</v>
      </c>
      <c r="M116" s="38">
        <f t="shared" si="11"/>
        <v>1057205.756</v>
      </c>
      <c r="N116" s="38">
        <f t="shared" si="11"/>
        <v>1161336.982</v>
      </c>
      <c r="O116" s="43"/>
      <c r="P116" s="36">
        <v>114.0</v>
      </c>
      <c r="Q116" s="9"/>
      <c r="R116" s="38">
        <v>2663702.850642955</v>
      </c>
      <c r="S116" s="38">
        <v>96823.20082121949</v>
      </c>
      <c r="T116" s="38">
        <v>944.6586193440263</v>
      </c>
      <c r="U116" s="38">
        <v>57550.85105646519</v>
      </c>
      <c r="V116" s="38">
        <v>158725.37153736246</v>
      </c>
      <c r="W116" s="38">
        <v>89598.1772844228</v>
      </c>
      <c r="X116" s="38">
        <v>5869.846374112909</v>
      </c>
      <c r="Y116" s="38">
        <v>631.5671527695316</v>
      </c>
      <c r="Z116" s="38">
        <v>1738.7371028532152</v>
      </c>
      <c r="AA116" s="38">
        <v>12833.713352608236</v>
      </c>
      <c r="AB116" s="38">
        <v>286930.0269628766</v>
      </c>
      <c r="AC116" s="38">
        <v>87730.44162473771</v>
      </c>
      <c r="AD116" s="38">
        <v>104733.62187884892</v>
      </c>
      <c r="AE116" s="38">
        <v>21488.648394457687</v>
      </c>
      <c r="AF116" s="38">
        <v>35589.14020465381</v>
      </c>
      <c r="AG116" s="38">
        <v>54176.86269623834</v>
      </c>
      <c r="AH116" s="38">
        <v>25274.185184223803</v>
      </c>
      <c r="AI116" s="38">
        <v>3046.8999137095498</v>
      </c>
      <c r="AJ116" s="38">
        <v>45486.72178049077</v>
      </c>
      <c r="AK116" s="38">
        <v>14789.647082526886</v>
      </c>
      <c r="AL116" s="38">
        <v>45429.80954068932</v>
      </c>
      <c r="AM116" s="38">
        <v>1237.0844486783947</v>
      </c>
      <c r="AN116" s="38">
        <v>446.2356886851462</v>
      </c>
      <c r="AO116" s="38">
        <v>2597.1520553291357</v>
      </c>
      <c r="AP116" s="38">
        <v>5305056.792502371</v>
      </c>
      <c r="AQ116" s="38">
        <v>605424.0883739814</v>
      </c>
      <c r="AR116" s="38">
        <v>106472.00290533752</v>
      </c>
      <c r="AS116" s="38">
        <v>17841.3198487562</v>
      </c>
      <c r="AT116" s="38">
        <v>15377.120941757006</v>
      </c>
      <c r="AU116" s="38">
        <v>24646.712786437587</v>
      </c>
      <c r="AV116" s="38">
        <v>199118.4477816975</v>
      </c>
      <c r="AW116" s="38">
        <v>70859.21134464476</v>
      </c>
      <c r="AX116" s="38">
        <v>38089.6636813851</v>
      </c>
      <c r="AY116" s="38">
        <v>92188.1440390594</v>
      </c>
      <c r="AZ116" s="38">
        <v>21456.709354871713</v>
      </c>
      <c r="BA116" s="38">
        <v>47321.80102376451</v>
      </c>
      <c r="BB116" s="38">
        <v>1720.4131420682552</v>
      </c>
      <c r="BC116" s="38">
        <v>170436.107712062</v>
      </c>
      <c r="BD116" s="38">
        <v>12404.419062734803</v>
      </c>
      <c r="BE116" s="38">
        <v>109355.2752073858</v>
      </c>
      <c r="BF116" s="38">
        <v>10658.402674742378</v>
      </c>
      <c r="BG116" s="38">
        <v>245439.27576033765</v>
      </c>
      <c r="BH116" s="38">
        <v>6637.6900874714565</v>
      </c>
      <c r="BI116" s="38">
        <v>4704.73720577989</v>
      </c>
      <c r="BJ116" s="38">
        <v>1914.8702150078072</v>
      </c>
      <c r="BK116" s="38">
        <v>89475.82500998589</v>
      </c>
      <c r="BL116" s="38">
        <v>12852.817773643732</v>
      </c>
      <c r="BM116" s="38">
        <v>3128176.273399864</v>
      </c>
      <c r="BN116" s="38">
        <v>24993.263701712043</v>
      </c>
      <c r="BO116" s="38">
        <v>23778.390976313152</v>
      </c>
      <c r="BP116" s="38">
        <v>8578.460385489125</v>
      </c>
      <c r="BQ116" s="38">
        <v>40882.061352468176</v>
      </c>
      <c r="BR116" s="38">
        <v>226341.6110582421</v>
      </c>
      <c r="BS116" s="38">
        <v>186759.7052586216</v>
      </c>
      <c r="BT116" s="47"/>
      <c r="BU116" s="47"/>
      <c r="BV116" s="47"/>
      <c r="BW116" s="47"/>
    </row>
    <row r="117" ht="12.75" customHeight="1">
      <c r="B117" s="2">
        <v>106.0</v>
      </c>
      <c r="E117" s="59" t="s">
        <v>160</v>
      </c>
      <c r="F117" s="38"/>
      <c r="G117" s="72">
        <f t="shared" si="6"/>
        <v>475066.0143</v>
      </c>
      <c r="H117" s="38">
        <f t="shared" ref="H117:N117" si="12">H111*G118</f>
        <v>481049.4499</v>
      </c>
      <c r="I117" s="38">
        <f t="shared" si="12"/>
        <v>495455.0878</v>
      </c>
      <c r="J117" s="38">
        <f t="shared" si="12"/>
        <v>508568.4773</v>
      </c>
      <c r="K117" s="38">
        <f t="shared" si="12"/>
        <v>533505.0739</v>
      </c>
      <c r="L117" s="38">
        <f t="shared" si="12"/>
        <v>569084.6544</v>
      </c>
      <c r="M117" s="38">
        <f t="shared" si="12"/>
        <v>600155.9624</v>
      </c>
      <c r="N117" s="38">
        <f t="shared" si="12"/>
        <v>621134.548</v>
      </c>
      <c r="O117" s="43"/>
      <c r="P117" s="36">
        <v>115.0</v>
      </c>
      <c r="Q117" s="9"/>
      <c r="R117" s="38">
        <v>1311169.0262624277</v>
      </c>
      <c r="S117" s="38">
        <v>40770.01266625517</v>
      </c>
      <c r="T117" s="38">
        <v>1459.6931651048515</v>
      </c>
      <c r="U117" s="38">
        <v>37435.0261533267</v>
      </c>
      <c r="V117" s="38">
        <v>70019.43564554471</v>
      </c>
      <c r="W117" s="38">
        <v>47845.92178469746</v>
      </c>
      <c r="X117" s="38">
        <v>6270.913022931572</v>
      </c>
      <c r="Y117" s="38">
        <v>599.8296184112445</v>
      </c>
      <c r="Z117" s="38">
        <v>1329.7356649052597</v>
      </c>
      <c r="AA117" s="38">
        <v>6633.39920861744</v>
      </c>
      <c r="AB117" s="38">
        <v>188182.68841925845</v>
      </c>
      <c r="AC117" s="38">
        <v>57627.965686780306</v>
      </c>
      <c r="AD117" s="38">
        <v>96958.64638044979</v>
      </c>
      <c r="AE117" s="38">
        <v>14032.415188854782</v>
      </c>
      <c r="AF117" s="38">
        <v>23764.072236087643</v>
      </c>
      <c r="AG117" s="38">
        <v>27061.554330237672</v>
      </c>
      <c r="AH117" s="38">
        <v>20220.648891733694</v>
      </c>
      <c r="AI117" s="38">
        <v>2412.326669768801</v>
      </c>
      <c r="AJ117" s="38">
        <v>46669.364713137235</v>
      </c>
      <c r="AK117" s="38">
        <v>9821.719653887167</v>
      </c>
      <c r="AL117" s="38">
        <v>30931.006027219562</v>
      </c>
      <c r="AM117" s="38">
        <v>1032.190567808846</v>
      </c>
      <c r="AN117" s="38">
        <v>436.1417648782407</v>
      </c>
      <c r="AO117" s="38">
        <v>1541.079926890292</v>
      </c>
      <c r="AP117" s="38">
        <v>2573245.0009220038</v>
      </c>
      <c r="AQ117" s="38">
        <v>475066.01426020765</v>
      </c>
      <c r="AR117" s="38">
        <v>31505.21269642962</v>
      </c>
      <c r="AS117" s="38">
        <v>22658.106308122922</v>
      </c>
      <c r="AT117" s="38">
        <v>8094.76289593808</v>
      </c>
      <c r="AU117" s="38">
        <v>13788.660117617032</v>
      </c>
      <c r="AV117" s="38">
        <v>148243.1480345823</v>
      </c>
      <c r="AW117" s="38">
        <v>47531.210641857695</v>
      </c>
      <c r="AX117" s="38">
        <v>45150.74348039465</v>
      </c>
      <c r="AY117" s="38">
        <v>68306.06888408674</v>
      </c>
      <c r="AZ117" s="38">
        <v>11310.416192446939</v>
      </c>
      <c r="BA117" s="38">
        <v>30966.749135209942</v>
      </c>
      <c r="BB117" s="38">
        <v>3682.0301762498543</v>
      </c>
      <c r="BC117" s="38">
        <v>93649.76747256746</v>
      </c>
      <c r="BD117" s="38">
        <v>9946.178790998694</v>
      </c>
      <c r="BE117" s="38">
        <v>60251.84952110708</v>
      </c>
      <c r="BF117" s="38">
        <v>7437.503223732917</v>
      </c>
      <c r="BG117" s="38">
        <v>32938.814344735685</v>
      </c>
      <c r="BH117" s="38">
        <v>3213.7142626385576</v>
      </c>
      <c r="BI117" s="38">
        <v>3388.339735204238</v>
      </c>
      <c r="BJ117" s="38">
        <v>2381.0912777961885</v>
      </c>
      <c r="BK117" s="38">
        <v>57051.382749485485</v>
      </c>
      <c r="BL117" s="38">
        <v>7063.105795792189</v>
      </c>
      <c r="BM117" s="38">
        <v>1869808.211416223</v>
      </c>
      <c r="BN117" s="38">
        <v>10588.240039467702</v>
      </c>
      <c r="BO117" s="38">
        <v>14697.414416797203</v>
      </c>
      <c r="BP117" s="38">
        <v>3789.915028217432</v>
      </c>
      <c r="BQ117" s="38">
        <v>22079.99443152245</v>
      </c>
      <c r="BR117" s="38">
        <v>182000.89930249195</v>
      </c>
      <c r="BS117" s="38">
        <v>104805.40637148131</v>
      </c>
      <c r="BT117" s="47"/>
      <c r="BU117" s="47"/>
      <c r="BV117" s="47"/>
      <c r="BW117" s="47"/>
    </row>
    <row r="118" ht="12.75" customHeight="1">
      <c r="B118" s="2">
        <v>107.0</v>
      </c>
      <c r="E118" s="59" t="s">
        <v>161</v>
      </c>
      <c r="F118" s="38"/>
      <c r="G118" s="72">
        <f t="shared" si="6"/>
        <v>10480380.17</v>
      </c>
      <c r="H118" s="38">
        <f t="shared" ref="H118:N118" si="13">G118+H116-H117</f>
        <v>10794228.49</v>
      </c>
      <c r="I118" s="38">
        <f t="shared" si="13"/>
        <v>11079923.25</v>
      </c>
      <c r="J118" s="38">
        <f t="shared" si="13"/>
        <v>11623204.22</v>
      </c>
      <c r="K118" s="38">
        <f t="shared" si="13"/>
        <v>12398358.48</v>
      </c>
      <c r="L118" s="38">
        <f t="shared" si="13"/>
        <v>13075293.3</v>
      </c>
      <c r="M118" s="38">
        <f t="shared" si="13"/>
        <v>13532343.09</v>
      </c>
      <c r="N118" s="38">
        <f t="shared" si="13"/>
        <v>14072545.53</v>
      </c>
      <c r="O118" s="43"/>
      <c r="P118" s="36">
        <v>116.0</v>
      </c>
      <c r="Q118" s="9"/>
      <c r="R118" s="38">
        <v>2.9918307817026008E7</v>
      </c>
      <c r="S118" s="38">
        <v>944288.758225883</v>
      </c>
      <c r="T118" s="38">
        <v>31286.559465238115</v>
      </c>
      <c r="U118" s="38">
        <v>835693.7367403214</v>
      </c>
      <c r="V118" s="38">
        <v>1614183.8366662122</v>
      </c>
      <c r="W118" s="38">
        <v>1084147.065623853</v>
      </c>
      <c r="X118" s="38">
        <v>136220.13210786047</v>
      </c>
      <c r="Y118" s="38">
        <v>13099.920942010673</v>
      </c>
      <c r="Z118" s="38">
        <v>29379.277361809818</v>
      </c>
      <c r="AA118" s="38">
        <v>150718.8154210592</v>
      </c>
      <c r="AB118" s="38">
        <v>4198588.044845545</v>
      </c>
      <c r="AC118" s="38">
        <v>1285613.7109440642</v>
      </c>
      <c r="AD118" s="38">
        <v>2120163.785529985</v>
      </c>
      <c r="AE118" s="38">
        <v>313173.3397166003</v>
      </c>
      <c r="AF118" s="38">
        <v>529560.846532567</v>
      </c>
      <c r="AG118" s="38">
        <v>616691.6554300021</v>
      </c>
      <c r="AH118" s="38">
        <v>445590.54918429174</v>
      </c>
      <c r="AI118" s="38">
        <v>53190.70984021092</v>
      </c>
      <c r="AJ118" s="38">
        <v>1015579.1155235025</v>
      </c>
      <c r="AK118" s="38">
        <v>218948.74777476533</v>
      </c>
      <c r="AL118" s="38">
        <v>688376.9304681442</v>
      </c>
      <c r="AM118" s="38">
        <v>22692.705815702793</v>
      </c>
      <c r="AN118" s="38">
        <v>9512.093158626963</v>
      </c>
      <c r="AO118" s="38">
        <v>34630.79820448006</v>
      </c>
      <c r="AP118" s="38">
        <v>5.87937943824737E7</v>
      </c>
      <c r="AQ118" s="38">
        <v>1.0480380171286052E7</v>
      </c>
      <c r="AR118" s="38">
        <v>761354.8663838451</v>
      </c>
      <c r="AS118" s="38">
        <v>488823.8738483222</v>
      </c>
      <c r="AT118" s="38">
        <v>183638.8481534024</v>
      </c>
      <c r="AU118" s="38">
        <v>311264.5911789955</v>
      </c>
      <c r="AV118" s="38">
        <v>3280573.514008167</v>
      </c>
      <c r="AW118" s="38">
        <v>1058866.3589131942</v>
      </c>
      <c r="AX118" s="38">
        <v>976615.2487498934</v>
      </c>
      <c r="AY118" s="38">
        <v>1512031.7240457512</v>
      </c>
      <c r="AZ118" s="38">
        <v>256560.58929416636</v>
      </c>
      <c r="BA118" s="38">
        <v>691011.8957929106</v>
      </c>
      <c r="BB118" s="38">
        <v>78256.90532420302</v>
      </c>
      <c r="BC118" s="38">
        <v>2117086.2851756043</v>
      </c>
      <c r="BD118" s="38">
        <v>219150.5886595072</v>
      </c>
      <c r="BE118" s="38">
        <v>1361779.885841117</v>
      </c>
      <c r="BF118" s="38">
        <v>165258.00672187906</v>
      </c>
      <c r="BG118" s="38">
        <v>930121.6889697564</v>
      </c>
      <c r="BH118" s="38">
        <v>73439.53710236138</v>
      </c>
      <c r="BI118" s="38">
        <v>75136.43527458954</v>
      </c>
      <c r="BJ118" s="38">
        <v>51409.405904448846</v>
      </c>
      <c r="BK118" s="38">
        <v>1275373.9574998354</v>
      </c>
      <c r="BL118" s="38">
        <v>159670.01253977287</v>
      </c>
      <c r="BM118" s="38">
        <v>4.199493040220637E7</v>
      </c>
      <c r="BN118" s="38">
        <v>245085.63454389363</v>
      </c>
      <c r="BO118" s="38">
        <v>329286.08367928065</v>
      </c>
      <c r="BP118" s="38">
        <v>87357.50022039657</v>
      </c>
      <c r="BQ118" s="38">
        <v>499847.6972373389</v>
      </c>
      <c r="BR118" s="38">
        <v>4009501.9166030693</v>
      </c>
      <c r="BS118" s="38">
        <v>2365296.485629652</v>
      </c>
      <c r="BT118" s="47"/>
      <c r="BU118" s="47"/>
      <c r="BV118" s="47"/>
      <c r="BW118" s="47"/>
    </row>
    <row r="119" ht="12.75" customHeight="1">
      <c r="B119" s="2">
        <v>108.0</v>
      </c>
      <c r="E119" s="59" t="s">
        <v>162</v>
      </c>
      <c r="F119" s="38"/>
      <c r="G119" s="72">
        <f t="shared" si="6"/>
        <v>233661780.9</v>
      </c>
      <c r="H119" s="38">
        <f t="shared" ref="H119:N119" si="14">H113*H118</f>
        <v>245885214.8</v>
      </c>
      <c r="I119" s="38">
        <f t="shared" si="14"/>
        <v>253500655.9</v>
      </c>
      <c r="J119" s="38">
        <f t="shared" si="14"/>
        <v>271540131.9</v>
      </c>
      <c r="K119" s="38">
        <f t="shared" si="14"/>
        <v>296344345</v>
      </c>
      <c r="L119" s="38">
        <f t="shared" si="14"/>
        <v>317991646.7</v>
      </c>
      <c r="M119" s="38">
        <f t="shared" si="14"/>
        <v>334883689.9</v>
      </c>
      <c r="N119" s="38">
        <f t="shared" si="14"/>
        <v>354364642.3</v>
      </c>
      <c r="O119" s="43"/>
      <c r="P119" s="36">
        <v>117.0</v>
      </c>
      <c r="Q119" s="9"/>
      <c r="R119" s="38">
        <v>6.670335400853472E8</v>
      </c>
      <c r="S119" s="38">
        <v>2.1053071487678107E7</v>
      </c>
      <c r="T119" s="38">
        <v>697538.9331783064</v>
      </c>
      <c r="U119" s="38">
        <v>1.8631927816713665E7</v>
      </c>
      <c r="V119" s="38">
        <v>3.59884912443902E7</v>
      </c>
      <c r="W119" s="38">
        <v>2.417123520417422E7</v>
      </c>
      <c r="X119" s="38">
        <v>3037050.006521124</v>
      </c>
      <c r="Y119" s="38">
        <v>292064.8685824021</v>
      </c>
      <c r="Z119" s="38">
        <v>655015.7683933247</v>
      </c>
      <c r="AA119" s="38">
        <v>3360300.509728917</v>
      </c>
      <c r="AB119" s="38">
        <v>9.360820351342084E7</v>
      </c>
      <c r="AC119" s="38">
        <v>2.866296683749151E7</v>
      </c>
      <c r="AD119" s="38">
        <v>4.726939652041442E7</v>
      </c>
      <c r="AE119" s="38">
        <v>6982250.558055798</v>
      </c>
      <c r="AF119" s="38">
        <v>1.180664522584367E7</v>
      </c>
      <c r="AG119" s="38">
        <v>1.3749240785218233E7</v>
      </c>
      <c r="AH119" s="38">
        <v>9934513.785630183</v>
      </c>
      <c r="AI119" s="38">
        <v>1185895.5292978613</v>
      </c>
      <c r="AJ119" s="38">
        <v>2.2642501601607166E7</v>
      </c>
      <c r="AK119" s="38">
        <v>4881497.951643611</v>
      </c>
      <c r="AL119" s="38">
        <v>1.5347475654420031E7</v>
      </c>
      <c r="AM119" s="38">
        <v>505937.56795795396</v>
      </c>
      <c r="AN119" s="38">
        <v>212073.6644607215</v>
      </c>
      <c r="AO119" s="38">
        <v>772099.2799321976</v>
      </c>
      <c r="AP119" s="38">
        <v>1.3108172107138174E9</v>
      </c>
      <c r="AQ119" s="38">
        <v>2.3366178093517995E8</v>
      </c>
      <c r="AR119" s="38">
        <v>1.6974530608185474E7</v>
      </c>
      <c r="AS119" s="38">
        <v>1.0898407792492967E7</v>
      </c>
      <c r="AT119" s="38">
        <v>4094257.995141378</v>
      </c>
      <c r="AU119" s="38">
        <v>6939694.698882281</v>
      </c>
      <c r="AV119" s="38">
        <v>7.314092019983153E7</v>
      </c>
      <c r="AW119" s="38">
        <v>2.360759773523042E7</v>
      </c>
      <c r="AX119" s="38">
        <v>2.1773795852994483E7</v>
      </c>
      <c r="AY119" s="38">
        <v>3.371099327474746E7</v>
      </c>
      <c r="AZ119" s="38">
        <v>5720060.077257472</v>
      </c>
      <c r="BA119" s="38">
        <v>1.540622263500898E7</v>
      </c>
      <c r="BB119" s="38">
        <v>1744750.4355450498</v>
      </c>
      <c r="BC119" s="38">
        <v>4.720078314934574E7</v>
      </c>
      <c r="BD119" s="38">
        <v>4885998.027005718</v>
      </c>
      <c r="BE119" s="38">
        <v>3.036110409802963E7</v>
      </c>
      <c r="BF119" s="38">
        <v>3684454.1451108255</v>
      </c>
      <c r="BG119" s="38">
        <v>2.0737214373821866E7</v>
      </c>
      <c r="BH119" s="38">
        <v>1637346.4273183206</v>
      </c>
      <c r="BI119" s="38">
        <v>1675179.04813057</v>
      </c>
      <c r="BJ119" s="38">
        <v>1146181.068255945</v>
      </c>
      <c r="BK119" s="38">
        <v>2.843466986858279E7</v>
      </c>
      <c r="BL119" s="38">
        <v>3559868.905729559</v>
      </c>
      <c r="BM119" s="38">
        <v>9.362838053253905E8</v>
      </c>
      <c r="BN119" s="38">
        <v>5464224.094279928</v>
      </c>
      <c r="BO119" s="38">
        <v>7341486.806029659</v>
      </c>
      <c r="BP119" s="38">
        <v>1947649.6792996067</v>
      </c>
      <c r="BQ119" s="38">
        <v>1.1144185728378328E7</v>
      </c>
      <c r="BR119" s="38">
        <v>8.939249752249466E7</v>
      </c>
      <c r="BS119" s="38">
        <v>5.273466994891725E7</v>
      </c>
      <c r="BT119" s="47"/>
      <c r="BU119" s="47"/>
      <c r="BV119" s="47"/>
      <c r="BW119" s="47"/>
    </row>
    <row r="120" ht="12.75" customHeight="1">
      <c r="B120" s="2">
        <v>109.0</v>
      </c>
      <c r="O120" s="2"/>
      <c r="P120" s="36">
        <v>118.0</v>
      </c>
      <c r="Q120" s="9"/>
      <c r="BT120" s="47"/>
      <c r="BU120" s="47"/>
      <c r="BV120" s="47"/>
      <c r="BW120" s="47"/>
    </row>
    <row r="121" ht="12.75" customHeight="1">
      <c r="B121" s="2">
        <v>110.0</v>
      </c>
      <c r="C121" s="59" t="s">
        <v>163</v>
      </c>
      <c r="F121" s="38"/>
      <c r="G121" s="72">
        <f t="shared" ref="G121:N121" si="15">G107+G119</f>
        <v>332045727.9</v>
      </c>
      <c r="H121" s="38">
        <f t="shared" si="15"/>
        <v>346862351.8</v>
      </c>
      <c r="I121" s="38">
        <f t="shared" si="15"/>
        <v>355038610.2</v>
      </c>
      <c r="J121" s="38">
        <f t="shared" si="15"/>
        <v>392261384.2</v>
      </c>
      <c r="K121" s="38">
        <f t="shared" si="15"/>
        <v>424182988.1</v>
      </c>
      <c r="L121" s="38">
        <f t="shared" si="15"/>
        <v>452833571.4</v>
      </c>
      <c r="M121" s="38">
        <f t="shared" si="15"/>
        <v>476800238.2</v>
      </c>
      <c r="N121" s="38">
        <f t="shared" si="15"/>
        <v>503898373.6</v>
      </c>
      <c r="O121" s="43"/>
      <c r="P121" s="36">
        <v>119.0</v>
      </c>
      <c r="Q121" s="9"/>
      <c r="R121" s="38">
        <v>9.427742547493472E8</v>
      </c>
      <c r="S121" s="38">
        <v>3.484926271767811E7</v>
      </c>
      <c r="T121" s="38">
        <v>1886192.2331783064</v>
      </c>
      <c r="U121" s="38">
        <v>3.2316692736713663E7</v>
      </c>
      <c r="V121" s="38">
        <v>5.90756305469902E7</v>
      </c>
      <c r="W121" s="38">
        <v>3.482657344417422E7</v>
      </c>
      <c r="X121" s="38">
        <v>5841776.486521124</v>
      </c>
      <c r="Y121" s="38">
        <v>1228068.548582402</v>
      </c>
      <c r="Z121" s="38">
        <v>1449490.6883933246</v>
      </c>
      <c r="AA121" s="38">
        <v>7512635.4957289165</v>
      </c>
      <c r="AB121" s="38">
        <v>1.4039590791342083E8</v>
      </c>
      <c r="AC121" s="38">
        <v>4.484562087749151E7</v>
      </c>
      <c r="AD121" s="38">
        <v>7.471723721041442E7</v>
      </c>
      <c r="AE121" s="38">
        <v>1.3050566508055799E7</v>
      </c>
      <c r="AF121" s="38">
        <v>1.998535801584367E7</v>
      </c>
      <c r="AG121" s="38">
        <v>2.2373958545218233E7</v>
      </c>
      <c r="AH121" s="38">
        <v>1.698101760563018E7</v>
      </c>
      <c r="AI121" s="38">
        <v>3085096.3192978613</v>
      </c>
      <c r="AJ121" s="38">
        <v>3.874539705160717E7</v>
      </c>
      <c r="AK121" s="38">
        <v>8770641.731643612</v>
      </c>
      <c r="AL121" s="38">
        <v>2.2924338124420032E7</v>
      </c>
      <c r="AM121" s="38">
        <v>1792430.2079579541</v>
      </c>
      <c r="AN121" s="38">
        <v>891445.6244607216</v>
      </c>
      <c r="AO121" s="38">
        <v>2226046.949932197</v>
      </c>
      <c r="AP121" s="38">
        <v>1.9954410676038175E9</v>
      </c>
      <c r="AQ121" s="38">
        <v>3.4054998988967997E8</v>
      </c>
      <c r="AR121" s="38">
        <v>2.506346438818547E7</v>
      </c>
      <c r="AS121" s="38">
        <v>1.8900263592492968E7</v>
      </c>
      <c r="AT121" s="38">
        <v>7201325.325141378</v>
      </c>
      <c r="AU121" s="38">
        <v>1.302565725888228E7</v>
      </c>
      <c r="AV121" s="38">
        <v>1.1729900072983153E8</v>
      </c>
      <c r="AW121" s="38">
        <v>3.532906577523042E7</v>
      </c>
      <c r="AX121" s="38">
        <v>3.5873459462994486E7</v>
      </c>
      <c r="AY121" s="38">
        <v>5.365368517474746E7</v>
      </c>
      <c r="AZ121" s="38">
        <v>9087123.727257472</v>
      </c>
      <c r="BA121" s="38">
        <v>2.397918454550898E7</v>
      </c>
      <c r="BB121" s="38">
        <v>5048793.22554505</v>
      </c>
      <c r="BC121" s="38">
        <v>6.681010037934574E7</v>
      </c>
      <c r="BD121" s="38">
        <v>8573353.377005719</v>
      </c>
      <c r="BE121" s="38">
        <v>4.496938079802963E7</v>
      </c>
      <c r="BF121" s="38">
        <v>7838695.445110826</v>
      </c>
      <c r="BG121" s="38">
        <v>3.3365401733821865E7</v>
      </c>
      <c r="BH121" s="38">
        <v>3227158.7873183205</v>
      </c>
      <c r="BI121" s="38">
        <v>4439026.08813057</v>
      </c>
      <c r="BJ121" s="38">
        <v>2711036.3482559444</v>
      </c>
      <c r="BK121" s="38">
        <v>4.7487983618582785E7</v>
      </c>
      <c r="BL121" s="38">
        <v>6406481.035729559</v>
      </c>
      <c r="BM121" s="38">
        <v>1.2088386405653903E9</v>
      </c>
      <c r="BN121" s="38">
        <v>8925723.944279928</v>
      </c>
      <c r="BO121" s="38">
        <v>1.4452917636029659E7</v>
      </c>
      <c r="BP121" s="38">
        <v>4267720.769299607</v>
      </c>
      <c r="BQ121" s="38">
        <v>1.7692210368378326E7</v>
      </c>
      <c r="BR121" s="38">
        <v>1.2868476169249466E8</v>
      </c>
      <c r="BS121" s="38">
        <v>8.527334646891725E7</v>
      </c>
      <c r="BT121" s="47"/>
      <c r="BU121" s="47"/>
      <c r="BV121" s="47"/>
      <c r="BW121" s="47"/>
    </row>
    <row r="122" ht="12.75" customHeight="1">
      <c r="O122" s="2"/>
      <c r="P122" s="36">
        <v>120.0</v>
      </c>
      <c r="Q122" s="9"/>
      <c r="BT122" s="47"/>
      <c r="BU122" s="47"/>
      <c r="BV122" s="47"/>
      <c r="BW122" s="47"/>
    </row>
    <row r="123" ht="12.75" customHeight="1">
      <c r="A123" s="77" t="s">
        <v>164</v>
      </c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9"/>
      <c r="N123" s="79"/>
      <c r="O123" s="43"/>
      <c r="P123" s="36">
        <v>121.0</v>
      </c>
      <c r="Q123" s="9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47"/>
      <c r="BU123" s="47"/>
      <c r="BV123" s="47"/>
      <c r="BW123" s="47"/>
      <c r="BX123" s="38"/>
      <c r="BY123" s="38"/>
      <c r="BZ123" s="38"/>
      <c r="CA123" s="38"/>
      <c r="CB123" s="38"/>
    </row>
    <row r="124" ht="12.75" customHeight="1">
      <c r="O124" s="2"/>
      <c r="P124" s="36">
        <v>122.0</v>
      </c>
      <c r="Q124" s="9"/>
      <c r="BT124" s="47"/>
      <c r="BU124" s="47"/>
      <c r="BV124" s="47"/>
      <c r="BW124" s="47"/>
    </row>
    <row r="125" ht="12.75" customHeight="1">
      <c r="B125" s="2">
        <v>111.0</v>
      </c>
      <c r="C125" s="61" t="s">
        <v>165</v>
      </c>
      <c r="D125" s="28"/>
      <c r="O125" s="2"/>
      <c r="P125" s="36">
        <v>123.0</v>
      </c>
      <c r="Q125" s="9"/>
      <c r="BT125" s="47"/>
      <c r="BU125" s="47"/>
      <c r="BV125" s="47"/>
      <c r="BW125" s="47"/>
    </row>
    <row r="126" ht="12.75" customHeight="1">
      <c r="B126" s="2">
        <v>112.0</v>
      </c>
      <c r="O126" s="2"/>
      <c r="P126" s="36">
        <v>124.0</v>
      </c>
      <c r="Q126" s="9"/>
      <c r="BT126" s="47"/>
      <c r="BU126" s="47"/>
      <c r="BV126" s="47"/>
      <c r="BW126" s="47"/>
    </row>
    <row r="127" ht="12.75" customHeight="1">
      <c r="B127" s="2">
        <v>113.0</v>
      </c>
      <c r="E127" s="80" t="s">
        <v>166</v>
      </c>
      <c r="F127" s="7"/>
      <c r="G127" s="7"/>
      <c r="H127" s="7"/>
      <c r="I127" s="7"/>
      <c r="J127" s="7"/>
      <c r="K127" s="7"/>
      <c r="L127" s="7"/>
      <c r="M127" s="7"/>
      <c r="N127" s="7"/>
      <c r="O127" s="2"/>
      <c r="P127" s="36">
        <v>125.0</v>
      </c>
      <c r="Q127" s="9"/>
      <c r="BT127" s="47"/>
      <c r="BU127" s="47"/>
      <c r="BV127" s="47"/>
      <c r="BW127" s="47"/>
    </row>
    <row r="128" ht="12.75" customHeight="1">
      <c r="B128" s="2">
        <v>114.0</v>
      </c>
      <c r="E128" s="59" t="s">
        <v>145</v>
      </c>
      <c r="F128" s="38"/>
      <c r="G128" s="72">
        <f t="shared" ref="G128:N128" si="16">G96</f>
        <v>364334</v>
      </c>
      <c r="H128" s="38">
        <f t="shared" si="16"/>
        <v>371749</v>
      </c>
      <c r="I128" s="38">
        <f t="shared" si="16"/>
        <v>375261</v>
      </c>
      <c r="J128" s="38">
        <f t="shared" si="16"/>
        <v>379142</v>
      </c>
      <c r="K128" s="38">
        <f t="shared" si="16"/>
        <v>382958</v>
      </c>
      <c r="L128" s="38">
        <f t="shared" si="16"/>
        <v>386885</v>
      </c>
      <c r="M128" s="38">
        <f t="shared" si="16"/>
        <v>390902</v>
      </c>
      <c r="N128" s="38">
        <f t="shared" si="16"/>
        <v>394965</v>
      </c>
      <c r="O128" s="43"/>
      <c r="P128" s="36">
        <v>126.0</v>
      </c>
      <c r="Q128" s="9"/>
      <c r="R128" s="38">
        <v>1082647.0</v>
      </c>
      <c r="S128" s="38">
        <v>12332.0</v>
      </c>
      <c r="T128" s="38">
        <v>1619.0</v>
      </c>
      <c r="U128" s="38">
        <v>37321.0</v>
      </c>
      <c r="V128" s="38">
        <v>68879.0</v>
      </c>
      <c r="W128" s="38">
        <v>30434.0</v>
      </c>
      <c r="X128" s="38">
        <v>7459.0</v>
      </c>
      <c r="Y128" s="38">
        <v>1224.0</v>
      </c>
      <c r="Z128" s="38">
        <v>2575.0</v>
      </c>
      <c r="AA128" s="38">
        <v>12429.0</v>
      </c>
      <c r="AB128" s="38">
        <v>174153.0</v>
      </c>
      <c r="AC128" s="38">
        <v>62443.0</v>
      </c>
      <c r="AD128" s="38">
        <v>91128.0</v>
      </c>
      <c r="AE128" s="38">
        <v>18701.0</v>
      </c>
      <c r="AF128" s="38">
        <v>24390.0</v>
      </c>
      <c r="AG128" s="38">
        <v>31139.0</v>
      </c>
      <c r="AH128" s="38">
        <v>22211.0</v>
      </c>
      <c r="AI128" s="38">
        <v>3744.0</v>
      </c>
      <c r="AJ128" s="38">
        <v>47962.0</v>
      </c>
      <c r="AK128" s="38">
        <v>11871.0</v>
      </c>
      <c r="AL128" s="38">
        <v>22908.0</v>
      </c>
      <c r="AM128" s="38">
        <v>2720.0</v>
      </c>
      <c r="AN128" s="38">
        <v>1268.0</v>
      </c>
      <c r="AO128" s="38">
        <v>5627.0</v>
      </c>
      <c r="AP128" s="38">
        <v>1440430.0</v>
      </c>
      <c r="AQ128" s="38">
        <v>358901.0</v>
      </c>
      <c r="AR128" s="38">
        <v>20513.0</v>
      </c>
      <c r="AS128" s="38">
        <v>27992.0</v>
      </c>
      <c r="AT128" s="38">
        <v>10835.0</v>
      </c>
      <c r="AU128" s="38">
        <v>14351.0</v>
      </c>
      <c r="AV128" s="38">
        <v>166044.0</v>
      </c>
      <c r="AW128" s="38">
        <v>42634.0</v>
      </c>
      <c r="AX128" s="38">
        <v>44795.0</v>
      </c>
      <c r="AY128" s="38">
        <v>58226.0</v>
      </c>
      <c r="AZ128" s="38">
        <v>9816.0</v>
      </c>
      <c r="BA128" s="38">
        <v>27678.0</v>
      </c>
      <c r="BB128" s="38">
        <v>5941.0</v>
      </c>
      <c r="BC128" s="38">
        <v>75885.0</v>
      </c>
      <c r="BD128" s="38">
        <v>12846.0</v>
      </c>
      <c r="BE128" s="38">
        <v>60839.0</v>
      </c>
      <c r="BF128" s="38">
        <v>11638.0</v>
      </c>
      <c r="BG128" s="38">
        <v>33938.0</v>
      </c>
      <c r="BH128" s="38">
        <v>4384.0</v>
      </c>
      <c r="BI128" s="38">
        <v>5980.0</v>
      </c>
      <c r="BJ128" s="38">
        <v>2915.0</v>
      </c>
      <c r="BK128" s="38">
        <v>57088.0</v>
      </c>
      <c r="BL128" s="38">
        <v>8189.0</v>
      </c>
      <c r="BM128" s="38">
        <v>790518.0</v>
      </c>
      <c r="BN128" s="38">
        <v>14863.0</v>
      </c>
      <c r="BO128" s="38">
        <v>25063.0</v>
      </c>
      <c r="BP128" s="38">
        <v>4053.0</v>
      </c>
      <c r="BQ128" s="38">
        <v>24429.0</v>
      </c>
      <c r="BR128" s="38">
        <v>160489.0</v>
      </c>
      <c r="BS128" s="38">
        <v>111053.0</v>
      </c>
      <c r="BT128" s="47"/>
      <c r="BU128" s="47"/>
      <c r="BV128" s="47"/>
      <c r="BW128" s="47"/>
    </row>
    <row r="129" ht="12.75" customHeight="1">
      <c r="B129" s="2">
        <v>115.0</v>
      </c>
      <c r="E129" s="59" t="s">
        <v>146</v>
      </c>
      <c r="F129" s="81"/>
      <c r="G129" s="82">
        <f t="shared" ref="G129:N129" si="17">G97</f>
        <v>7810185461</v>
      </c>
      <c r="H129" s="81">
        <f t="shared" si="17"/>
        <v>7878560718</v>
      </c>
      <c r="I129" s="81">
        <f t="shared" si="17"/>
        <v>7975858199</v>
      </c>
      <c r="J129" s="81">
        <f t="shared" si="17"/>
        <v>8002182983</v>
      </c>
      <c r="K129" s="81">
        <f t="shared" si="17"/>
        <v>8038366722</v>
      </c>
      <c r="L129" s="81">
        <f t="shared" si="17"/>
        <v>8125201040</v>
      </c>
      <c r="M129" s="81">
        <f t="shared" si="17"/>
        <v>8148662361</v>
      </c>
      <c r="N129" s="81">
        <f t="shared" si="17"/>
        <v>8162694230</v>
      </c>
      <c r="O129" s="83"/>
      <c r="P129" s="36">
        <v>127.0</v>
      </c>
      <c r="Q129" s="9"/>
      <c r="R129" s="81">
        <v>2.65932221399939E10</v>
      </c>
      <c r="S129" s="81">
        <v>2.5569460513E8</v>
      </c>
      <c r="T129" s="81">
        <v>2.958641465E7</v>
      </c>
      <c r="U129" s="81">
        <v>9.58263631E8</v>
      </c>
      <c r="V129" s="81">
        <v>1.52300135E9</v>
      </c>
      <c r="W129" s="81">
        <v>4.7976552132E8</v>
      </c>
      <c r="X129" s="81">
        <v>1.4576237283E8</v>
      </c>
      <c r="Y129" s="81">
        <v>2.314967E7</v>
      </c>
      <c r="Z129" s="81">
        <v>3.0386998E7</v>
      </c>
      <c r="AA129" s="81">
        <v>2.3620188156E8</v>
      </c>
      <c r="AB129" s="81">
        <v>3.557114201E9</v>
      </c>
      <c r="AC129" s="81">
        <v>1.24163541301E9</v>
      </c>
      <c r="AD129" s="81">
        <v>2.11186777207E9</v>
      </c>
      <c r="AE129" s="81">
        <v>3.1240333415E8</v>
      </c>
      <c r="AF129" s="81">
        <v>6.3461616E8</v>
      </c>
      <c r="AG129" s="81">
        <v>5.517182792E8</v>
      </c>
      <c r="AH129" s="81">
        <v>6.1160638099E8</v>
      </c>
      <c r="AI129" s="81">
        <v>7.262500082E7</v>
      </c>
      <c r="AJ129" s="81">
        <v>8.4543493658E8</v>
      </c>
      <c r="AK129" s="81">
        <v>2.577571385E8</v>
      </c>
      <c r="AL129" s="81">
        <v>4.98519342E8</v>
      </c>
      <c r="AM129" s="81">
        <v>7.5311912E7</v>
      </c>
      <c r="AN129" s="81">
        <v>1.9982076E7</v>
      </c>
      <c r="AO129" s="81">
        <v>1.4028822284E8</v>
      </c>
      <c r="AP129" s="81">
        <v>3.735291758302E10</v>
      </c>
      <c r="AQ129" s="81">
        <v>7.195259722E9</v>
      </c>
      <c r="AR129" s="81">
        <v>2.821810788E8</v>
      </c>
      <c r="AS129" s="81">
        <v>6.8223916097E8</v>
      </c>
      <c r="AT129" s="81">
        <v>2.4475125156E8</v>
      </c>
      <c r="AU129" s="81">
        <v>3.0181263648E8</v>
      </c>
      <c r="AV129" s="81">
        <v>3.17030287602E9</v>
      </c>
      <c r="AW129" s="81">
        <v>9.51413564E8</v>
      </c>
      <c r="AX129" s="81">
        <v>8.31369726E8</v>
      </c>
      <c r="AY129" s="81">
        <v>1.234789719E9</v>
      </c>
      <c r="AZ129" s="81">
        <v>2.1003224095E8</v>
      </c>
      <c r="BA129" s="81">
        <v>5.4797195299E8</v>
      </c>
      <c r="BB129" s="81">
        <v>1.14374592E8</v>
      </c>
      <c r="BC129" s="81">
        <v>1.60136205416E9</v>
      </c>
      <c r="BD129" s="81">
        <v>2.6676685725E8</v>
      </c>
      <c r="BE129" s="81">
        <v>1.077184584E9</v>
      </c>
      <c r="BF129" s="81">
        <v>1.81597096E8</v>
      </c>
      <c r="BG129" s="81">
        <v>6.1147797541E8</v>
      </c>
      <c r="BH129" s="81">
        <v>8.5463936E7</v>
      </c>
      <c r="BI129" s="81">
        <v>1.01903178E8</v>
      </c>
      <c r="BJ129" s="81">
        <v>8.343844593E7</v>
      </c>
      <c r="BK129" s="81">
        <v>9.6326447702E8</v>
      </c>
      <c r="BL129" s="81">
        <v>1.8145712308E8</v>
      </c>
      <c r="BM129" s="81">
        <v>2.348052311711E10</v>
      </c>
      <c r="BN129" s="81">
        <v>1.44890599E8</v>
      </c>
      <c r="BO129" s="81">
        <v>3.74393811E8</v>
      </c>
      <c r="BP129" s="81">
        <v>1.0503064942E8</v>
      </c>
      <c r="BQ129" s="81">
        <v>4.425668E8</v>
      </c>
      <c r="BR129" s="81">
        <v>3.28308279574E9</v>
      </c>
      <c r="BS129" s="81">
        <v>2.78631223874E9</v>
      </c>
      <c r="BT129" s="47"/>
      <c r="BU129" s="47"/>
      <c r="BV129" s="47"/>
      <c r="BW129" s="47"/>
    </row>
    <row r="130" ht="12.75" customHeight="1">
      <c r="B130" s="2">
        <v>116.0</v>
      </c>
      <c r="E130" s="59" t="s">
        <v>147</v>
      </c>
      <c r="F130" s="38"/>
      <c r="G130" s="72">
        <f t="shared" ref="G130:N130" si="18">G98</f>
        <v>1540267</v>
      </c>
      <c r="H130" s="38">
        <f t="shared" si="18"/>
        <v>1575829</v>
      </c>
      <c r="I130" s="38">
        <f t="shared" si="18"/>
        <v>1581974</v>
      </c>
      <c r="J130" s="38">
        <f t="shared" si="18"/>
        <v>1599262</v>
      </c>
      <c r="K130" s="38">
        <f t="shared" si="18"/>
        <v>1612871</v>
      </c>
      <c r="L130" s="38">
        <f t="shared" si="18"/>
        <v>1628189</v>
      </c>
      <c r="M130" s="38">
        <f t="shared" si="18"/>
        <v>1636560</v>
      </c>
      <c r="N130" s="38">
        <f t="shared" si="18"/>
        <v>1647349</v>
      </c>
      <c r="O130" s="43"/>
      <c r="P130" s="36">
        <v>128.0</v>
      </c>
      <c r="Q130" s="9"/>
      <c r="R130" s="38">
        <v>5256976.0</v>
      </c>
      <c r="S130" s="38">
        <v>50393.0</v>
      </c>
      <c r="T130" s="38">
        <v>6400.0</v>
      </c>
      <c r="U130" s="38">
        <v>170238.0</v>
      </c>
      <c r="V130" s="38">
        <v>318420.0</v>
      </c>
      <c r="W130" s="38">
        <v>98750.0</v>
      </c>
      <c r="X130" s="38">
        <v>28168.0</v>
      </c>
      <c r="Y130" s="38">
        <v>5772.0</v>
      </c>
      <c r="Z130" s="38">
        <v>7112.0</v>
      </c>
      <c r="AA130" s="38">
        <v>64385.0</v>
      </c>
      <c r="AB130" s="38">
        <v>700859.0</v>
      </c>
      <c r="AC130" s="38">
        <v>248595.0</v>
      </c>
      <c r="AD130" s="38">
        <v>464900.0</v>
      </c>
      <c r="AE130" s="38">
        <v>56623.0</v>
      </c>
      <c r="AF130" s="38">
        <v>110240.0</v>
      </c>
      <c r="AG130" s="38">
        <v>122714.0</v>
      </c>
      <c r="AH130" s="38">
        <v>107738.0</v>
      </c>
      <c r="AI130" s="38">
        <v>15248.0</v>
      </c>
      <c r="AJ130" s="38">
        <v>163773.0</v>
      </c>
      <c r="AK130" s="38">
        <v>56065.0</v>
      </c>
      <c r="AL130" s="38">
        <v>106610.0</v>
      </c>
      <c r="AM130" s="38">
        <v>15372.0</v>
      </c>
      <c r="AN130" s="38">
        <v>5092.0</v>
      </c>
      <c r="AO130" s="38">
        <v>30865.0</v>
      </c>
      <c r="AP130" s="38">
        <v>6821370.0</v>
      </c>
      <c r="AQ130" s="38">
        <v>1279664.0</v>
      </c>
      <c r="AR130" s="38">
        <v>63546.0</v>
      </c>
      <c r="AS130" s="38">
        <v>118722.0</v>
      </c>
      <c r="AT130" s="38">
        <v>43906.0</v>
      </c>
      <c r="AU130" s="38">
        <v>51997.0</v>
      </c>
      <c r="AV130" s="38">
        <v>659979.0</v>
      </c>
      <c r="AW130" s="38">
        <v>189339.0</v>
      </c>
      <c r="AX130" s="38">
        <v>173351.0</v>
      </c>
      <c r="AY130" s="38">
        <v>250247.0</v>
      </c>
      <c r="AZ130" s="38">
        <v>45600.0</v>
      </c>
      <c r="BA130" s="38">
        <v>112810.0</v>
      </c>
      <c r="BB130" s="38">
        <v>23217.0</v>
      </c>
      <c r="BC130" s="38">
        <v>370408.0</v>
      </c>
      <c r="BD130" s="38">
        <v>49506.0</v>
      </c>
      <c r="BE130" s="38">
        <v>226815.0</v>
      </c>
      <c r="BF130" s="38">
        <v>37022.0</v>
      </c>
      <c r="BG130" s="38">
        <v>118975.0</v>
      </c>
      <c r="BH130" s="38">
        <v>14755.0</v>
      </c>
      <c r="BI130" s="38">
        <v>20489.0</v>
      </c>
      <c r="BJ130" s="38">
        <v>20283.0</v>
      </c>
      <c r="BK130" s="38">
        <v>171697.0</v>
      </c>
      <c r="BL130" s="38">
        <v>37761.0</v>
      </c>
      <c r="BM130" s="38">
        <v>4276455.0</v>
      </c>
      <c r="BN130" s="38">
        <v>36740.0</v>
      </c>
      <c r="BO130" s="38">
        <v>76731.0</v>
      </c>
      <c r="BP130" s="38">
        <v>17965.0</v>
      </c>
      <c r="BQ130" s="38">
        <v>77910.0</v>
      </c>
      <c r="BR130" s="38">
        <v>645698.0</v>
      </c>
      <c r="BS130" s="38">
        <v>518646.0</v>
      </c>
      <c r="BT130" s="47"/>
      <c r="BU130" s="47"/>
      <c r="BV130" s="47"/>
      <c r="BW130" s="47"/>
    </row>
    <row r="131" ht="12.75" customHeight="1">
      <c r="B131" s="2">
        <v>117.0</v>
      </c>
      <c r="E131" s="59" t="s">
        <v>167</v>
      </c>
      <c r="F131" s="38"/>
      <c r="G131" s="72">
        <f>G130</f>
        <v>1540267</v>
      </c>
      <c r="H131" s="38">
        <f t="shared" ref="H131:N131" si="19">MAX(G131,H130)</f>
        <v>1575829</v>
      </c>
      <c r="I131" s="38">
        <f t="shared" si="19"/>
        <v>1581974</v>
      </c>
      <c r="J131" s="38">
        <f t="shared" si="19"/>
        <v>1599262</v>
      </c>
      <c r="K131" s="38">
        <f t="shared" si="19"/>
        <v>1612871</v>
      </c>
      <c r="L131" s="38">
        <f t="shared" si="19"/>
        <v>1628189</v>
      </c>
      <c r="M131" s="38">
        <f t="shared" si="19"/>
        <v>1636560</v>
      </c>
      <c r="N131" s="38">
        <f t="shared" si="19"/>
        <v>1647349</v>
      </c>
      <c r="O131" s="43"/>
      <c r="P131" s="36">
        <v>129.0</v>
      </c>
      <c r="Q131" s="9"/>
      <c r="R131" s="38">
        <v>51073.0</v>
      </c>
      <c r="S131" s="38">
        <v>2112.0</v>
      </c>
      <c r="T131" s="38">
        <v>92.0</v>
      </c>
      <c r="U131" s="38">
        <v>1223.0</v>
      </c>
      <c r="V131" s="38">
        <v>1516.0</v>
      </c>
      <c r="W131" s="38">
        <v>1623.0</v>
      </c>
      <c r="X131" s="38">
        <v>160.0</v>
      </c>
      <c r="Y131" s="38">
        <v>54.0</v>
      </c>
      <c r="Z131" s="38">
        <v>39.0</v>
      </c>
      <c r="AA131" s="38">
        <v>174.0</v>
      </c>
      <c r="AB131" s="38">
        <v>4013.0</v>
      </c>
      <c r="AC131" s="38">
        <v>3266.0</v>
      </c>
      <c r="AD131" s="38">
        <v>4724.0</v>
      </c>
      <c r="AE131" s="38">
        <v>391.0</v>
      </c>
      <c r="AF131" s="38">
        <v>451.0</v>
      </c>
      <c r="AG131" s="38">
        <v>1691.0</v>
      </c>
      <c r="AH131" s="38">
        <v>291.0</v>
      </c>
      <c r="AI131" s="38">
        <v>83.0</v>
      </c>
      <c r="AJ131" s="38">
        <v>2554.0</v>
      </c>
      <c r="AK131" s="38">
        <v>699.0</v>
      </c>
      <c r="AL131" s="38">
        <v>1700.0</v>
      </c>
      <c r="AM131" s="38">
        <v>97.0</v>
      </c>
      <c r="AN131" s="38">
        <v>21.0</v>
      </c>
      <c r="AO131" s="38">
        <v>73.0</v>
      </c>
      <c r="AP131" s="38">
        <v>124948.0</v>
      </c>
      <c r="AQ131" s="38">
        <v>6282.0</v>
      </c>
      <c r="AR131" s="38">
        <v>1792.0</v>
      </c>
      <c r="AS131" s="38">
        <v>689.0</v>
      </c>
      <c r="AT131" s="38">
        <v>244.0</v>
      </c>
      <c r="AU131" s="38">
        <v>385.0</v>
      </c>
      <c r="AV131" s="38">
        <v>3110.0</v>
      </c>
      <c r="AW131" s="38">
        <v>2869.0</v>
      </c>
      <c r="AX131" s="38">
        <v>1030.0</v>
      </c>
      <c r="AY131" s="38">
        <v>4600.0</v>
      </c>
      <c r="AZ131" s="38">
        <v>324.0</v>
      </c>
      <c r="BA131" s="38">
        <v>678.0</v>
      </c>
      <c r="BB131" s="38">
        <v>370.0</v>
      </c>
      <c r="BC131" s="38">
        <v>2044.0</v>
      </c>
      <c r="BD131" s="38">
        <v>220.0</v>
      </c>
      <c r="BE131" s="38">
        <v>2429.0</v>
      </c>
      <c r="BF131" s="38">
        <v>510.0</v>
      </c>
      <c r="BG131" s="38">
        <v>740.0</v>
      </c>
      <c r="BH131" s="38">
        <v>81.0</v>
      </c>
      <c r="BI131" s="38">
        <v>115.0</v>
      </c>
      <c r="BJ131" s="38">
        <v>714.0</v>
      </c>
      <c r="BK131" s="38">
        <v>1274.0</v>
      </c>
      <c r="BL131" s="38">
        <v>146.0</v>
      </c>
      <c r="BM131" s="38">
        <v>29293.0</v>
      </c>
      <c r="BN131" s="38">
        <v>305.0</v>
      </c>
      <c r="BO131" s="38">
        <v>495.0</v>
      </c>
      <c r="BP131" s="38">
        <v>234.0</v>
      </c>
      <c r="BQ131" s="38">
        <v>604.0</v>
      </c>
      <c r="BR131" s="38">
        <v>3688.0</v>
      </c>
      <c r="BS131" s="38">
        <v>2099.0</v>
      </c>
      <c r="BT131" s="47"/>
      <c r="BU131" s="47"/>
      <c r="BV131" s="47"/>
      <c r="BW131" s="47"/>
    </row>
    <row r="132" ht="12.75" customHeight="1">
      <c r="B132" s="2">
        <v>118.0</v>
      </c>
      <c r="O132" s="2"/>
      <c r="P132" s="36">
        <v>130.0</v>
      </c>
      <c r="Q132" s="9"/>
      <c r="BT132" s="47"/>
      <c r="BU132" s="47"/>
      <c r="BV132" s="47"/>
      <c r="BW132" s="47"/>
    </row>
    <row r="133" ht="12.75" customHeight="1">
      <c r="B133" s="2">
        <v>119.0</v>
      </c>
      <c r="E133" s="80" t="s">
        <v>168</v>
      </c>
      <c r="F133" s="7"/>
      <c r="G133" s="7"/>
      <c r="O133" s="2"/>
      <c r="P133" s="36">
        <v>131.0</v>
      </c>
      <c r="Q133" s="9"/>
      <c r="BT133" s="47"/>
      <c r="BU133" s="47"/>
      <c r="BV133" s="47"/>
      <c r="BW133" s="47"/>
    </row>
    <row r="134" ht="12.75" customHeight="1">
      <c r="B134" s="2">
        <v>120.0</v>
      </c>
      <c r="E134" s="59" t="s">
        <v>169</v>
      </c>
      <c r="F134" s="84" t="str">
        <f t="shared" ref="F134:F136" si="20">CA134</f>
        <v/>
      </c>
      <c r="G134" s="67">
        <f t="shared" ref="G134:G137" si="21">HLOOKUP($E$3,$Q$3:$BY$269,P134,FALSE)</f>
        <v>0.04140522274</v>
      </c>
      <c r="H134" s="85">
        <f>G134*EXP('Model Inputs'!H21)</f>
        <v>0.04265499791</v>
      </c>
      <c r="I134" s="86">
        <f>H134*EXP('Model Inputs'!I21)</f>
        <v>0.0433559718</v>
      </c>
      <c r="J134" s="86">
        <f>I134*EXP('Model Inputs'!J21)</f>
        <v>0.04454252948</v>
      </c>
      <c r="K134" s="86">
        <f>J134*EXP('Model Inputs'!K21)</f>
        <v>0.04531981941</v>
      </c>
      <c r="L134" s="86">
        <f>K134*EXP('Model Inputs'!L21)</f>
        <v>0.04611528475</v>
      </c>
      <c r="M134" s="86">
        <f>L134*EXP('Model Inputs'!M21)</f>
        <v>0.0469247123</v>
      </c>
      <c r="N134" s="86">
        <f>M134*EXP('Model Inputs'!N21)</f>
        <v>0.04774834714</v>
      </c>
      <c r="O134" s="87"/>
      <c r="P134" s="36">
        <v>132.0</v>
      </c>
      <c r="Q134" s="9"/>
      <c r="R134" s="88">
        <v>0.0414052227382991</v>
      </c>
      <c r="S134" s="88">
        <v>0.04140522273829906</v>
      </c>
      <c r="T134" s="88">
        <v>0.04140522273829906</v>
      </c>
      <c r="U134" s="88">
        <v>0.04140522273829906</v>
      </c>
      <c r="V134" s="88">
        <v>0.04140522273829906</v>
      </c>
      <c r="W134" s="88">
        <v>0.04140522273829906</v>
      </c>
      <c r="X134" s="88">
        <v>0.04140522273829906</v>
      </c>
      <c r="Y134" s="88">
        <v>0.04140522273829906</v>
      </c>
      <c r="Z134" s="88">
        <v>0.04140522273829906</v>
      </c>
      <c r="AA134" s="88">
        <v>0.04140522273829906</v>
      </c>
      <c r="AB134" s="88">
        <v>0.04140522273829906</v>
      </c>
      <c r="AC134" s="88">
        <v>0.04140522273829906</v>
      </c>
      <c r="AD134" s="88">
        <v>0.04140522273829906</v>
      </c>
      <c r="AE134" s="88">
        <v>0.04140522273829906</v>
      </c>
      <c r="AF134" s="88">
        <v>0.04140522273829906</v>
      </c>
      <c r="AG134" s="88">
        <v>0.04140522273829906</v>
      </c>
      <c r="AH134" s="88">
        <v>0.04140522273829906</v>
      </c>
      <c r="AI134" s="88">
        <v>0.04140522273829906</v>
      </c>
      <c r="AJ134" s="88">
        <v>0.04140522273829906</v>
      </c>
      <c r="AK134" s="88">
        <v>0.04140522273829906</v>
      </c>
      <c r="AL134" s="88">
        <v>0.04140522273829906</v>
      </c>
      <c r="AM134" s="88">
        <v>0.04140522273829906</v>
      </c>
      <c r="AN134" s="88">
        <v>0.04140522273829906</v>
      </c>
      <c r="AO134" s="88">
        <v>0.04140522273829906</v>
      </c>
      <c r="AP134" s="88">
        <v>0.04140522273829906</v>
      </c>
      <c r="AQ134" s="88">
        <v>0.04140522273829906</v>
      </c>
      <c r="AR134" s="88">
        <v>0.04140522273829906</v>
      </c>
      <c r="AS134" s="88">
        <v>0.04140522273829906</v>
      </c>
      <c r="AT134" s="88">
        <v>0.04140522273829906</v>
      </c>
      <c r="AU134" s="88">
        <v>0.04140522273829906</v>
      </c>
      <c r="AV134" s="88">
        <v>0.04140522273829906</v>
      </c>
      <c r="AW134" s="88">
        <v>0.04140522273829906</v>
      </c>
      <c r="AX134" s="88">
        <v>0.04140522273829906</v>
      </c>
      <c r="AY134" s="88">
        <v>0.04140522273829906</v>
      </c>
      <c r="AZ134" s="88">
        <v>0.04140522273829906</v>
      </c>
      <c r="BA134" s="88">
        <v>0.04140522273829906</v>
      </c>
      <c r="BB134" s="88">
        <v>0.04140522273829906</v>
      </c>
      <c r="BC134" s="88">
        <v>0.04140522273829906</v>
      </c>
      <c r="BD134" s="88">
        <v>0.04140522273829906</v>
      </c>
      <c r="BE134" s="88">
        <v>0.04140522273829906</v>
      </c>
      <c r="BF134" s="88">
        <v>0.04140522273829906</v>
      </c>
      <c r="BG134" s="88">
        <v>0.04140522273829906</v>
      </c>
      <c r="BH134" s="88">
        <v>0.04140522273829906</v>
      </c>
      <c r="BI134" s="88">
        <v>0.04140522273829906</v>
      </c>
      <c r="BJ134" s="88">
        <v>0.04140522273829906</v>
      </c>
      <c r="BK134" s="88">
        <v>0.04140522273829906</v>
      </c>
      <c r="BL134" s="88">
        <v>0.04140522273829906</v>
      </c>
      <c r="BM134" s="88">
        <v>0.04140522273829906</v>
      </c>
      <c r="BN134" s="88">
        <v>0.04140522273829906</v>
      </c>
      <c r="BO134" s="88">
        <v>0.04140522273829906</v>
      </c>
      <c r="BP134" s="88">
        <v>0.04140522273829906</v>
      </c>
      <c r="BQ134" s="88">
        <v>0.04140522273829906</v>
      </c>
      <c r="BR134" s="88">
        <v>0.04140522273829906</v>
      </c>
      <c r="BS134" s="88">
        <v>0.04140522273829906</v>
      </c>
      <c r="BT134" s="47"/>
      <c r="BU134" s="47"/>
      <c r="BV134" s="47"/>
      <c r="BW134" s="47"/>
    </row>
    <row r="135" ht="12.75" customHeight="1">
      <c r="B135" s="2">
        <v>121.0</v>
      </c>
      <c r="E135" s="59" t="s">
        <v>170</v>
      </c>
      <c r="F135" s="84" t="str">
        <f t="shared" si="20"/>
        <v/>
      </c>
      <c r="G135" s="67">
        <f t="shared" si="21"/>
        <v>0.0333291062</v>
      </c>
      <c r="H135" s="85">
        <f>G135*EXP('Model Inputs'!H20)</f>
        <v>0.03498572995</v>
      </c>
      <c r="I135" s="86">
        <f>H135*EXP('Model Inputs'!I20)</f>
        <v>0.03583554446</v>
      </c>
      <c r="J135" s="86">
        <f>I135*EXP('Model Inputs'!J20)</f>
        <v>0.03655947047</v>
      </c>
      <c r="K135" s="86">
        <f>J135*EXP('Model Inputs'!K20)</f>
        <v>0.03733533744</v>
      </c>
      <c r="L135" s="86">
        <f>K135*EXP('Model Inputs'!L20)</f>
        <v>0.03816581664</v>
      </c>
      <c r="M135" s="86">
        <f>L135*EXP('Model Inputs'!M20)</f>
        <v>0.03901476884</v>
      </c>
      <c r="N135" s="86">
        <f>M135*EXP('Model Inputs'!N20)</f>
        <v>0.03988260495</v>
      </c>
      <c r="O135" s="87"/>
      <c r="P135" s="36">
        <v>133.0</v>
      </c>
      <c r="Q135" s="9"/>
      <c r="R135" s="88">
        <v>0.033329106197923807</v>
      </c>
      <c r="S135" s="88">
        <v>0.033329106197923807</v>
      </c>
      <c r="T135" s="88">
        <v>0.033329106197923807</v>
      </c>
      <c r="U135" s="88">
        <v>0.033329106197923807</v>
      </c>
      <c r="V135" s="88">
        <v>0.033329106197923807</v>
      </c>
      <c r="W135" s="88">
        <v>0.033329106197923807</v>
      </c>
      <c r="X135" s="88">
        <v>0.033329106197923807</v>
      </c>
      <c r="Y135" s="88">
        <v>0.033329106197923807</v>
      </c>
      <c r="Z135" s="88">
        <v>0.033329106197923807</v>
      </c>
      <c r="AA135" s="88">
        <v>0.033329106197923807</v>
      </c>
      <c r="AB135" s="88">
        <v>0.033329106197923807</v>
      </c>
      <c r="AC135" s="88">
        <v>0.033329106197923807</v>
      </c>
      <c r="AD135" s="88">
        <v>0.033329106197923807</v>
      </c>
      <c r="AE135" s="88">
        <v>0.033329106197923807</v>
      </c>
      <c r="AF135" s="88">
        <v>0.033329106197923807</v>
      </c>
      <c r="AG135" s="88">
        <v>0.033329106197923807</v>
      </c>
      <c r="AH135" s="88">
        <v>0.033329106197923807</v>
      </c>
      <c r="AI135" s="88">
        <v>0.033329106197923807</v>
      </c>
      <c r="AJ135" s="88">
        <v>0.033329106197923807</v>
      </c>
      <c r="AK135" s="88">
        <v>0.033329106197923807</v>
      </c>
      <c r="AL135" s="88">
        <v>0.033329106197923807</v>
      </c>
      <c r="AM135" s="88">
        <v>0.033329106197923807</v>
      </c>
      <c r="AN135" s="88">
        <v>0.033329106197923807</v>
      </c>
      <c r="AO135" s="88">
        <v>0.033329106197923807</v>
      </c>
      <c r="AP135" s="88">
        <v>0.033329106197923807</v>
      </c>
      <c r="AQ135" s="88">
        <v>0.033329106197923807</v>
      </c>
      <c r="AR135" s="88">
        <v>0.033329106197923807</v>
      </c>
      <c r="AS135" s="88">
        <v>0.033329106197923807</v>
      </c>
      <c r="AT135" s="88">
        <v>0.033329106197923807</v>
      </c>
      <c r="AU135" s="88">
        <v>0.033329106197923807</v>
      </c>
      <c r="AV135" s="88">
        <v>0.033329106197923807</v>
      </c>
      <c r="AW135" s="88">
        <v>0.033329106197923807</v>
      </c>
      <c r="AX135" s="88">
        <v>0.033329106197923807</v>
      </c>
      <c r="AY135" s="88">
        <v>0.033329106197923807</v>
      </c>
      <c r="AZ135" s="88">
        <v>0.033329106197923807</v>
      </c>
      <c r="BA135" s="88">
        <v>0.033329106197923807</v>
      </c>
      <c r="BB135" s="88">
        <v>0.033329106197923807</v>
      </c>
      <c r="BC135" s="88">
        <v>0.033329106197923807</v>
      </c>
      <c r="BD135" s="88">
        <v>0.033329106197923807</v>
      </c>
      <c r="BE135" s="88">
        <v>0.033329106197923807</v>
      </c>
      <c r="BF135" s="88">
        <v>0.033329106197923807</v>
      </c>
      <c r="BG135" s="88">
        <v>0.033329106197923807</v>
      </c>
      <c r="BH135" s="88">
        <v>0.033329106197923807</v>
      </c>
      <c r="BI135" s="88">
        <v>0.033329106197923807</v>
      </c>
      <c r="BJ135" s="88">
        <v>0.033329106197923807</v>
      </c>
      <c r="BK135" s="88">
        <v>0.033329106197923807</v>
      </c>
      <c r="BL135" s="88">
        <v>0.033329106197923807</v>
      </c>
      <c r="BM135" s="88">
        <v>0.033329106197923807</v>
      </c>
      <c r="BN135" s="88">
        <v>0.033329106197923807</v>
      </c>
      <c r="BO135" s="88">
        <v>0.033329106197923807</v>
      </c>
      <c r="BP135" s="88">
        <v>0.033329106197923807</v>
      </c>
      <c r="BQ135" s="88">
        <v>0.033329106197923807</v>
      </c>
      <c r="BR135" s="88">
        <v>0.033329106197923807</v>
      </c>
      <c r="BS135" s="88">
        <v>0.033329106197923807</v>
      </c>
      <c r="BT135" s="47"/>
      <c r="BU135" s="47"/>
      <c r="BV135" s="47"/>
      <c r="BW135" s="47"/>
    </row>
    <row r="136" ht="12.75" customHeight="1">
      <c r="B136" s="2">
        <v>122.0</v>
      </c>
      <c r="E136" s="59" t="s">
        <v>171</v>
      </c>
      <c r="F136" s="63" t="str">
        <f t="shared" si="20"/>
        <v/>
      </c>
      <c r="G136" s="89">
        <f t="shared" si="21"/>
        <v>0.03575194116</v>
      </c>
      <c r="H136" s="90">
        <f t="shared" ref="H136:N136" si="22">LN(H134/G134)*0.3+LN(H135/G135)*0.7</f>
        <v>0.04287765889</v>
      </c>
      <c r="I136" s="90">
        <f t="shared" si="22"/>
        <v>0.02169</v>
      </c>
      <c r="J136" s="90">
        <f t="shared" si="22"/>
        <v>0.0221</v>
      </c>
      <c r="K136" s="90">
        <f t="shared" si="22"/>
        <v>0.01989</v>
      </c>
      <c r="L136" s="90">
        <f t="shared" si="22"/>
        <v>0.02062</v>
      </c>
      <c r="M136" s="90">
        <f t="shared" si="22"/>
        <v>0.02062</v>
      </c>
      <c r="N136" s="90">
        <f t="shared" si="22"/>
        <v>0.02062</v>
      </c>
      <c r="O136" s="91"/>
      <c r="P136" s="36">
        <v>134.0</v>
      </c>
      <c r="Q136" s="9"/>
      <c r="R136" s="90">
        <v>0.03575194116003638</v>
      </c>
      <c r="S136" s="90">
        <v>0.03575194116003638</v>
      </c>
      <c r="T136" s="90">
        <v>0.03575194116003638</v>
      </c>
      <c r="U136" s="90">
        <v>0.03575194116003638</v>
      </c>
      <c r="V136" s="90">
        <v>0.03575194116003638</v>
      </c>
      <c r="W136" s="90">
        <v>0.03575194116003638</v>
      </c>
      <c r="X136" s="90">
        <v>0.03575194116003638</v>
      </c>
      <c r="Y136" s="90">
        <v>0.03575194116003638</v>
      </c>
      <c r="Z136" s="90">
        <v>0.03575194116003638</v>
      </c>
      <c r="AA136" s="90">
        <v>0.03575194116003638</v>
      </c>
      <c r="AB136" s="90">
        <v>0.03575194116003638</v>
      </c>
      <c r="AC136" s="90">
        <v>0.03575194116003638</v>
      </c>
      <c r="AD136" s="90">
        <v>0.03575194116003638</v>
      </c>
      <c r="AE136" s="90">
        <v>0.03575194116003638</v>
      </c>
      <c r="AF136" s="90">
        <v>0.03575194116003638</v>
      </c>
      <c r="AG136" s="90">
        <v>0.03575194116003638</v>
      </c>
      <c r="AH136" s="90">
        <v>0.03575194116003638</v>
      </c>
      <c r="AI136" s="90">
        <v>0.03575194116003638</v>
      </c>
      <c r="AJ136" s="90">
        <v>0.03575194116003638</v>
      </c>
      <c r="AK136" s="90">
        <v>0.03575194116003638</v>
      </c>
      <c r="AL136" s="90">
        <v>0.03575194116003638</v>
      </c>
      <c r="AM136" s="90">
        <v>0.03575194116003638</v>
      </c>
      <c r="AN136" s="90">
        <v>0.03575194116003638</v>
      </c>
      <c r="AO136" s="90">
        <v>0.03575194116003638</v>
      </c>
      <c r="AP136" s="90">
        <v>0.03575194116003638</v>
      </c>
      <c r="AQ136" s="90">
        <v>0.03575194116003638</v>
      </c>
      <c r="AR136" s="90">
        <v>0.03575194116003638</v>
      </c>
      <c r="AS136" s="90">
        <v>0.03575194116003638</v>
      </c>
      <c r="AT136" s="90">
        <v>0.03575194116003638</v>
      </c>
      <c r="AU136" s="90">
        <v>0.03575194116003638</v>
      </c>
      <c r="AV136" s="90">
        <v>0.03575194116003638</v>
      </c>
      <c r="AW136" s="90">
        <v>0.03575194116003638</v>
      </c>
      <c r="AX136" s="90">
        <v>0.03575194116003638</v>
      </c>
      <c r="AY136" s="90">
        <v>0.03575194116003638</v>
      </c>
      <c r="AZ136" s="90">
        <v>0.03575194116003638</v>
      </c>
      <c r="BA136" s="90">
        <v>0.03575194116003638</v>
      </c>
      <c r="BB136" s="90">
        <v>0.03575194116003638</v>
      </c>
      <c r="BC136" s="90">
        <v>0.03575194116003638</v>
      </c>
      <c r="BD136" s="90">
        <v>0.03575194116003638</v>
      </c>
      <c r="BE136" s="90">
        <v>0.03575194116003638</v>
      </c>
      <c r="BF136" s="90">
        <v>0.03575194116003638</v>
      </c>
      <c r="BG136" s="90">
        <v>0.03575194116003638</v>
      </c>
      <c r="BH136" s="90">
        <v>0.03575194116003638</v>
      </c>
      <c r="BI136" s="90">
        <v>0.03575194116003638</v>
      </c>
      <c r="BJ136" s="90">
        <v>0.03575194116003638</v>
      </c>
      <c r="BK136" s="90">
        <v>0.03575194116003638</v>
      </c>
      <c r="BL136" s="90">
        <v>0.03575194116003638</v>
      </c>
      <c r="BM136" s="90">
        <v>0.03575194116003638</v>
      </c>
      <c r="BN136" s="90">
        <v>0.03575194116003638</v>
      </c>
      <c r="BO136" s="90">
        <v>0.03575194116003638</v>
      </c>
      <c r="BP136" s="90">
        <v>0.03575194116003638</v>
      </c>
      <c r="BQ136" s="90">
        <v>0.03575194116003638</v>
      </c>
      <c r="BR136" s="90">
        <v>0.03575194116003638</v>
      </c>
      <c r="BS136" s="90">
        <v>0.03575194116003638</v>
      </c>
      <c r="BT136" s="47"/>
      <c r="BU136" s="47"/>
      <c r="BV136" s="47"/>
      <c r="BW136" s="47"/>
    </row>
    <row r="137" ht="12.75" customHeight="1">
      <c r="B137" s="2">
        <v>123.0</v>
      </c>
      <c r="E137" s="59" t="s">
        <v>172</v>
      </c>
      <c r="F137" s="84"/>
      <c r="G137" s="62">
        <f t="shared" si="21"/>
        <v>177.809845</v>
      </c>
      <c r="H137" s="59">
        <f t="shared" ref="H137:N137" si="23">G137*EXP(H136)</f>
        <v>185.5997274</v>
      </c>
      <c r="I137" s="53">
        <f t="shared" si="23"/>
        <v>189.6693611</v>
      </c>
      <c r="J137" s="53">
        <f t="shared" si="23"/>
        <v>193.9077153</v>
      </c>
      <c r="K137" s="53">
        <f t="shared" si="23"/>
        <v>197.8031515</v>
      </c>
      <c r="L137" s="53">
        <f t="shared" si="23"/>
        <v>201.9241944</v>
      </c>
      <c r="M137" s="53">
        <f t="shared" si="23"/>
        <v>206.1310954</v>
      </c>
      <c r="N137" s="53">
        <f t="shared" si="23"/>
        <v>210.4256432</v>
      </c>
      <c r="O137" s="47"/>
      <c r="P137" s="36">
        <v>135.0</v>
      </c>
      <c r="Q137" s="9"/>
      <c r="R137" s="53">
        <v>179.18668522499516</v>
      </c>
      <c r="S137" s="53">
        <v>142.11431616146714</v>
      </c>
      <c r="T137" s="53">
        <v>150.87480525091394</v>
      </c>
      <c r="U137" s="53">
        <v>163.3510484999115</v>
      </c>
      <c r="V137" s="53">
        <v>172.13652489185196</v>
      </c>
      <c r="W137" s="53">
        <v>151.10014583784704</v>
      </c>
      <c r="X137" s="53">
        <v>160.9168754236251</v>
      </c>
      <c r="Y137" s="53">
        <v>152.85456962719172</v>
      </c>
      <c r="Z137" s="53">
        <v>177.8098450072542</v>
      </c>
      <c r="AA137" s="53">
        <v>183.4049474915854</v>
      </c>
      <c r="AB137" s="53">
        <v>180.04037606657184</v>
      </c>
      <c r="AC137" s="53">
        <v>156.06790785353886</v>
      </c>
      <c r="AD137" s="53">
        <v>183.4049474915854</v>
      </c>
      <c r="AE137" s="53">
        <v>145.76887817905907</v>
      </c>
      <c r="AF137" s="53">
        <v>157.01020185533594</v>
      </c>
      <c r="AG137" s="53">
        <v>183.4049474915854</v>
      </c>
      <c r="AH137" s="53">
        <v>153.38454595307815</v>
      </c>
      <c r="AI137" s="53">
        <v>150.87480525091394</v>
      </c>
      <c r="AJ137" s="53">
        <v>152.85456962719172</v>
      </c>
      <c r="AK137" s="53">
        <v>172.13652489185196</v>
      </c>
      <c r="AL137" s="53">
        <v>175.6616050584227</v>
      </c>
      <c r="AM137" s="53">
        <v>152.85456962719172</v>
      </c>
      <c r="AN137" s="53">
        <v>139.35579327106967</v>
      </c>
      <c r="AO137" s="53">
        <v>139.35579327106967</v>
      </c>
      <c r="AP137" s="53">
        <v>169.58747391485505</v>
      </c>
      <c r="AQ137" s="53">
        <v>177.8098450072542</v>
      </c>
      <c r="AR137" s="53">
        <v>168.11606278332857</v>
      </c>
      <c r="AS137" s="53">
        <v>145.66217372203593</v>
      </c>
      <c r="AT137" s="53">
        <v>153.92788337274288</v>
      </c>
      <c r="AU137" s="53">
        <v>155.31378975024552</v>
      </c>
      <c r="AV137" s="53">
        <v>157.01020185533594</v>
      </c>
      <c r="AW137" s="53">
        <v>172.13652489185196</v>
      </c>
      <c r="AX137" s="53">
        <v>173.6513740041622</v>
      </c>
      <c r="AY137" s="53">
        <v>151.10014583784704</v>
      </c>
      <c r="AZ137" s="53">
        <v>151.10014583784704</v>
      </c>
      <c r="BA137" s="53">
        <v>142.51151671716252</v>
      </c>
      <c r="BB137" s="53">
        <v>158.52744668556986</v>
      </c>
      <c r="BC137" s="53">
        <v>175.6616050584227</v>
      </c>
      <c r="BD137" s="53">
        <v>173.6513740041622</v>
      </c>
      <c r="BE137" s="53">
        <v>179.18668522499516</v>
      </c>
      <c r="BF137" s="53">
        <v>131.14978148452332</v>
      </c>
      <c r="BG137" s="53">
        <v>142.11431616146714</v>
      </c>
      <c r="BH137" s="53">
        <v>131.14978148452332</v>
      </c>
      <c r="BI137" s="53">
        <v>151.64346593207466</v>
      </c>
      <c r="BJ137" s="53">
        <v>150.87480525091394</v>
      </c>
      <c r="BK137" s="53">
        <v>150.87480525091394</v>
      </c>
      <c r="BL137" s="53">
        <v>161.71107921614202</v>
      </c>
      <c r="BM137" s="53">
        <v>179.18668522499516</v>
      </c>
      <c r="BN137" s="53">
        <v>168.11606278332857</v>
      </c>
      <c r="BO137" s="53">
        <v>151.10014583784704</v>
      </c>
      <c r="BP137" s="53">
        <v>152.64519948844227</v>
      </c>
      <c r="BQ137" s="53">
        <v>138.07208974753485</v>
      </c>
      <c r="BR137" s="53">
        <v>145.66217372203593</v>
      </c>
      <c r="BS137" s="53">
        <v>167.2183092293498</v>
      </c>
      <c r="BT137" s="47"/>
      <c r="BU137" s="47"/>
      <c r="BV137" s="47"/>
      <c r="BW137" s="47"/>
    </row>
    <row r="138" ht="12.75" customHeight="1">
      <c r="B138" s="2">
        <v>124.0</v>
      </c>
      <c r="E138" s="2"/>
      <c r="F138" s="84"/>
      <c r="G138" s="53"/>
      <c r="H138" s="53"/>
      <c r="I138" s="53"/>
      <c r="J138" s="53"/>
      <c r="K138" s="53"/>
      <c r="L138" s="53"/>
      <c r="M138" s="53"/>
      <c r="N138" s="53"/>
      <c r="O138" s="47"/>
      <c r="P138" s="36">
        <v>136.0</v>
      </c>
      <c r="Q138" s="9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47"/>
      <c r="BU138" s="47"/>
      <c r="BV138" s="47"/>
      <c r="BW138" s="47"/>
    </row>
    <row r="139" ht="12.75" customHeight="1">
      <c r="B139" s="2">
        <v>125.0</v>
      </c>
      <c r="E139" s="59" t="s">
        <v>173</v>
      </c>
      <c r="F139" s="88" t="str">
        <f>CA139</f>
        <v/>
      </c>
      <c r="G139" s="62">
        <f>HLOOKUP($E$3,$Q$3:$BY$269,P139,FALSE)</f>
        <v>22.29516269</v>
      </c>
      <c r="H139" s="53">
        <f t="shared" ref="H139:N139" si="24">H113</f>
        <v>22.77932277</v>
      </c>
      <c r="I139" s="53">
        <f t="shared" si="24"/>
        <v>22.87927904</v>
      </c>
      <c r="J139" s="53">
        <f t="shared" si="24"/>
        <v>23.36189975</v>
      </c>
      <c r="K139" s="53">
        <f t="shared" si="24"/>
        <v>23.90190164</v>
      </c>
      <c r="L139" s="53">
        <f t="shared" si="24"/>
        <v>24.32003929</v>
      </c>
      <c r="M139" s="53">
        <f t="shared" si="24"/>
        <v>24.74691099</v>
      </c>
      <c r="N139" s="53">
        <f t="shared" si="24"/>
        <v>25.18127525</v>
      </c>
      <c r="O139" s="47"/>
      <c r="P139" s="36">
        <v>137.0</v>
      </c>
      <c r="Q139" s="9"/>
      <c r="R139" s="53">
        <v>22.29516268649892</v>
      </c>
      <c r="S139" s="53">
        <v>22.29516268649892</v>
      </c>
      <c r="T139" s="53">
        <v>22.29516268649892</v>
      </c>
      <c r="U139" s="53">
        <v>22.29516268649892</v>
      </c>
      <c r="V139" s="53">
        <v>22.29516268649892</v>
      </c>
      <c r="W139" s="53">
        <v>22.29516268649892</v>
      </c>
      <c r="X139" s="53">
        <v>22.29516268649892</v>
      </c>
      <c r="Y139" s="53">
        <v>22.29516268649892</v>
      </c>
      <c r="Z139" s="53">
        <v>22.29516268649892</v>
      </c>
      <c r="AA139" s="53">
        <v>22.29516268649892</v>
      </c>
      <c r="AB139" s="53">
        <v>22.29516268649892</v>
      </c>
      <c r="AC139" s="53">
        <v>22.29516268649892</v>
      </c>
      <c r="AD139" s="53">
        <v>22.29516268649892</v>
      </c>
      <c r="AE139" s="53">
        <v>22.29516268649892</v>
      </c>
      <c r="AF139" s="53">
        <v>22.29516268649892</v>
      </c>
      <c r="AG139" s="53">
        <v>22.29516268649892</v>
      </c>
      <c r="AH139" s="53">
        <v>22.29516268649892</v>
      </c>
      <c r="AI139" s="53">
        <v>22.29516268649892</v>
      </c>
      <c r="AJ139" s="53">
        <v>22.29516268649892</v>
      </c>
      <c r="AK139" s="53">
        <v>22.29516268649892</v>
      </c>
      <c r="AL139" s="53">
        <v>22.29516268649892</v>
      </c>
      <c r="AM139" s="53">
        <v>22.29516268649892</v>
      </c>
      <c r="AN139" s="53">
        <v>22.29516268649892</v>
      </c>
      <c r="AO139" s="53">
        <v>22.29516268649892</v>
      </c>
      <c r="AP139" s="53">
        <v>22.29516268649892</v>
      </c>
      <c r="AQ139" s="53">
        <v>22.29516268649892</v>
      </c>
      <c r="AR139" s="53">
        <v>22.29516268649892</v>
      </c>
      <c r="AS139" s="53">
        <v>22.29516268649892</v>
      </c>
      <c r="AT139" s="53">
        <v>22.29516268649892</v>
      </c>
      <c r="AU139" s="53">
        <v>22.29516268649892</v>
      </c>
      <c r="AV139" s="53">
        <v>22.29516268649892</v>
      </c>
      <c r="AW139" s="53">
        <v>22.29516268649892</v>
      </c>
      <c r="AX139" s="53">
        <v>22.29516268649892</v>
      </c>
      <c r="AY139" s="53">
        <v>22.29516268649892</v>
      </c>
      <c r="AZ139" s="53">
        <v>22.29516268649892</v>
      </c>
      <c r="BA139" s="53">
        <v>22.29516268649892</v>
      </c>
      <c r="BB139" s="53">
        <v>22.29516268649892</v>
      </c>
      <c r="BC139" s="53">
        <v>22.29516268649892</v>
      </c>
      <c r="BD139" s="53">
        <v>22.29516268649892</v>
      </c>
      <c r="BE139" s="53">
        <v>22.29516268649892</v>
      </c>
      <c r="BF139" s="53">
        <v>22.29516268649892</v>
      </c>
      <c r="BG139" s="53">
        <v>22.29516268649892</v>
      </c>
      <c r="BH139" s="53">
        <v>22.29516268649892</v>
      </c>
      <c r="BI139" s="53">
        <v>22.29516268649892</v>
      </c>
      <c r="BJ139" s="53">
        <v>22.29516268649892</v>
      </c>
      <c r="BK139" s="53">
        <v>22.29516268649892</v>
      </c>
      <c r="BL139" s="53">
        <v>22.29516268649892</v>
      </c>
      <c r="BM139" s="53">
        <v>22.29516268649892</v>
      </c>
      <c r="BN139" s="53">
        <v>22.29516268649892</v>
      </c>
      <c r="BO139" s="53">
        <v>22.29516268649892</v>
      </c>
      <c r="BP139" s="53">
        <v>22.29516268649892</v>
      </c>
      <c r="BQ139" s="53">
        <v>22.29516268649892</v>
      </c>
      <c r="BR139" s="53">
        <v>22.29516268649892</v>
      </c>
      <c r="BS139" s="53">
        <v>22.29516268649892</v>
      </c>
      <c r="BT139" s="47"/>
      <c r="BU139" s="47"/>
      <c r="BV139" s="47"/>
      <c r="BW139" s="47"/>
    </row>
    <row r="140" ht="12.75" customHeight="1">
      <c r="B140" s="2">
        <v>126.0</v>
      </c>
      <c r="E140" s="2"/>
      <c r="O140" s="2"/>
      <c r="P140" s="36">
        <v>138.0</v>
      </c>
      <c r="Q140" s="9"/>
      <c r="BT140" s="47"/>
      <c r="BU140" s="47"/>
      <c r="BV140" s="47"/>
      <c r="BW140" s="47"/>
    </row>
    <row r="141" ht="12.75" customHeight="1">
      <c r="B141" s="2">
        <v>127.0</v>
      </c>
      <c r="E141" s="80" t="s">
        <v>174</v>
      </c>
      <c r="F141" s="7"/>
      <c r="G141" s="7"/>
      <c r="H141" s="7"/>
      <c r="I141" s="7"/>
      <c r="J141" s="7"/>
      <c r="K141" s="7"/>
      <c r="L141" s="7"/>
      <c r="M141" s="7"/>
      <c r="N141" s="7"/>
      <c r="O141" s="2"/>
      <c r="P141" s="36">
        <v>139.0</v>
      </c>
      <c r="Q141" s="9"/>
      <c r="BT141" s="47"/>
      <c r="BU141" s="47"/>
      <c r="BV141" s="47"/>
      <c r="BW141" s="47"/>
    </row>
    <row r="142" ht="12.75" customHeight="1">
      <c r="B142" s="2">
        <v>128.0</v>
      </c>
      <c r="E142" s="59" t="s">
        <v>175</v>
      </c>
      <c r="F142" s="53"/>
      <c r="G142" s="62">
        <f>G99</f>
        <v>12742</v>
      </c>
      <c r="H142" s="92">
        <f>'Model Inputs'!H16</f>
        <v>12914</v>
      </c>
      <c r="I142" s="92">
        <f>'Model Inputs'!I16</f>
        <v>13124</v>
      </c>
      <c r="J142" s="92">
        <f>'Model Inputs'!J16</f>
        <v>13260</v>
      </c>
      <c r="K142" s="92">
        <f>'Model Inputs'!K16</f>
        <v>13393</v>
      </c>
      <c r="L142" s="92">
        <f>'Model Inputs'!L16</f>
        <v>13531</v>
      </c>
      <c r="M142" s="92">
        <f>'Model Inputs'!M16</f>
        <v>13671</v>
      </c>
      <c r="N142" s="92">
        <f>'Model Inputs'!N16</f>
        <v>13813</v>
      </c>
      <c r="O142" s="47"/>
      <c r="P142" s="36">
        <v>140.0</v>
      </c>
      <c r="Q142" s="9"/>
      <c r="R142" s="53">
        <v>51073.0</v>
      </c>
      <c r="S142" s="53">
        <v>2112.0</v>
      </c>
      <c r="T142" s="53">
        <v>92.0</v>
      </c>
      <c r="U142" s="53">
        <v>1223.0</v>
      </c>
      <c r="V142" s="53">
        <v>1516.0</v>
      </c>
      <c r="W142" s="53">
        <v>1623.0</v>
      </c>
      <c r="X142" s="53">
        <v>160.0</v>
      </c>
      <c r="Y142" s="53">
        <v>54.0</v>
      </c>
      <c r="Z142" s="53">
        <v>39.0</v>
      </c>
      <c r="AA142" s="53">
        <v>174.0</v>
      </c>
      <c r="AB142" s="53">
        <v>4013.0</v>
      </c>
      <c r="AC142" s="53">
        <v>3266.0</v>
      </c>
      <c r="AD142" s="53">
        <v>4724.0</v>
      </c>
      <c r="AE142" s="53">
        <v>391.0</v>
      </c>
      <c r="AF142" s="53">
        <v>451.0</v>
      </c>
      <c r="AG142" s="53">
        <v>1691.0</v>
      </c>
      <c r="AH142" s="53">
        <v>291.0</v>
      </c>
      <c r="AI142" s="53">
        <v>83.0</v>
      </c>
      <c r="AJ142" s="53">
        <v>2554.0</v>
      </c>
      <c r="AK142" s="53">
        <v>699.0</v>
      </c>
      <c r="AL142" s="53">
        <v>1700.0</v>
      </c>
      <c r="AM142" s="53">
        <v>97.0</v>
      </c>
      <c r="AN142" s="53">
        <v>21.0</v>
      </c>
      <c r="AO142" s="53">
        <v>73.0</v>
      </c>
      <c r="AP142" s="53">
        <v>124948.0</v>
      </c>
      <c r="AQ142" s="53">
        <v>6282.0</v>
      </c>
      <c r="AR142" s="53">
        <v>1792.0</v>
      </c>
      <c r="AS142" s="53">
        <v>689.0</v>
      </c>
      <c r="AT142" s="53">
        <v>244.0</v>
      </c>
      <c r="AU142" s="53">
        <v>385.0</v>
      </c>
      <c r="AV142" s="53">
        <v>3110.0</v>
      </c>
      <c r="AW142" s="53">
        <v>2869.0</v>
      </c>
      <c r="AX142" s="53">
        <v>1030.0</v>
      </c>
      <c r="AY142" s="53">
        <v>4600.0</v>
      </c>
      <c r="AZ142" s="53">
        <v>324.0</v>
      </c>
      <c r="BA142" s="53">
        <v>678.0</v>
      </c>
      <c r="BB142" s="53">
        <v>370.0</v>
      </c>
      <c r="BC142" s="53">
        <v>2044.0</v>
      </c>
      <c r="BD142" s="53">
        <v>220.0</v>
      </c>
      <c r="BE142" s="53">
        <v>2429.0</v>
      </c>
      <c r="BF142" s="53">
        <v>510.0</v>
      </c>
      <c r="BG142" s="53">
        <v>740.0</v>
      </c>
      <c r="BH142" s="53">
        <v>81.0</v>
      </c>
      <c r="BI142" s="53">
        <v>115.0</v>
      </c>
      <c r="BJ142" s="53">
        <v>714.0</v>
      </c>
      <c r="BK142" s="53">
        <v>1274.0</v>
      </c>
      <c r="BL142" s="53">
        <v>146.0</v>
      </c>
      <c r="BM142" s="53">
        <v>29293.0</v>
      </c>
      <c r="BN142" s="53">
        <v>305.0</v>
      </c>
      <c r="BO142" s="53">
        <v>495.0</v>
      </c>
      <c r="BP142" s="53">
        <v>234.0</v>
      </c>
      <c r="BQ142" s="53">
        <v>604.0</v>
      </c>
      <c r="BR142" s="53">
        <v>3688.0</v>
      </c>
      <c r="BS142" s="53">
        <v>2099.0</v>
      </c>
      <c r="BT142" s="47"/>
      <c r="BU142" s="47"/>
      <c r="BV142" s="47"/>
      <c r="BW142" s="47"/>
    </row>
    <row r="143" ht="12.75" customHeight="1">
      <c r="B143" s="2">
        <v>129.0</v>
      </c>
      <c r="E143" s="59" t="s">
        <v>176</v>
      </c>
      <c r="F143" s="53"/>
      <c r="G143" s="72">
        <v>9870.0</v>
      </c>
      <c r="H143" s="93">
        <f>(G143*22+H142)/23</f>
        <v>10002.34783</v>
      </c>
      <c r="I143" s="93">
        <f>(H143*23+I142)/24</f>
        <v>10132.41667</v>
      </c>
      <c r="J143" s="93">
        <f>(I143*24+J142)/25</f>
        <v>10257.52</v>
      </c>
      <c r="K143" s="93">
        <f>(J143*25+K142)/26</f>
        <v>10378.11538</v>
      </c>
      <c r="L143" s="93">
        <f>(K143*26+L142)/27</f>
        <v>10494.88889</v>
      </c>
      <c r="M143" s="93">
        <f>(L143*27+M142)/28</f>
        <v>10608.32143</v>
      </c>
      <c r="N143" s="93">
        <f>(M143*28+N142)/29</f>
        <v>10718.82759</v>
      </c>
      <c r="O143" s="47"/>
      <c r="P143" s="36">
        <v>141.0</v>
      </c>
      <c r="Q143" s="9"/>
      <c r="R143" s="53">
        <v>26899.113636363636</v>
      </c>
      <c r="S143" s="53">
        <v>1912.9</v>
      </c>
      <c r="T143" s="53">
        <v>92.06818181818181</v>
      </c>
      <c r="U143" s="53">
        <v>851.4454545454545</v>
      </c>
      <c r="V143" s="53">
        <v>1529.4045454545455</v>
      </c>
      <c r="W143" s="53">
        <v>1118.6727272727271</v>
      </c>
      <c r="X143" s="53">
        <v>150.36363636363637</v>
      </c>
      <c r="Y143" s="53">
        <v>33.47727272727273</v>
      </c>
      <c r="Z143" s="53">
        <v>31.45909090909091</v>
      </c>
      <c r="AA143" s="53">
        <v>153.29545454545456</v>
      </c>
      <c r="AB143" s="53">
        <v>3409.409090909091</v>
      </c>
      <c r="AC143" s="53">
        <v>1630.936363636364</v>
      </c>
      <c r="AD143" s="53">
        <v>2289.681818181818</v>
      </c>
      <c r="AE143" s="53">
        <v>344.90909090909093</v>
      </c>
      <c r="AF143" s="53">
        <v>403.31363636363636</v>
      </c>
      <c r="AG143" s="53">
        <v>723.3318181818181</v>
      </c>
      <c r="AH143" s="53">
        <v>270.62272727272716</v>
      </c>
      <c r="AI143" s="53">
        <v>80.67272727272724</v>
      </c>
      <c r="AJ143" s="53">
        <v>1093.5363636363636</v>
      </c>
      <c r="AK143" s="53">
        <v>376.90909090909093</v>
      </c>
      <c r="AL143" s="53">
        <v>1469.190909090909</v>
      </c>
      <c r="AM143" s="53">
        <v>76.82727272727271</v>
      </c>
      <c r="AN143" s="53">
        <v>21.136363636363637</v>
      </c>
      <c r="AO143" s="53">
        <v>67.79545454545455</v>
      </c>
      <c r="AP143" s="53">
        <v>123584.75909090908</v>
      </c>
      <c r="AQ143" s="53">
        <v>5566.181818181819</v>
      </c>
      <c r="AR143" s="53">
        <v>907.9090909090909</v>
      </c>
      <c r="AS143" s="53">
        <v>380.80909090909097</v>
      </c>
      <c r="AT143" s="53">
        <v>157.4090909090909</v>
      </c>
      <c r="AU143" s="53">
        <v>477.40909090909093</v>
      </c>
      <c r="AV143" s="53">
        <v>2815.2272727272725</v>
      </c>
      <c r="AW143" s="53">
        <v>1611.7045454545455</v>
      </c>
      <c r="AX143" s="53">
        <v>1059.4545454545455</v>
      </c>
      <c r="AY143" s="53">
        <v>2484.4545454545455</v>
      </c>
      <c r="AZ143" s="53">
        <v>336.20909090909083</v>
      </c>
      <c r="BA143" s="53">
        <v>714.3</v>
      </c>
      <c r="BB143" s="53">
        <v>370.0</v>
      </c>
      <c r="BC143" s="53">
        <v>1654.9545454545455</v>
      </c>
      <c r="BD143" s="53">
        <v>195.8318181818182</v>
      </c>
      <c r="BE143" s="53">
        <v>1230.4545454545455</v>
      </c>
      <c r="BF143" s="53">
        <v>265.28181818181815</v>
      </c>
      <c r="BG143" s="53">
        <v>732.2272727272727</v>
      </c>
      <c r="BH143" s="53">
        <v>69.5</v>
      </c>
      <c r="BI143" s="53">
        <v>98.7909090909091</v>
      </c>
      <c r="BJ143" s="53">
        <v>389.24545454545455</v>
      </c>
      <c r="BK143" s="53">
        <v>1250.522727272727</v>
      </c>
      <c r="BL143" s="53">
        <v>147.7772727272727</v>
      </c>
      <c r="BM143" s="53">
        <v>18904.590909090908</v>
      </c>
      <c r="BN143" s="53">
        <v>255.97727272727272</v>
      </c>
      <c r="BO143" s="53">
        <v>451.8545454545454</v>
      </c>
      <c r="BP143" s="53">
        <v>121.68181818181819</v>
      </c>
      <c r="BQ143" s="53">
        <v>501.91818181818184</v>
      </c>
      <c r="BR143" s="53">
        <v>3422.2136363636364</v>
      </c>
      <c r="BS143" s="53">
        <v>2043.3954545454546</v>
      </c>
      <c r="BT143" s="47"/>
      <c r="BU143" s="47"/>
      <c r="BV143" s="47"/>
      <c r="BW143" s="47"/>
    </row>
    <row r="144" ht="12.75" customHeight="1">
      <c r="B144" s="2">
        <v>130.0</v>
      </c>
      <c r="E144" s="59" t="s">
        <v>177</v>
      </c>
      <c r="F144" s="38"/>
      <c r="G144" s="72">
        <f t="shared" ref="G144:G145" si="25">HLOOKUP($E$3,$Q$3:$BY$269,P144,FALSE)</f>
        <v>5566.181818</v>
      </c>
      <c r="H144" s="38"/>
      <c r="I144" s="38"/>
      <c r="J144" s="38"/>
      <c r="K144" s="38"/>
      <c r="L144" s="38"/>
      <c r="M144" s="38"/>
      <c r="N144" s="38"/>
      <c r="O144" s="43"/>
      <c r="P144" s="36">
        <v>142.0</v>
      </c>
      <c r="Q144" s="9"/>
      <c r="R144" s="38">
        <v>26899.113636363636</v>
      </c>
      <c r="S144" s="38">
        <v>1912.9</v>
      </c>
      <c r="T144" s="38">
        <v>92.06818181818181</v>
      </c>
      <c r="U144" s="38">
        <v>851.4454545454545</v>
      </c>
      <c r="V144" s="38">
        <v>1529.4045454545455</v>
      </c>
      <c r="W144" s="38">
        <v>1118.6727272727271</v>
      </c>
      <c r="X144" s="38">
        <v>150.36363636363637</v>
      </c>
      <c r="Y144" s="38">
        <v>33.47727272727273</v>
      </c>
      <c r="Z144" s="38">
        <v>31.45909090909091</v>
      </c>
      <c r="AA144" s="38">
        <v>153.29545454545456</v>
      </c>
      <c r="AB144" s="38">
        <v>3409.409090909091</v>
      </c>
      <c r="AC144" s="38">
        <v>1630.936363636364</v>
      </c>
      <c r="AD144" s="38">
        <v>2289.681818181818</v>
      </c>
      <c r="AE144" s="38">
        <v>344.90909090909093</v>
      </c>
      <c r="AF144" s="38">
        <v>403.31363636363636</v>
      </c>
      <c r="AG144" s="38">
        <v>723.3318181818181</v>
      </c>
      <c r="AH144" s="38">
        <v>270.62272727272716</v>
      </c>
      <c r="AI144" s="38">
        <v>80.67272727272724</v>
      </c>
      <c r="AJ144" s="38">
        <v>1093.5363636363636</v>
      </c>
      <c r="AK144" s="38">
        <v>376.90909090909093</v>
      </c>
      <c r="AL144" s="38">
        <v>1469.190909090909</v>
      </c>
      <c r="AM144" s="38">
        <v>76.82727272727271</v>
      </c>
      <c r="AN144" s="38">
        <v>21.136363636363637</v>
      </c>
      <c r="AO144" s="38">
        <v>67.79545454545455</v>
      </c>
      <c r="AP144" s="38">
        <v>123584.75909090908</v>
      </c>
      <c r="AQ144" s="38">
        <v>5566.181818181819</v>
      </c>
      <c r="AR144" s="38">
        <v>907.9090909090909</v>
      </c>
      <c r="AS144" s="38">
        <v>380.80909090909097</v>
      </c>
      <c r="AT144" s="38">
        <v>157.4090909090909</v>
      </c>
      <c r="AU144" s="38">
        <v>477.40909090909093</v>
      </c>
      <c r="AV144" s="38">
        <v>2815.2272727272725</v>
      </c>
      <c r="AW144" s="38">
        <v>1611.7045454545455</v>
      </c>
      <c r="AX144" s="38">
        <v>1059.4545454545455</v>
      </c>
      <c r="AY144" s="38">
        <v>2484.4545454545455</v>
      </c>
      <c r="AZ144" s="38">
        <v>336.20909090909083</v>
      </c>
      <c r="BA144" s="38">
        <v>714.3</v>
      </c>
      <c r="BB144" s="38">
        <v>370.0</v>
      </c>
      <c r="BC144" s="38">
        <v>1654.9545454545455</v>
      </c>
      <c r="BD144" s="38">
        <v>195.8318181818182</v>
      </c>
      <c r="BE144" s="38">
        <v>1230.4545454545455</v>
      </c>
      <c r="BF144" s="38">
        <v>265.28181818181815</v>
      </c>
      <c r="BG144" s="38">
        <v>732.2272727272727</v>
      </c>
      <c r="BH144" s="38">
        <v>69.5</v>
      </c>
      <c r="BI144" s="38">
        <v>98.7909090909091</v>
      </c>
      <c r="BJ144" s="38">
        <v>389.24545454545455</v>
      </c>
      <c r="BK144" s="38">
        <v>1250.522727272727</v>
      </c>
      <c r="BL144" s="38">
        <v>147.7772727272727</v>
      </c>
      <c r="BM144" s="38">
        <v>18904.590909090908</v>
      </c>
      <c r="BN144" s="38">
        <v>255.97727272727272</v>
      </c>
      <c r="BO144" s="38">
        <v>451.8545454545454</v>
      </c>
      <c r="BP144" s="38">
        <v>121.68181818181819</v>
      </c>
      <c r="BQ144" s="38">
        <v>501.91818181818184</v>
      </c>
      <c r="BR144" s="38">
        <v>3422.2136363636364</v>
      </c>
      <c r="BS144" s="38">
        <v>2043.3954545454546</v>
      </c>
      <c r="BT144" s="47"/>
      <c r="BU144" s="47"/>
      <c r="BV144" s="47"/>
      <c r="BW144" s="47"/>
    </row>
    <row r="145" ht="12.75" customHeight="1">
      <c r="B145" s="2">
        <v>131.0</v>
      </c>
      <c r="E145" s="59" t="s">
        <v>178</v>
      </c>
      <c r="F145" s="63"/>
      <c r="G145" s="67">
        <f t="shared" si="25"/>
        <v>0.1576375341</v>
      </c>
      <c r="H145" s="63">
        <f>'Model Inputs'!H17</f>
        <v>0.1634025587</v>
      </c>
      <c r="I145" s="63">
        <f>'Model Inputs'!I17</f>
        <v>0.1585</v>
      </c>
      <c r="J145" s="63">
        <f>'Model Inputs'!J17</f>
        <v>0.1563</v>
      </c>
      <c r="K145" s="63">
        <f>'Model Inputs'!K17</f>
        <v>0.1543</v>
      </c>
      <c r="L145" s="63">
        <f>'Model Inputs'!L17</f>
        <v>0.1538</v>
      </c>
      <c r="M145" s="63">
        <f>'Model Inputs'!M17</f>
        <v>0.1505</v>
      </c>
      <c r="N145" s="63">
        <f>'Model Inputs'!N17</f>
        <v>0.1404</v>
      </c>
      <c r="O145" s="68"/>
      <c r="P145" s="36">
        <v>143.0</v>
      </c>
      <c r="Q145" s="9"/>
      <c r="R145" s="63">
        <v>0.10072978897325259</v>
      </c>
      <c r="S145" s="63">
        <v>0.06723915843709746</v>
      </c>
      <c r="T145" s="63">
        <v>-0.02822822822822823</v>
      </c>
      <c r="U145" s="63">
        <v>0.043716302595742315</v>
      </c>
      <c r="V145" s="63">
        <v>0.036984288798272966</v>
      </c>
      <c r="W145" s="63">
        <v>0.07423733557234817</v>
      </c>
      <c r="X145" s="63">
        <v>0.11773472429210134</v>
      </c>
      <c r="Y145" s="63">
        <v>-0.01764234161988773</v>
      </c>
      <c r="Z145" s="63">
        <v>0.3343527013251784</v>
      </c>
      <c r="AA145" s="63">
        <v>0.10415396673343202</v>
      </c>
      <c r="AB145" s="63">
        <v>0.12212048865974144</v>
      </c>
      <c r="AC145" s="63">
        <v>0.10074359198670282</v>
      </c>
      <c r="AD145" s="63">
        <v>0.06347508660977935</v>
      </c>
      <c r="AE145" s="63">
        <v>0.168450184501845</v>
      </c>
      <c r="AF145" s="63">
        <v>0.12291523874800091</v>
      </c>
      <c r="AG145" s="63">
        <v>0.10390845070422536</v>
      </c>
      <c r="AH145" s="63">
        <v>0.10704909099915787</v>
      </c>
      <c r="AI145" s="63">
        <v>0.015147416824452259</v>
      </c>
      <c r="AJ145" s="63">
        <v>0.022305306538641288</v>
      </c>
      <c r="AK145" s="63">
        <v>0.12675790467201511</v>
      </c>
      <c r="AL145" s="63">
        <v>0.07237545932368947</v>
      </c>
      <c r="AM145" s="63">
        <v>-0.03911015428776462</v>
      </c>
      <c r="AN145" s="63">
        <v>0.047540983606557376</v>
      </c>
      <c r="AO145" s="63">
        <v>0.022294725394236</v>
      </c>
      <c r="AP145" s="63">
        <v>0.09989205222228341</v>
      </c>
      <c r="AQ145" s="63">
        <v>0.15763753407769396</v>
      </c>
      <c r="AR145" s="63">
        <v>0.45596766833974317</v>
      </c>
      <c r="AS145" s="63">
        <v>0.03974463060004428</v>
      </c>
      <c r="AT145" s="63">
        <v>0.12543164736949014</v>
      </c>
      <c r="AU145" s="63">
        <v>0.10326579981856668</v>
      </c>
      <c r="AV145" s="63">
        <v>0.10710523002710098</v>
      </c>
      <c r="AW145" s="63">
        <v>0.27036069615237873</v>
      </c>
      <c r="AX145" s="63">
        <v>0.09978625807536204</v>
      </c>
      <c r="AY145" s="63">
        <v>0.15228555249643644</v>
      </c>
      <c r="AZ145" s="63">
        <v>0.1582526509912402</v>
      </c>
      <c r="BA145" s="63">
        <v>0.01704920437046271</v>
      </c>
      <c r="BB145" s="63">
        <v>-0.017147568013190437</v>
      </c>
      <c r="BC145" s="63">
        <v>0.18344574259565077</v>
      </c>
      <c r="BD145" s="63">
        <v>0.12704205769899202</v>
      </c>
      <c r="BE145" s="63">
        <v>0.1514943764012674</v>
      </c>
      <c r="BF145" s="63">
        <v>0.09399477806788512</v>
      </c>
      <c r="BG145" s="63">
        <v>0.020499295711331553</v>
      </c>
      <c r="BH145" s="63">
        <v>0.04071005917159763</v>
      </c>
      <c r="BI145" s="63">
        <v>0.05273937532002048</v>
      </c>
      <c r="BJ145" s="63">
        <v>0.06469100108420672</v>
      </c>
      <c r="BK145" s="63">
        <v>0.026812776871065515</v>
      </c>
      <c r="BL145" s="63">
        <v>0.22557596967045787</v>
      </c>
      <c r="BM145" s="63">
        <v>0.07916948008102634</v>
      </c>
      <c r="BN145" s="63">
        <v>0.20333957553058676</v>
      </c>
      <c r="BO145" s="63">
        <v>0.15329153605015675</v>
      </c>
      <c r="BP145" s="63">
        <v>0.1483085250338295</v>
      </c>
      <c r="BQ145" s="63">
        <v>0.08624862486248625</v>
      </c>
      <c r="BR145" s="63">
        <v>0.12372299476367167</v>
      </c>
      <c r="BS145" s="63">
        <v>0.12389433302192451</v>
      </c>
      <c r="BT145" s="47"/>
      <c r="BU145" s="47"/>
      <c r="BV145" s="47"/>
      <c r="BW145" s="47"/>
    </row>
    <row r="146" ht="12.75" customHeight="1">
      <c r="B146" s="2">
        <v>132.0</v>
      </c>
      <c r="E146" s="2"/>
      <c r="O146" s="2"/>
      <c r="P146" s="36">
        <v>144.0</v>
      </c>
      <c r="Q146" s="9"/>
      <c r="BT146" s="47"/>
      <c r="BU146" s="47"/>
      <c r="BV146" s="47"/>
      <c r="BW146" s="47"/>
    </row>
    <row r="147" ht="12.75" customHeight="1">
      <c r="B147" s="2">
        <v>133.0</v>
      </c>
      <c r="C147" s="59" t="s">
        <v>179</v>
      </c>
      <c r="O147" s="2"/>
      <c r="P147" s="36">
        <v>145.0</v>
      </c>
      <c r="Q147" s="9"/>
      <c r="BT147" s="47"/>
      <c r="BU147" s="47"/>
      <c r="BV147" s="47"/>
      <c r="BW147" s="47"/>
    </row>
    <row r="148" ht="12.75" customHeight="1">
      <c r="B148" s="2">
        <v>134.0</v>
      </c>
      <c r="O148" s="2"/>
      <c r="P148" s="36">
        <v>146.0</v>
      </c>
      <c r="Q148" s="9"/>
      <c r="BT148" s="47"/>
      <c r="BU148" s="47"/>
      <c r="BV148" s="47"/>
      <c r="BW148" s="47"/>
    </row>
    <row r="149" ht="12.75" customHeight="1" outlineLevel="1">
      <c r="B149" s="2">
        <v>135.0</v>
      </c>
      <c r="C149" s="28" t="s">
        <v>180</v>
      </c>
      <c r="D149" s="28"/>
      <c r="O149" s="2"/>
      <c r="P149" s="36">
        <v>147.0</v>
      </c>
      <c r="Q149" s="9"/>
      <c r="BT149" s="47"/>
      <c r="BU149" s="47"/>
      <c r="BV149" s="47"/>
      <c r="BW149" s="47"/>
    </row>
    <row r="150" ht="12.75" customHeight="1" outlineLevel="1">
      <c r="B150" s="2">
        <v>136.0</v>
      </c>
      <c r="C150" s="28"/>
      <c r="D150" s="28"/>
      <c r="O150" s="2"/>
      <c r="P150" s="36">
        <v>148.0</v>
      </c>
      <c r="Q150" s="9"/>
      <c r="BT150" s="47"/>
      <c r="BU150" s="47"/>
      <c r="BV150" s="47"/>
      <c r="BW150" s="47"/>
    </row>
    <row r="151" ht="12.75" customHeight="1" outlineLevel="1">
      <c r="B151" s="2">
        <v>137.0</v>
      </c>
      <c r="E151" s="59" t="s">
        <v>181</v>
      </c>
      <c r="F151" s="88"/>
      <c r="G151" s="94">
        <f t="shared" ref="G151:G152" si="27">HLOOKUP($E$3,$Q$3:$BY$269,P151,FALSE)</f>
        <v>1</v>
      </c>
      <c r="H151" s="88">
        <f t="shared" ref="H151:N151" si="26">G151</f>
        <v>1</v>
      </c>
      <c r="I151" s="88">
        <f t="shared" si="26"/>
        <v>1</v>
      </c>
      <c r="J151" s="88">
        <f t="shared" si="26"/>
        <v>1</v>
      </c>
      <c r="K151" s="88">
        <f t="shared" si="26"/>
        <v>1</v>
      </c>
      <c r="L151" s="88">
        <f t="shared" si="26"/>
        <v>1</v>
      </c>
      <c r="M151" s="88">
        <f t="shared" si="26"/>
        <v>1</v>
      </c>
      <c r="N151" s="88">
        <f t="shared" si="26"/>
        <v>1</v>
      </c>
      <c r="O151" s="95"/>
      <c r="P151" s="36">
        <v>149.0</v>
      </c>
      <c r="Q151" s="9"/>
      <c r="R151" s="88">
        <v>1.0</v>
      </c>
      <c r="S151" s="88">
        <v>1.0</v>
      </c>
      <c r="T151" s="88">
        <v>1.0</v>
      </c>
      <c r="U151" s="88">
        <v>1.0</v>
      </c>
      <c r="V151" s="88">
        <v>1.0</v>
      </c>
      <c r="W151" s="88">
        <v>1.0</v>
      </c>
      <c r="X151" s="88">
        <v>1.0</v>
      </c>
      <c r="Y151" s="88">
        <v>1.0</v>
      </c>
      <c r="Z151" s="88">
        <v>1.0</v>
      </c>
      <c r="AA151" s="88">
        <v>1.0</v>
      </c>
      <c r="AB151" s="88">
        <v>1.0</v>
      </c>
      <c r="AC151" s="88">
        <v>1.0</v>
      </c>
      <c r="AD151" s="88">
        <v>1.0</v>
      </c>
      <c r="AE151" s="88">
        <v>1.0</v>
      </c>
      <c r="AF151" s="88">
        <v>1.0</v>
      </c>
      <c r="AG151" s="88">
        <v>1.0</v>
      </c>
      <c r="AH151" s="88">
        <v>1.0</v>
      </c>
      <c r="AI151" s="88">
        <v>1.0</v>
      </c>
      <c r="AJ151" s="88">
        <v>1.0</v>
      </c>
      <c r="AK151" s="88">
        <v>1.0</v>
      </c>
      <c r="AL151" s="88">
        <v>1.0</v>
      </c>
      <c r="AM151" s="88">
        <v>1.0</v>
      </c>
      <c r="AN151" s="88">
        <v>1.0</v>
      </c>
      <c r="AO151" s="88">
        <v>1.0</v>
      </c>
      <c r="AP151" s="88">
        <v>1.0</v>
      </c>
      <c r="AQ151" s="88">
        <v>1.0</v>
      </c>
      <c r="AR151" s="88">
        <v>1.0</v>
      </c>
      <c r="AS151" s="88">
        <v>1.0</v>
      </c>
      <c r="AT151" s="88">
        <v>1.0</v>
      </c>
      <c r="AU151" s="88">
        <v>1.0</v>
      </c>
      <c r="AV151" s="88">
        <v>1.0</v>
      </c>
      <c r="AW151" s="88">
        <v>1.0</v>
      </c>
      <c r="AX151" s="88">
        <v>1.0</v>
      </c>
      <c r="AY151" s="88">
        <v>1.0</v>
      </c>
      <c r="AZ151" s="88">
        <v>1.0</v>
      </c>
      <c r="BA151" s="88">
        <v>1.0</v>
      </c>
      <c r="BB151" s="88">
        <v>1.0</v>
      </c>
      <c r="BC151" s="88">
        <v>1.0</v>
      </c>
      <c r="BD151" s="88">
        <v>1.0</v>
      </c>
      <c r="BE151" s="88">
        <v>1.0</v>
      </c>
      <c r="BF151" s="88">
        <v>1.0</v>
      </c>
      <c r="BG151" s="88">
        <v>1.0</v>
      </c>
      <c r="BH151" s="88">
        <v>1.0</v>
      </c>
      <c r="BI151" s="88">
        <v>1.0</v>
      </c>
      <c r="BJ151" s="88">
        <v>1.0</v>
      </c>
      <c r="BK151" s="88">
        <v>1.0</v>
      </c>
      <c r="BL151" s="88">
        <v>1.0</v>
      </c>
      <c r="BM151" s="88">
        <v>1.0</v>
      </c>
      <c r="BN151" s="88">
        <v>1.0</v>
      </c>
      <c r="BO151" s="88">
        <v>1.0</v>
      </c>
      <c r="BP151" s="88">
        <v>1.0</v>
      </c>
      <c r="BQ151" s="88">
        <v>1.0</v>
      </c>
      <c r="BR151" s="88">
        <v>1.0</v>
      </c>
      <c r="BS151" s="88">
        <v>1.0</v>
      </c>
      <c r="BT151" s="47"/>
      <c r="BU151" s="47"/>
      <c r="BV151" s="47"/>
      <c r="BW151" s="47"/>
    </row>
    <row r="152" ht="12.75" customHeight="1" outlineLevel="1">
      <c r="B152" s="2">
        <v>138.0</v>
      </c>
      <c r="E152" s="59" t="s">
        <v>182</v>
      </c>
      <c r="F152" s="96"/>
      <c r="G152" s="97">
        <f t="shared" si="27"/>
        <v>0.1253876729</v>
      </c>
      <c r="H152" s="96">
        <f t="shared" ref="H152:N152" si="28">H113/H137</f>
        <v>0.1227336003</v>
      </c>
      <c r="I152" s="96">
        <f t="shared" si="28"/>
        <v>0.1206271741</v>
      </c>
      <c r="J152" s="96">
        <f t="shared" si="28"/>
        <v>0.120479475</v>
      </c>
      <c r="K152" s="96">
        <f t="shared" si="28"/>
        <v>0.120836809</v>
      </c>
      <c r="L152" s="96">
        <f t="shared" si="28"/>
        <v>0.1204414328</v>
      </c>
      <c r="M152" s="96">
        <f t="shared" si="28"/>
        <v>0.1200542351</v>
      </c>
      <c r="N152" s="96">
        <f t="shared" si="28"/>
        <v>0.1196682822</v>
      </c>
      <c r="O152" s="98"/>
      <c r="P152" s="36">
        <v>150.0</v>
      </c>
      <c r="Q152" s="9"/>
      <c r="R152" s="96">
        <v>0.12442421521724158</v>
      </c>
      <c r="S152" s="96">
        <v>0.15688189120347065</v>
      </c>
      <c r="T152" s="96">
        <v>0.14777260291684033</v>
      </c>
      <c r="U152" s="96">
        <v>0.13648619271954657</v>
      </c>
      <c r="V152" s="96">
        <v>0.1295202322720659</v>
      </c>
      <c r="W152" s="96">
        <v>0.14755222480344227</v>
      </c>
      <c r="X152" s="96">
        <v>0.13855080536336117</v>
      </c>
      <c r="Y152" s="96">
        <v>0.14585865990710148</v>
      </c>
      <c r="Z152" s="96">
        <v>0.1253876729131018</v>
      </c>
      <c r="AA152" s="96">
        <v>0.12156249322293675</v>
      </c>
      <c r="AB152" s="96">
        <v>0.12383423748379112</v>
      </c>
      <c r="AC152" s="96">
        <v>0.14285552355466766</v>
      </c>
      <c r="AD152" s="96">
        <v>0.12156249322293675</v>
      </c>
      <c r="AE152" s="96">
        <v>0.15294871556267356</v>
      </c>
      <c r="AF152" s="96">
        <v>0.1419981786090623</v>
      </c>
      <c r="AG152" s="96">
        <v>0.12156249322293675</v>
      </c>
      <c r="AH152" s="96">
        <v>0.1453546871229076</v>
      </c>
      <c r="AI152" s="96">
        <v>0.14777260291684033</v>
      </c>
      <c r="AJ152" s="96">
        <v>0.14585865990710148</v>
      </c>
      <c r="AK152" s="96">
        <v>0.1295202322720659</v>
      </c>
      <c r="AL152" s="96">
        <v>0.12692109171542548</v>
      </c>
      <c r="AM152" s="96">
        <v>0.14585865990710148</v>
      </c>
      <c r="AN152" s="96">
        <v>0.15998734005360798</v>
      </c>
      <c r="AO152" s="96">
        <v>0.15998734005360798</v>
      </c>
      <c r="AP152" s="96">
        <v>0.13146703687380043</v>
      </c>
      <c r="AQ152" s="96">
        <v>0.1253876729131018</v>
      </c>
      <c r="AR152" s="96">
        <v>0.1326176827923539</v>
      </c>
      <c r="AS152" s="96">
        <v>0.15306075775749653</v>
      </c>
      <c r="AT152" s="96">
        <v>0.14484161152603028</v>
      </c>
      <c r="AU152" s="96">
        <v>0.14354915118838427</v>
      </c>
      <c r="AV152" s="96">
        <v>0.1419981786090623</v>
      </c>
      <c r="AW152" s="96">
        <v>0.1295202322720659</v>
      </c>
      <c r="AX152" s="96">
        <v>0.12839036151804092</v>
      </c>
      <c r="AY152" s="96">
        <v>0.14755222480344227</v>
      </c>
      <c r="AZ152" s="96">
        <v>0.14755222480344227</v>
      </c>
      <c r="BA152" s="96">
        <v>0.15644463830068783</v>
      </c>
      <c r="BB152" s="96">
        <v>0.14063913317622595</v>
      </c>
      <c r="BC152" s="96">
        <v>0.12692109171542548</v>
      </c>
      <c r="BD152" s="96">
        <v>0.12839036151804092</v>
      </c>
      <c r="BE152" s="96">
        <v>0.12442421521724158</v>
      </c>
      <c r="BF152" s="96">
        <v>0.1699977112743411</v>
      </c>
      <c r="BG152" s="96">
        <v>0.15688189120347065</v>
      </c>
      <c r="BH152" s="96">
        <v>0.1699977112743411</v>
      </c>
      <c r="BI152" s="96">
        <v>0.14702356312856596</v>
      </c>
      <c r="BJ152" s="96">
        <v>0.14777260291684033</v>
      </c>
      <c r="BK152" s="96">
        <v>0.14777260291684033</v>
      </c>
      <c r="BL152" s="96">
        <v>0.13787034750228427</v>
      </c>
      <c r="BM152" s="96">
        <v>0.12442421521724158</v>
      </c>
      <c r="BN152" s="96">
        <v>0.1326176827923539</v>
      </c>
      <c r="BO152" s="96">
        <v>0.14755222480344227</v>
      </c>
      <c r="BP152" s="96">
        <v>0.146058721539992</v>
      </c>
      <c r="BQ152" s="96">
        <v>0.16147479716766566</v>
      </c>
      <c r="BR152" s="96">
        <v>0.15306075775749653</v>
      </c>
      <c r="BS152" s="96">
        <v>0.13332967418011496</v>
      </c>
      <c r="BT152" s="47"/>
      <c r="BU152" s="47"/>
      <c r="BV152" s="47"/>
      <c r="BW152" s="47"/>
    </row>
    <row r="153" ht="12.75" customHeight="1" outlineLevel="1">
      <c r="B153" s="2">
        <v>139.0</v>
      </c>
      <c r="E153" s="59" t="s">
        <v>183</v>
      </c>
      <c r="F153" s="38"/>
      <c r="G153" s="72">
        <f>G128</f>
        <v>364334</v>
      </c>
      <c r="H153" s="38">
        <f t="shared" ref="H153:N153" si="29">H96</f>
        <v>371749</v>
      </c>
      <c r="I153" s="38">
        <f t="shared" si="29"/>
        <v>375261</v>
      </c>
      <c r="J153" s="38">
        <f t="shared" si="29"/>
        <v>379142</v>
      </c>
      <c r="K153" s="38">
        <f t="shared" si="29"/>
        <v>382958</v>
      </c>
      <c r="L153" s="38">
        <f t="shared" si="29"/>
        <v>386885</v>
      </c>
      <c r="M153" s="38">
        <f t="shared" si="29"/>
        <v>390902</v>
      </c>
      <c r="N153" s="38">
        <f t="shared" si="29"/>
        <v>394965</v>
      </c>
      <c r="O153" s="43"/>
      <c r="P153" s="36">
        <v>151.0</v>
      </c>
      <c r="Q153" s="9"/>
      <c r="R153" s="38">
        <v>1082647.0</v>
      </c>
      <c r="S153" s="38">
        <v>12332.0</v>
      </c>
      <c r="T153" s="38">
        <v>1619.0</v>
      </c>
      <c r="U153" s="38">
        <v>37321.0</v>
      </c>
      <c r="V153" s="38">
        <v>68879.0</v>
      </c>
      <c r="W153" s="38">
        <v>30434.0</v>
      </c>
      <c r="X153" s="38">
        <v>7459.0</v>
      </c>
      <c r="Y153" s="38">
        <v>1224.0</v>
      </c>
      <c r="Z153" s="38">
        <v>2575.0</v>
      </c>
      <c r="AA153" s="38">
        <v>12429.0</v>
      </c>
      <c r="AB153" s="38">
        <v>174153.0</v>
      </c>
      <c r="AC153" s="38">
        <v>62443.0</v>
      </c>
      <c r="AD153" s="38">
        <v>91128.0</v>
      </c>
      <c r="AE153" s="38">
        <v>18701.0</v>
      </c>
      <c r="AF153" s="38">
        <v>24390.0</v>
      </c>
      <c r="AG153" s="38">
        <v>31139.0</v>
      </c>
      <c r="AH153" s="38">
        <v>22211.0</v>
      </c>
      <c r="AI153" s="38">
        <v>3744.0</v>
      </c>
      <c r="AJ153" s="38">
        <v>47962.0</v>
      </c>
      <c r="AK153" s="38">
        <v>11871.0</v>
      </c>
      <c r="AL153" s="38">
        <v>22908.0</v>
      </c>
      <c r="AM153" s="38">
        <v>2720.0</v>
      </c>
      <c r="AN153" s="38">
        <v>1268.0</v>
      </c>
      <c r="AO153" s="38">
        <v>5627.0</v>
      </c>
      <c r="AP153" s="38">
        <v>1440430.0</v>
      </c>
      <c r="AQ153" s="38">
        <v>358901.0</v>
      </c>
      <c r="AR153" s="38">
        <v>20513.0</v>
      </c>
      <c r="AS153" s="38">
        <v>27992.0</v>
      </c>
      <c r="AT153" s="38">
        <v>10835.0</v>
      </c>
      <c r="AU153" s="38">
        <v>14351.0</v>
      </c>
      <c r="AV153" s="38">
        <v>166044.0</v>
      </c>
      <c r="AW153" s="38">
        <v>42634.0</v>
      </c>
      <c r="AX153" s="38">
        <v>44795.0</v>
      </c>
      <c r="AY153" s="38">
        <v>58226.0</v>
      </c>
      <c r="AZ153" s="38">
        <v>9816.0</v>
      </c>
      <c r="BA153" s="38">
        <v>27678.0</v>
      </c>
      <c r="BB153" s="38">
        <v>5941.0</v>
      </c>
      <c r="BC153" s="38">
        <v>75885.0</v>
      </c>
      <c r="BD153" s="38">
        <v>12846.0</v>
      </c>
      <c r="BE153" s="38">
        <v>60839.0</v>
      </c>
      <c r="BF153" s="38">
        <v>11638.0</v>
      </c>
      <c r="BG153" s="38">
        <v>33938.0</v>
      </c>
      <c r="BH153" s="38">
        <v>4384.0</v>
      </c>
      <c r="BI153" s="38">
        <v>5980.0</v>
      </c>
      <c r="BJ153" s="38">
        <v>2915.0</v>
      </c>
      <c r="BK153" s="38">
        <v>57088.0</v>
      </c>
      <c r="BL153" s="38">
        <v>8189.0</v>
      </c>
      <c r="BM153" s="38">
        <v>790518.0</v>
      </c>
      <c r="BN153" s="38">
        <v>14863.0</v>
      </c>
      <c r="BO153" s="38">
        <v>25063.0</v>
      </c>
      <c r="BP153" s="38">
        <v>4053.0</v>
      </c>
      <c r="BQ153" s="38">
        <v>24429.0</v>
      </c>
      <c r="BR153" s="38">
        <v>160489.0</v>
      </c>
      <c r="BS153" s="38">
        <v>111053.0</v>
      </c>
      <c r="BT153" s="47"/>
      <c r="BU153" s="47"/>
      <c r="BV153" s="47"/>
      <c r="BW153" s="47"/>
    </row>
    <row r="154" ht="12.75" customHeight="1" outlineLevel="1">
      <c r="B154" s="2">
        <v>140.0</v>
      </c>
      <c r="E154" s="59" t="s">
        <v>184</v>
      </c>
      <c r="F154" s="38"/>
      <c r="G154" s="99">
        <f t="shared" ref="G154:N154" si="30">G131</f>
        <v>1540267</v>
      </c>
      <c r="H154" s="38">
        <f t="shared" si="30"/>
        <v>1575829</v>
      </c>
      <c r="I154" s="38">
        <f t="shared" si="30"/>
        <v>1581974</v>
      </c>
      <c r="J154" s="38">
        <f t="shared" si="30"/>
        <v>1599262</v>
      </c>
      <c r="K154" s="38">
        <f t="shared" si="30"/>
        <v>1612871</v>
      </c>
      <c r="L154" s="38">
        <f t="shared" si="30"/>
        <v>1628189</v>
      </c>
      <c r="M154" s="38">
        <f t="shared" si="30"/>
        <v>1636560</v>
      </c>
      <c r="N154" s="38">
        <f t="shared" si="30"/>
        <v>1647349</v>
      </c>
      <c r="O154" s="43"/>
      <c r="P154" s="36">
        <v>152.0</v>
      </c>
      <c r="Q154" s="9"/>
      <c r="R154" s="38">
        <v>6110911.26</v>
      </c>
      <c r="S154" s="38">
        <v>50393.0</v>
      </c>
      <c r="T154" s="38">
        <v>8722.0</v>
      </c>
      <c r="U154" s="38">
        <v>219364.0</v>
      </c>
      <c r="V154" s="38">
        <v>379690.0</v>
      </c>
      <c r="W154" s="38">
        <v>116948.0</v>
      </c>
      <c r="X154" s="38">
        <v>39945.0</v>
      </c>
      <c r="Y154" s="38">
        <v>8879.0</v>
      </c>
      <c r="Z154" s="38">
        <v>7643.0</v>
      </c>
      <c r="AA154" s="38">
        <v>65612.0</v>
      </c>
      <c r="AB154" s="38">
        <v>750598.0</v>
      </c>
      <c r="AC154" s="38">
        <v>314474.0</v>
      </c>
      <c r="AD154" s="38">
        <v>656700.0</v>
      </c>
      <c r="AE154" s="38">
        <v>70523.0</v>
      </c>
      <c r="AF154" s="38">
        <v>136289.0</v>
      </c>
      <c r="AG154" s="38">
        <v>143420.0</v>
      </c>
      <c r="AH154" s="38">
        <v>116734.0</v>
      </c>
      <c r="AI154" s="38">
        <v>18859.0</v>
      </c>
      <c r="AJ154" s="38">
        <v>206940.0</v>
      </c>
      <c r="AK154" s="38">
        <v>69436.0</v>
      </c>
      <c r="AL154" s="38">
        <v>214152.0</v>
      </c>
      <c r="AM154" s="38">
        <v>22617.0</v>
      </c>
      <c r="AN154" s="38">
        <v>7653.0</v>
      </c>
      <c r="AO154" s="38">
        <v>40003.0</v>
      </c>
      <c r="AP154" s="38">
        <v>6832143.0</v>
      </c>
      <c r="AQ154" s="38">
        <v>1518168.0</v>
      </c>
      <c r="AR154" s="38">
        <v>66861.0</v>
      </c>
      <c r="AS154" s="38">
        <v>147462.0</v>
      </c>
      <c r="AT154" s="38">
        <v>50701.0</v>
      </c>
      <c r="AU154" s="38">
        <v>69984.0</v>
      </c>
      <c r="AV154" s="38">
        <v>719375.0</v>
      </c>
      <c r="AW154" s="38">
        <v>194762.0</v>
      </c>
      <c r="AX154" s="38">
        <v>204588.0</v>
      </c>
      <c r="AY154" s="38">
        <v>269269.0</v>
      </c>
      <c r="AZ154" s="38">
        <v>52067.0</v>
      </c>
      <c r="BA154" s="38">
        <v>138403.0</v>
      </c>
      <c r="BB154" s="38">
        <v>26895.0</v>
      </c>
      <c r="BC154" s="38">
        <v>380100.0</v>
      </c>
      <c r="BD154" s="38">
        <v>53650.0</v>
      </c>
      <c r="BE154" s="38">
        <v>244040.0</v>
      </c>
      <c r="BF154" s="38">
        <v>47940.0</v>
      </c>
      <c r="BG154" s="38">
        <v>156336.0</v>
      </c>
      <c r="BH154" s="38">
        <v>19991.0</v>
      </c>
      <c r="BI154" s="38">
        <v>39622.0</v>
      </c>
      <c r="BJ154" s="38">
        <v>22753.0</v>
      </c>
      <c r="BK154" s="38">
        <v>221752.0</v>
      </c>
      <c r="BL154" s="38">
        <v>48436.0</v>
      </c>
      <c r="BM154" s="38">
        <v>5018278.0</v>
      </c>
      <c r="BN154" s="38">
        <v>37410.0</v>
      </c>
      <c r="BO154" s="38">
        <v>104372.0</v>
      </c>
      <c r="BP154" s="38">
        <v>19206.0</v>
      </c>
      <c r="BQ154" s="38">
        <v>94390.0</v>
      </c>
      <c r="BR154" s="38">
        <v>681698.0</v>
      </c>
      <c r="BS154" s="38">
        <v>580026.0</v>
      </c>
      <c r="BT154" s="47"/>
      <c r="BU154" s="47"/>
      <c r="BV154" s="47"/>
      <c r="BW154" s="47"/>
    </row>
    <row r="155" ht="12.75" customHeight="1" outlineLevel="1">
      <c r="B155" s="2">
        <v>141.0</v>
      </c>
      <c r="E155" s="59" t="s">
        <v>185</v>
      </c>
      <c r="F155" s="81"/>
      <c r="G155" s="82">
        <f>G129</f>
        <v>7810185461</v>
      </c>
      <c r="H155" s="81">
        <f t="shared" ref="H155:N155" si="31">H97</f>
        <v>7878560718</v>
      </c>
      <c r="I155" s="81">
        <f t="shared" si="31"/>
        <v>7975858199</v>
      </c>
      <c r="J155" s="81">
        <f t="shared" si="31"/>
        <v>8002182983</v>
      </c>
      <c r="K155" s="81">
        <f t="shared" si="31"/>
        <v>8038366722</v>
      </c>
      <c r="L155" s="81">
        <f t="shared" si="31"/>
        <v>8125201040</v>
      </c>
      <c r="M155" s="81">
        <f t="shared" si="31"/>
        <v>8148662361</v>
      </c>
      <c r="N155" s="81">
        <f t="shared" si="31"/>
        <v>8162694230</v>
      </c>
      <c r="O155" s="83"/>
      <c r="P155" s="36">
        <v>153.0</v>
      </c>
      <c r="Q155" s="9"/>
      <c r="R155" s="81">
        <v>2.65932221399939E10</v>
      </c>
      <c r="S155" s="81">
        <v>2.5569460513E8</v>
      </c>
      <c r="T155" s="81">
        <v>2.958641465E7</v>
      </c>
      <c r="U155" s="81">
        <v>9.58263631E8</v>
      </c>
      <c r="V155" s="81">
        <v>1.52300135E9</v>
      </c>
      <c r="W155" s="81">
        <v>4.7976552132E8</v>
      </c>
      <c r="X155" s="81">
        <v>1.4576237283E8</v>
      </c>
      <c r="Y155" s="81">
        <v>2.314967E7</v>
      </c>
      <c r="Z155" s="81">
        <v>3.0386998E7</v>
      </c>
      <c r="AA155" s="81">
        <v>2.3620188156E8</v>
      </c>
      <c r="AB155" s="81">
        <v>3.557114201E9</v>
      </c>
      <c r="AC155" s="81">
        <v>1.24163541301E9</v>
      </c>
      <c r="AD155" s="81">
        <v>2.11186777207E9</v>
      </c>
      <c r="AE155" s="81">
        <v>3.1240333415E8</v>
      </c>
      <c r="AF155" s="81">
        <v>6.3461616E8</v>
      </c>
      <c r="AG155" s="81">
        <v>5.517182792E8</v>
      </c>
      <c r="AH155" s="81">
        <v>6.1160638099E8</v>
      </c>
      <c r="AI155" s="81">
        <v>7.262500082E7</v>
      </c>
      <c r="AJ155" s="81">
        <v>8.4543493658E8</v>
      </c>
      <c r="AK155" s="81">
        <v>2.577571385E8</v>
      </c>
      <c r="AL155" s="81">
        <v>4.98519342E8</v>
      </c>
      <c r="AM155" s="81">
        <v>7.5311912E7</v>
      </c>
      <c r="AN155" s="81">
        <v>1.9982076E7</v>
      </c>
      <c r="AO155" s="81">
        <v>1.4028822284E8</v>
      </c>
      <c r="AP155" s="81">
        <v>3.735291758302E10</v>
      </c>
      <c r="AQ155" s="81">
        <v>7.195259722E9</v>
      </c>
      <c r="AR155" s="81">
        <v>2.821810788E8</v>
      </c>
      <c r="AS155" s="81">
        <v>6.8223916097E8</v>
      </c>
      <c r="AT155" s="81">
        <v>2.4475125156E8</v>
      </c>
      <c r="AU155" s="81">
        <v>3.0181263648E8</v>
      </c>
      <c r="AV155" s="81">
        <v>3.17030287602E9</v>
      </c>
      <c r="AW155" s="81">
        <v>9.51413564E8</v>
      </c>
      <c r="AX155" s="81">
        <v>8.31369726E8</v>
      </c>
      <c r="AY155" s="81">
        <v>1.234789719E9</v>
      </c>
      <c r="AZ155" s="81">
        <v>2.1003224095E8</v>
      </c>
      <c r="BA155" s="81">
        <v>5.4797195299E8</v>
      </c>
      <c r="BB155" s="81">
        <v>1.14374592E8</v>
      </c>
      <c r="BC155" s="81">
        <v>1.60136205416E9</v>
      </c>
      <c r="BD155" s="81">
        <v>2.6676685725E8</v>
      </c>
      <c r="BE155" s="81">
        <v>1.077184584E9</v>
      </c>
      <c r="BF155" s="81">
        <v>1.81597096E8</v>
      </c>
      <c r="BG155" s="81">
        <v>6.1147797541E8</v>
      </c>
      <c r="BH155" s="81">
        <v>8.5463936E7</v>
      </c>
      <c r="BI155" s="81">
        <v>1.01903178E8</v>
      </c>
      <c r="BJ155" s="81">
        <v>8.343844593E7</v>
      </c>
      <c r="BK155" s="81">
        <v>9.6326447702E8</v>
      </c>
      <c r="BL155" s="81">
        <v>1.8145712308E8</v>
      </c>
      <c r="BM155" s="81">
        <v>2.348052311711E10</v>
      </c>
      <c r="BN155" s="81">
        <v>1.44890599E8</v>
      </c>
      <c r="BO155" s="81">
        <v>3.74393811E8</v>
      </c>
      <c r="BP155" s="81">
        <v>1.0503064942E8</v>
      </c>
      <c r="BQ155" s="81">
        <v>4.425668E8</v>
      </c>
      <c r="BR155" s="81">
        <v>3.28308279574E9</v>
      </c>
      <c r="BS155" s="81">
        <v>2.78631223874E9</v>
      </c>
      <c r="BT155" s="47"/>
      <c r="BU155" s="47"/>
      <c r="BV155" s="47"/>
      <c r="BW155" s="47"/>
    </row>
    <row r="156" ht="12.75" customHeight="1" outlineLevel="1">
      <c r="B156" s="2">
        <v>142.0</v>
      </c>
      <c r="E156" s="59" t="s">
        <v>186</v>
      </c>
      <c r="F156" s="100"/>
      <c r="G156" s="101">
        <f t="shared" ref="G156:N156" si="32">G143</f>
        <v>9870</v>
      </c>
      <c r="H156" s="100">
        <f t="shared" si="32"/>
        <v>10002.34783</v>
      </c>
      <c r="I156" s="100">
        <f t="shared" si="32"/>
        <v>10132.41667</v>
      </c>
      <c r="J156" s="100">
        <f t="shared" si="32"/>
        <v>10257.52</v>
      </c>
      <c r="K156" s="100">
        <f t="shared" si="32"/>
        <v>10378.11538</v>
      </c>
      <c r="L156" s="100">
        <f t="shared" si="32"/>
        <v>10494.88889</v>
      </c>
      <c r="M156" s="100">
        <f t="shared" si="32"/>
        <v>10608.32143</v>
      </c>
      <c r="N156" s="100">
        <f t="shared" si="32"/>
        <v>10718.82759</v>
      </c>
      <c r="O156" s="102"/>
      <c r="P156" s="36">
        <v>154.0</v>
      </c>
      <c r="Q156" s="9"/>
      <c r="R156" s="100">
        <v>26899.113636363636</v>
      </c>
      <c r="S156" s="100">
        <v>1912.9</v>
      </c>
      <c r="T156" s="100">
        <v>92.06818181818181</v>
      </c>
      <c r="U156" s="100">
        <v>851.4454545454545</v>
      </c>
      <c r="V156" s="100">
        <v>1529.4045454545455</v>
      </c>
      <c r="W156" s="100">
        <v>1118.6727272727271</v>
      </c>
      <c r="X156" s="100">
        <v>150.36363636363637</v>
      </c>
      <c r="Y156" s="100">
        <v>33.47727272727273</v>
      </c>
      <c r="Z156" s="100">
        <v>31.45909090909091</v>
      </c>
      <c r="AA156" s="100">
        <v>153.29545454545456</v>
      </c>
      <c r="AB156" s="100">
        <v>3409.409090909091</v>
      </c>
      <c r="AC156" s="100">
        <v>1630.936363636364</v>
      </c>
      <c r="AD156" s="100">
        <v>2289.681818181818</v>
      </c>
      <c r="AE156" s="100">
        <v>344.90909090909093</v>
      </c>
      <c r="AF156" s="100">
        <v>403.31363636363636</v>
      </c>
      <c r="AG156" s="100">
        <v>723.3318181818181</v>
      </c>
      <c r="AH156" s="100">
        <v>270.62272727272716</v>
      </c>
      <c r="AI156" s="100">
        <v>80.67272727272724</v>
      </c>
      <c r="AJ156" s="100">
        <v>1093.5363636363636</v>
      </c>
      <c r="AK156" s="100">
        <v>376.90909090909093</v>
      </c>
      <c r="AL156" s="100">
        <v>1469.190909090909</v>
      </c>
      <c r="AM156" s="100">
        <v>76.82727272727271</v>
      </c>
      <c r="AN156" s="100">
        <v>21.136363636363637</v>
      </c>
      <c r="AO156" s="100">
        <v>67.79545454545455</v>
      </c>
      <c r="AP156" s="100">
        <v>123584.75909090908</v>
      </c>
      <c r="AQ156" s="100">
        <v>5566.181818181819</v>
      </c>
      <c r="AR156" s="100">
        <v>907.9090909090909</v>
      </c>
      <c r="AS156" s="100">
        <v>380.80909090909097</v>
      </c>
      <c r="AT156" s="100">
        <v>157.4090909090909</v>
      </c>
      <c r="AU156" s="100">
        <v>477.40909090909093</v>
      </c>
      <c r="AV156" s="100">
        <v>2815.2272727272725</v>
      </c>
      <c r="AW156" s="100">
        <v>1611.7045454545455</v>
      </c>
      <c r="AX156" s="100">
        <v>1059.4545454545455</v>
      </c>
      <c r="AY156" s="100">
        <v>2484.4545454545455</v>
      </c>
      <c r="AZ156" s="100">
        <v>336.20909090909083</v>
      </c>
      <c r="BA156" s="100">
        <v>714.3</v>
      </c>
      <c r="BB156" s="100">
        <v>370.0</v>
      </c>
      <c r="BC156" s="100">
        <v>1654.9545454545455</v>
      </c>
      <c r="BD156" s="100">
        <v>195.8318181818182</v>
      </c>
      <c r="BE156" s="100">
        <v>1230.4545454545455</v>
      </c>
      <c r="BF156" s="100">
        <v>265.28181818181815</v>
      </c>
      <c r="BG156" s="100">
        <v>732.2272727272727</v>
      </c>
      <c r="BH156" s="100">
        <v>69.5</v>
      </c>
      <c r="BI156" s="100">
        <v>98.7909090909091</v>
      </c>
      <c r="BJ156" s="100">
        <v>389.24545454545455</v>
      </c>
      <c r="BK156" s="100">
        <v>1250.522727272727</v>
      </c>
      <c r="BL156" s="100">
        <v>147.7772727272727</v>
      </c>
      <c r="BM156" s="100">
        <v>18904.590909090908</v>
      </c>
      <c r="BN156" s="100">
        <v>255.97727272727272</v>
      </c>
      <c r="BO156" s="100">
        <v>451.8545454545454</v>
      </c>
      <c r="BP156" s="100">
        <v>121.68181818181819</v>
      </c>
      <c r="BQ156" s="100">
        <v>501.91818181818184</v>
      </c>
      <c r="BR156" s="100">
        <v>3422.2136363636364</v>
      </c>
      <c r="BS156" s="100">
        <v>2043.3954545454546</v>
      </c>
      <c r="BT156" s="47"/>
      <c r="BU156" s="47"/>
      <c r="BV156" s="47"/>
      <c r="BW156" s="47"/>
    </row>
    <row r="157" ht="12.75" customHeight="1" outlineLevel="1">
      <c r="B157" s="2">
        <v>143.0</v>
      </c>
      <c r="E157" s="59" t="s">
        <v>187</v>
      </c>
      <c r="F157" s="63"/>
      <c r="G157" s="67">
        <f t="shared" ref="G157:G158" si="34">HLOOKUP($E$3,$Q$3:$BY$269,P157,FALSE)</f>
        <v>0.1576375341</v>
      </c>
      <c r="H157" s="63">
        <f t="shared" ref="H157:N157" si="33">H145</f>
        <v>0.1634025587</v>
      </c>
      <c r="I157" s="63">
        <f t="shared" si="33"/>
        <v>0.1585</v>
      </c>
      <c r="J157" s="63">
        <f t="shared" si="33"/>
        <v>0.1563</v>
      </c>
      <c r="K157" s="63">
        <f t="shared" si="33"/>
        <v>0.1543</v>
      </c>
      <c r="L157" s="63">
        <f t="shared" si="33"/>
        <v>0.1538</v>
      </c>
      <c r="M157" s="63">
        <f t="shared" si="33"/>
        <v>0.1505</v>
      </c>
      <c r="N157" s="63">
        <f t="shared" si="33"/>
        <v>0.1404</v>
      </c>
      <c r="O157" s="68"/>
      <c r="P157" s="36">
        <v>155.0</v>
      </c>
      <c r="Q157" s="9"/>
      <c r="R157" s="63">
        <v>0.10072978897325259</v>
      </c>
      <c r="S157" s="63">
        <v>0.06723915843709746</v>
      </c>
      <c r="T157" s="63">
        <v>-0.02822822822822823</v>
      </c>
      <c r="U157" s="63">
        <v>0.043716302595742315</v>
      </c>
      <c r="V157" s="63">
        <v>0.036984288798272966</v>
      </c>
      <c r="W157" s="63">
        <v>0.07423733557234817</v>
      </c>
      <c r="X157" s="63">
        <v>0.11773472429210134</v>
      </c>
      <c r="Y157" s="63">
        <v>-0.01764234161988773</v>
      </c>
      <c r="Z157" s="63">
        <v>0.3343527013251784</v>
      </c>
      <c r="AA157" s="63">
        <v>0.10415396673343202</v>
      </c>
      <c r="AB157" s="63">
        <v>0.12212048865974144</v>
      </c>
      <c r="AC157" s="63">
        <v>0.10074359198670282</v>
      </c>
      <c r="AD157" s="63">
        <v>0.06347508660977935</v>
      </c>
      <c r="AE157" s="63">
        <v>0.168450184501845</v>
      </c>
      <c r="AF157" s="63">
        <v>0.12291523874800091</v>
      </c>
      <c r="AG157" s="63">
        <v>0.10390845070422536</v>
      </c>
      <c r="AH157" s="63">
        <v>0.10704909099915787</v>
      </c>
      <c r="AI157" s="63">
        <v>0.015147416824452259</v>
      </c>
      <c r="AJ157" s="63">
        <v>0.022305306538641288</v>
      </c>
      <c r="AK157" s="63">
        <v>0.12675790467201511</v>
      </c>
      <c r="AL157" s="63">
        <v>0.07237545932368947</v>
      </c>
      <c r="AM157" s="63">
        <v>-0.03911015428776462</v>
      </c>
      <c r="AN157" s="63">
        <v>0.047540983606557376</v>
      </c>
      <c r="AO157" s="63">
        <v>0.022294725394236</v>
      </c>
      <c r="AP157" s="63">
        <v>0.09989205222228341</v>
      </c>
      <c r="AQ157" s="63">
        <v>0.15763753407769396</v>
      </c>
      <c r="AR157" s="63">
        <v>0.45596766833974317</v>
      </c>
      <c r="AS157" s="63">
        <v>0.03974463060004428</v>
      </c>
      <c r="AT157" s="63">
        <v>0.12543164736949014</v>
      </c>
      <c r="AU157" s="63">
        <v>0.10326579981856668</v>
      </c>
      <c r="AV157" s="63">
        <v>0.10710523002710098</v>
      </c>
      <c r="AW157" s="63">
        <v>0.27036069615237873</v>
      </c>
      <c r="AX157" s="63">
        <v>0.09978625807536204</v>
      </c>
      <c r="AY157" s="63">
        <v>0.15228555249643644</v>
      </c>
      <c r="AZ157" s="63">
        <v>0.1582526509912402</v>
      </c>
      <c r="BA157" s="63">
        <v>0.01704920437046271</v>
      </c>
      <c r="BB157" s="63">
        <v>-0.017147568013190437</v>
      </c>
      <c r="BC157" s="63">
        <v>0.18344574259565077</v>
      </c>
      <c r="BD157" s="63">
        <v>0.12704205769899202</v>
      </c>
      <c r="BE157" s="63">
        <v>0.1514943764012674</v>
      </c>
      <c r="BF157" s="63">
        <v>0.09399477806788512</v>
      </c>
      <c r="BG157" s="63">
        <v>0.020499295711331553</v>
      </c>
      <c r="BH157" s="63">
        <v>0.04071005917159763</v>
      </c>
      <c r="BI157" s="63">
        <v>0.05273937532002048</v>
      </c>
      <c r="BJ157" s="63">
        <v>0.06469100108420672</v>
      </c>
      <c r="BK157" s="63">
        <v>0.026812776871065515</v>
      </c>
      <c r="BL157" s="63">
        <v>0.22557596967045787</v>
      </c>
      <c r="BM157" s="63">
        <v>0.07916948008102634</v>
      </c>
      <c r="BN157" s="63">
        <v>0.20333957553058676</v>
      </c>
      <c r="BO157" s="63">
        <v>0.15329153605015675</v>
      </c>
      <c r="BP157" s="63">
        <v>0.1483085250338295</v>
      </c>
      <c r="BQ157" s="63">
        <v>0.08624862486248625</v>
      </c>
      <c r="BR157" s="63">
        <v>0.12372299476367167</v>
      </c>
      <c r="BS157" s="63">
        <v>0.12389433302192451</v>
      </c>
      <c r="BT157" s="47"/>
      <c r="BU157" s="47"/>
      <c r="BV157" s="47"/>
      <c r="BW157" s="47"/>
    </row>
    <row r="158" ht="12.75" customHeight="1" outlineLevel="1">
      <c r="B158" s="2">
        <v>144.0</v>
      </c>
      <c r="E158" s="59" t="s">
        <v>188</v>
      </c>
      <c r="G158" s="103">
        <f t="shared" si="34"/>
        <v>17</v>
      </c>
      <c r="H158" s="59">
        <f t="shared" ref="H158:N158" si="35">H5-2006</f>
        <v>18</v>
      </c>
      <c r="I158" s="59">
        <f t="shared" si="35"/>
        <v>19</v>
      </c>
      <c r="J158" s="59">
        <f t="shared" si="35"/>
        <v>20</v>
      </c>
      <c r="K158" s="59">
        <f t="shared" si="35"/>
        <v>21</v>
      </c>
      <c r="L158" s="59">
        <f t="shared" si="35"/>
        <v>22</v>
      </c>
      <c r="M158" s="59">
        <f t="shared" si="35"/>
        <v>23</v>
      </c>
      <c r="N158" s="59">
        <f t="shared" si="35"/>
        <v>24</v>
      </c>
      <c r="O158" s="2"/>
      <c r="P158" s="36">
        <v>156.0</v>
      </c>
      <c r="Q158" s="9"/>
      <c r="R158" s="59">
        <v>17.0</v>
      </c>
      <c r="S158" s="59">
        <v>17.0</v>
      </c>
      <c r="T158" s="59">
        <v>17.0</v>
      </c>
      <c r="U158" s="59">
        <v>17.0</v>
      </c>
      <c r="V158" s="59">
        <v>17.0</v>
      </c>
      <c r="W158" s="59">
        <v>17.0</v>
      </c>
      <c r="X158" s="59">
        <v>17.0</v>
      </c>
      <c r="Y158" s="59">
        <v>17.0</v>
      </c>
      <c r="Z158" s="59">
        <v>17.0</v>
      </c>
      <c r="AA158" s="59">
        <v>17.0</v>
      </c>
      <c r="AB158" s="59">
        <v>17.0</v>
      </c>
      <c r="AC158" s="59">
        <v>17.0</v>
      </c>
      <c r="AD158" s="59">
        <v>17.0</v>
      </c>
      <c r="AE158" s="59">
        <v>17.0</v>
      </c>
      <c r="AF158" s="59">
        <v>17.0</v>
      </c>
      <c r="AG158" s="59">
        <v>17.0</v>
      </c>
      <c r="AH158" s="59">
        <v>17.0</v>
      </c>
      <c r="AI158" s="59">
        <v>17.0</v>
      </c>
      <c r="AJ158" s="59">
        <v>17.0</v>
      </c>
      <c r="AK158" s="59">
        <v>17.0</v>
      </c>
      <c r="AL158" s="59">
        <v>17.0</v>
      </c>
      <c r="AM158" s="59">
        <v>17.0</v>
      </c>
      <c r="AN158" s="59">
        <v>17.0</v>
      </c>
      <c r="AO158" s="59">
        <v>17.0</v>
      </c>
      <c r="AP158" s="59">
        <v>17.0</v>
      </c>
      <c r="AQ158" s="59">
        <v>17.0</v>
      </c>
      <c r="AR158" s="59">
        <v>17.0</v>
      </c>
      <c r="AS158" s="59">
        <v>17.0</v>
      </c>
      <c r="AT158" s="59">
        <v>17.0</v>
      </c>
      <c r="AU158" s="59">
        <v>17.0</v>
      </c>
      <c r="AV158" s="59">
        <v>17.0</v>
      </c>
      <c r="AW158" s="59">
        <v>17.0</v>
      </c>
      <c r="AX158" s="59">
        <v>17.0</v>
      </c>
      <c r="AY158" s="59">
        <v>17.0</v>
      </c>
      <c r="AZ158" s="59">
        <v>17.0</v>
      </c>
      <c r="BA158" s="59">
        <v>17.0</v>
      </c>
      <c r="BB158" s="59">
        <v>17.0</v>
      </c>
      <c r="BC158" s="59">
        <v>17.0</v>
      </c>
      <c r="BD158" s="59">
        <v>17.0</v>
      </c>
      <c r="BE158" s="59">
        <v>17.0</v>
      </c>
      <c r="BF158" s="59">
        <v>17.0</v>
      </c>
      <c r="BG158" s="59">
        <v>17.0</v>
      </c>
      <c r="BH158" s="59">
        <v>17.0</v>
      </c>
      <c r="BI158" s="59">
        <v>17.0</v>
      </c>
      <c r="BJ158" s="59">
        <v>17.0</v>
      </c>
      <c r="BK158" s="59">
        <v>17.0</v>
      </c>
      <c r="BL158" s="59">
        <v>17.0</v>
      </c>
      <c r="BM158" s="59">
        <v>17.0</v>
      </c>
      <c r="BN158" s="59">
        <v>17.0</v>
      </c>
      <c r="BO158" s="59">
        <v>17.0</v>
      </c>
      <c r="BP158" s="59">
        <v>17.0</v>
      </c>
      <c r="BQ158" s="59">
        <v>17.0</v>
      </c>
      <c r="BR158" s="59">
        <v>17.0</v>
      </c>
      <c r="BS158" s="59">
        <v>17.0</v>
      </c>
      <c r="BT158" s="47"/>
      <c r="BU158" s="47"/>
      <c r="BV158" s="47"/>
      <c r="BW158" s="47"/>
    </row>
    <row r="159" ht="12.75" customHeight="1" outlineLevel="1">
      <c r="B159" s="2">
        <v>145.0</v>
      </c>
      <c r="O159" s="2"/>
      <c r="P159" s="36">
        <v>157.0</v>
      </c>
      <c r="Q159" s="9"/>
      <c r="BT159" s="47"/>
      <c r="BU159" s="47"/>
      <c r="BV159" s="47"/>
      <c r="BW159" s="47"/>
    </row>
    <row r="160" ht="12.75" customHeight="1" outlineLevel="1">
      <c r="B160" s="2">
        <v>146.0</v>
      </c>
      <c r="D160" s="28"/>
      <c r="O160" s="2"/>
      <c r="P160" s="36">
        <v>158.0</v>
      </c>
      <c r="Q160" s="9"/>
      <c r="BT160" s="47"/>
      <c r="BU160" s="47"/>
      <c r="BV160" s="47"/>
      <c r="BW160" s="47"/>
    </row>
    <row r="161" ht="12.75" customHeight="1" outlineLevel="1">
      <c r="B161" s="2">
        <v>147.0</v>
      </c>
      <c r="C161" s="28" t="s">
        <v>189</v>
      </c>
      <c r="D161" s="28"/>
      <c r="O161" s="2"/>
      <c r="P161" s="36">
        <v>159.0</v>
      </c>
      <c r="Q161" s="9"/>
      <c r="BT161" s="47"/>
      <c r="BU161" s="47"/>
      <c r="BV161" s="47"/>
      <c r="BW161" s="47"/>
    </row>
    <row r="162" ht="12.75" customHeight="1" outlineLevel="1">
      <c r="B162" s="2">
        <v>148.0</v>
      </c>
      <c r="D162" s="59">
        <v>91.0</v>
      </c>
      <c r="E162" s="59" t="s">
        <v>181</v>
      </c>
      <c r="F162" s="104"/>
      <c r="G162" s="105">
        <f t="shared" ref="G162:G179" si="37">HLOOKUP($E$3,$Q$3:$BY$269,P162,FALSE)</f>
        <v>12.81528199</v>
      </c>
      <c r="H162" s="104">
        <f t="shared" ref="H162:N162" si="36">G162</f>
        <v>12.81528199</v>
      </c>
      <c r="I162" s="104">
        <f t="shared" si="36"/>
        <v>12.81528199</v>
      </c>
      <c r="J162" s="104">
        <f t="shared" si="36"/>
        <v>12.81528199</v>
      </c>
      <c r="K162" s="104">
        <f t="shared" si="36"/>
        <v>12.81528199</v>
      </c>
      <c r="L162" s="104">
        <f t="shared" si="36"/>
        <v>12.81528199</v>
      </c>
      <c r="M162" s="104">
        <f t="shared" si="36"/>
        <v>12.81528199</v>
      </c>
      <c r="N162" s="104">
        <f t="shared" si="36"/>
        <v>12.81528199</v>
      </c>
      <c r="O162" s="106"/>
      <c r="P162" s="36">
        <v>160.0</v>
      </c>
      <c r="Q162" s="9"/>
      <c r="R162" s="104">
        <v>12.81721914540464</v>
      </c>
      <c r="S162" s="104">
        <v>12.809732041092667</v>
      </c>
      <c r="T162" s="104">
        <v>12.815667288766317</v>
      </c>
      <c r="U162" s="104">
        <v>12.81454993811336</v>
      </c>
      <c r="V162" s="104">
        <v>12.816805233884939</v>
      </c>
      <c r="W162" s="104">
        <v>12.81288440307239</v>
      </c>
      <c r="X162" s="104">
        <v>12.81331330994302</v>
      </c>
      <c r="Y162" s="104">
        <v>12.814736982825067</v>
      </c>
      <c r="Z162" s="104">
        <v>12.810934558134596</v>
      </c>
      <c r="AA162" s="104">
        <v>12.811148202512005</v>
      </c>
      <c r="AB162" s="104">
        <v>12.814879887835255</v>
      </c>
      <c r="AC162" s="104">
        <v>12.821412544937436</v>
      </c>
      <c r="AD162" s="104">
        <v>12.819095782593745</v>
      </c>
      <c r="AE162" s="104">
        <v>12.812338831390388</v>
      </c>
      <c r="AF162" s="104">
        <v>12.812096781482326</v>
      </c>
      <c r="AG162" s="104">
        <v>12.81534507829073</v>
      </c>
      <c r="AH162" s="104">
        <v>12.815711468242117</v>
      </c>
      <c r="AI162" s="104">
        <v>12.812372588661209</v>
      </c>
      <c r="AJ162" s="104">
        <v>12.81609144843035</v>
      </c>
      <c r="AK162" s="104">
        <v>12.814546852239651</v>
      </c>
      <c r="AL162" s="104">
        <v>12.81145662132478</v>
      </c>
      <c r="AM162" s="104">
        <v>12.814922528786086</v>
      </c>
      <c r="AN162" s="104">
        <v>12.817662753008971</v>
      </c>
      <c r="AO162" s="104">
        <v>12.806567709189416</v>
      </c>
      <c r="AP162" s="104">
        <v>12.81509051959623</v>
      </c>
      <c r="AQ162" s="104">
        <v>12.815281989642113</v>
      </c>
      <c r="AR162" s="104">
        <v>12.815901074724351</v>
      </c>
      <c r="AS162" s="104">
        <v>12.814116835927887</v>
      </c>
      <c r="AT162" s="104">
        <v>12.812859046489152</v>
      </c>
      <c r="AU162" s="104">
        <v>12.819461334344746</v>
      </c>
      <c r="AV162" s="104">
        <v>12.8130835412861</v>
      </c>
      <c r="AW162" s="104">
        <v>12.819261214706257</v>
      </c>
      <c r="AX162" s="104">
        <v>12.814306444850608</v>
      </c>
      <c r="AY162" s="104">
        <v>12.787701892268222</v>
      </c>
      <c r="AZ162" s="104">
        <v>12.810935258155617</v>
      </c>
      <c r="BA162" s="104">
        <v>12.814773798938791</v>
      </c>
      <c r="BB162" s="104">
        <v>12.831090199996751</v>
      </c>
      <c r="BC162" s="104">
        <v>12.811928566157505</v>
      </c>
      <c r="BD162" s="104">
        <v>12.81473470984177</v>
      </c>
      <c r="BE162" s="104">
        <v>12.819457458886518</v>
      </c>
      <c r="BF162" s="104">
        <v>12.81437470409644</v>
      </c>
      <c r="BG162" s="104">
        <v>12.806437742471982</v>
      </c>
      <c r="BH162" s="104">
        <v>12.822060011014516</v>
      </c>
      <c r="BI162" s="104">
        <v>12.812317891678893</v>
      </c>
      <c r="BJ162" s="104">
        <v>12.814570121024731</v>
      </c>
      <c r="BK162" s="104">
        <v>12.809840579464703</v>
      </c>
      <c r="BL162" s="104">
        <v>12.814244071673096</v>
      </c>
      <c r="BM162" s="104">
        <v>12.802268129032575</v>
      </c>
      <c r="BN162" s="104">
        <v>12.815287046759257</v>
      </c>
      <c r="BO162" s="104">
        <v>12.815763359841434</v>
      </c>
      <c r="BP162" s="104">
        <v>12.815289735331385</v>
      </c>
      <c r="BQ162" s="104">
        <v>12.813463903341642</v>
      </c>
      <c r="BR162" s="104">
        <v>12.820177946526355</v>
      </c>
      <c r="BS162" s="104">
        <v>12.816571389915095</v>
      </c>
      <c r="BT162" s="47"/>
      <c r="BU162" s="47"/>
      <c r="BV162" s="47"/>
      <c r="BW162" s="47"/>
    </row>
    <row r="163" ht="12.75" customHeight="1" outlineLevel="1">
      <c r="B163" s="2">
        <v>149.0</v>
      </c>
      <c r="D163" s="59">
        <v>92.0</v>
      </c>
      <c r="E163" s="59" t="s">
        <v>182</v>
      </c>
      <c r="F163" s="104"/>
      <c r="G163" s="105">
        <f t="shared" si="37"/>
        <v>0.6276438919</v>
      </c>
      <c r="H163" s="104">
        <f t="shared" ref="H163:N163" si="38">G163</f>
        <v>0.6276438919</v>
      </c>
      <c r="I163" s="104">
        <f t="shared" si="38"/>
        <v>0.6276438919</v>
      </c>
      <c r="J163" s="104">
        <f t="shared" si="38"/>
        <v>0.6276438919</v>
      </c>
      <c r="K163" s="104">
        <f t="shared" si="38"/>
        <v>0.6276438919</v>
      </c>
      <c r="L163" s="104">
        <f t="shared" si="38"/>
        <v>0.6276438919</v>
      </c>
      <c r="M163" s="104">
        <f t="shared" si="38"/>
        <v>0.6276438919</v>
      </c>
      <c r="N163" s="104">
        <f t="shared" si="38"/>
        <v>0.6276438919</v>
      </c>
      <c r="O163" s="106"/>
      <c r="P163" s="36">
        <v>161.0</v>
      </c>
      <c r="Q163" s="9"/>
      <c r="R163" s="104">
        <v>0.6271297081161392</v>
      </c>
      <c r="S163" s="104">
        <v>0.6264324266431525</v>
      </c>
      <c r="T163" s="104">
        <v>0.6265385306468869</v>
      </c>
      <c r="U163" s="104">
        <v>0.6328047547232748</v>
      </c>
      <c r="V163" s="104">
        <v>0.6264528102551211</v>
      </c>
      <c r="W163" s="104">
        <v>0.6277789269511517</v>
      </c>
      <c r="X163" s="104">
        <v>0.6272219368324438</v>
      </c>
      <c r="Y163" s="104">
        <v>0.6266578686157437</v>
      </c>
      <c r="Z163" s="104">
        <v>0.6311811921469693</v>
      </c>
      <c r="AA163" s="104">
        <v>0.6274869541376363</v>
      </c>
      <c r="AB163" s="104">
        <v>0.626950840289672</v>
      </c>
      <c r="AC163" s="104">
        <v>0.628215240046125</v>
      </c>
      <c r="AD163" s="104">
        <v>0.6267173029883467</v>
      </c>
      <c r="AE163" s="104">
        <v>0.6293676487913592</v>
      </c>
      <c r="AF163" s="104">
        <v>0.6277196284026862</v>
      </c>
      <c r="AG163" s="104">
        <v>0.6260762482375092</v>
      </c>
      <c r="AH163" s="104">
        <v>0.6220952113134364</v>
      </c>
      <c r="AI163" s="104">
        <v>0.6270415051378362</v>
      </c>
      <c r="AJ163" s="104">
        <v>0.6274709551344916</v>
      </c>
      <c r="AK163" s="104">
        <v>0.6287665026882101</v>
      </c>
      <c r="AL163" s="104">
        <v>0.6256184520000455</v>
      </c>
      <c r="AM163" s="104">
        <v>0.627494161503401</v>
      </c>
      <c r="AN163" s="104">
        <v>0.626964401116245</v>
      </c>
      <c r="AO163" s="104">
        <v>0.630250030542991</v>
      </c>
      <c r="AP163" s="104">
        <v>0.63013282520268</v>
      </c>
      <c r="AQ163" s="104">
        <v>0.6276438918967311</v>
      </c>
      <c r="AR163" s="104">
        <v>0.6277973869198635</v>
      </c>
      <c r="AS163" s="104">
        <v>0.629038620709604</v>
      </c>
      <c r="AT163" s="104">
        <v>0.6266779932326235</v>
      </c>
      <c r="AU163" s="104">
        <v>0.6270679899894812</v>
      </c>
      <c r="AV163" s="104">
        <v>0.6305773000852287</v>
      </c>
      <c r="AW163" s="104">
        <v>0.6254524079798947</v>
      </c>
      <c r="AX163" s="104">
        <v>0.6276990209651181</v>
      </c>
      <c r="AY163" s="104">
        <v>0.6288145656705557</v>
      </c>
      <c r="AZ163" s="104">
        <v>0.6246939158993194</v>
      </c>
      <c r="BA163" s="104">
        <v>0.6256935336665734</v>
      </c>
      <c r="BB163" s="104">
        <v>0.6268075145332415</v>
      </c>
      <c r="BC163" s="104">
        <v>0.624607329056824</v>
      </c>
      <c r="BD163" s="104">
        <v>0.6274352540652541</v>
      </c>
      <c r="BE163" s="104">
        <v>0.6268930493903686</v>
      </c>
      <c r="BF163" s="104">
        <v>0.6269241787221643</v>
      </c>
      <c r="BG163" s="104">
        <v>0.6308992625024448</v>
      </c>
      <c r="BH163" s="104">
        <v>0.6242612202575762</v>
      </c>
      <c r="BI163" s="104">
        <v>0.6276372344671949</v>
      </c>
      <c r="BJ163" s="104">
        <v>0.6266665437939686</v>
      </c>
      <c r="BK163" s="104">
        <v>0.6321918035437186</v>
      </c>
      <c r="BL163" s="104">
        <v>0.6269861718339154</v>
      </c>
      <c r="BM163" s="104">
        <v>0.632271666048713</v>
      </c>
      <c r="BN163" s="104">
        <v>0.6262277544672418</v>
      </c>
      <c r="BO163" s="104">
        <v>0.6284518956165369</v>
      </c>
      <c r="BP163" s="104">
        <v>0.6270521236006444</v>
      </c>
      <c r="BQ163" s="104">
        <v>0.6268972843448077</v>
      </c>
      <c r="BR163" s="104">
        <v>0.6252331416833433</v>
      </c>
      <c r="BS163" s="104">
        <v>0.6262579128846383</v>
      </c>
      <c r="BT163" s="47"/>
      <c r="BU163" s="47"/>
      <c r="BV163" s="47"/>
      <c r="BW163" s="47"/>
    </row>
    <row r="164" ht="12.75" customHeight="1" outlineLevel="1">
      <c r="B164" s="2">
        <v>150.0</v>
      </c>
      <c r="D164" s="59">
        <v>93.0</v>
      </c>
      <c r="E164" s="59" t="s">
        <v>183</v>
      </c>
      <c r="F164" s="104"/>
      <c r="G164" s="105">
        <f t="shared" si="37"/>
        <v>0.444812891</v>
      </c>
      <c r="H164" s="104">
        <f t="shared" ref="H164:N164" si="39">G164</f>
        <v>0.444812891</v>
      </c>
      <c r="I164" s="104">
        <f t="shared" si="39"/>
        <v>0.444812891</v>
      </c>
      <c r="J164" s="104">
        <f t="shared" si="39"/>
        <v>0.444812891</v>
      </c>
      <c r="K164" s="104">
        <f t="shared" si="39"/>
        <v>0.444812891</v>
      </c>
      <c r="L164" s="104">
        <f t="shared" si="39"/>
        <v>0.444812891</v>
      </c>
      <c r="M164" s="104">
        <f t="shared" si="39"/>
        <v>0.444812891</v>
      </c>
      <c r="N164" s="104">
        <f t="shared" si="39"/>
        <v>0.444812891</v>
      </c>
      <c r="O164" s="106"/>
      <c r="P164" s="36">
        <v>162.0</v>
      </c>
      <c r="Q164" s="9"/>
      <c r="R164" s="104">
        <v>0.42381762023795266</v>
      </c>
      <c r="S164" s="104">
        <v>0.4571399368903906</v>
      </c>
      <c r="T164" s="104">
        <v>0.4439023607460244</v>
      </c>
      <c r="U164" s="104">
        <v>0.4405714214793993</v>
      </c>
      <c r="V164" s="104">
        <v>0.43873386187248575</v>
      </c>
      <c r="W164" s="104">
        <v>0.4447956480549421</v>
      </c>
      <c r="X164" s="104">
        <v>0.4475515891034003</v>
      </c>
      <c r="Y164" s="104">
        <v>0.4452466575182829</v>
      </c>
      <c r="Z164" s="104">
        <v>0.447454109982083</v>
      </c>
      <c r="AA164" s="104">
        <v>0.443138356051048</v>
      </c>
      <c r="AB164" s="104">
        <v>0.440378239713853</v>
      </c>
      <c r="AC164" s="104">
        <v>0.42638488478866743</v>
      </c>
      <c r="AD164" s="104">
        <v>0.4524474216291604</v>
      </c>
      <c r="AE164" s="104">
        <v>0.44061715082506375</v>
      </c>
      <c r="AF164" s="104">
        <v>0.45271762057555354</v>
      </c>
      <c r="AG164" s="104">
        <v>0.44682826788847246</v>
      </c>
      <c r="AH164" s="104">
        <v>0.4520154214956469</v>
      </c>
      <c r="AI164" s="104">
        <v>0.4464027375197227</v>
      </c>
      <c r="AJ164" s="104">
        <v>0.4386293678624015</v>
      </c>
      <c r="AK164" s="104">
        <v>0.4390213376775152</v>
      </c>
      <c r="AL164" s="104">
        <v>0.43647701585188614</v>
      </c>
      <c r="AM164" s="104">
        <v>0.43962692290821337</v>
      </c>
      <c r="AN164" s="104">
        <v>0.45389437066785804</v>
      </c>
      <c r="AO164" s="104">
        <v>0.4442599347470376</v>
      </c>
      <c r="AP164" s="104">
        <v>0.40372588554868494</v>
      </c>
      <c r="AQ164" s="104">
        <v>0.4448128909632182</v>
      </c>
      <c r="AR164" s="104">
        <v>0.44245966585891083</v>
      </c>
      <c r="AS164" s="104">
        <v>0.44290459816855243</v>
      </c>
      <c r="AT164" s="104">
        <v>0.448688905956176</v>
      </c>
      <c r="AU164" s="104">
        <v>0.4398296544539653</v>
      </c>
      <c r="AV164" s="104">
        <v>0.4500217885029455</v>
      </c>
      <c r="AW164" s="104">
        <v>0.45820846274877775</v>
      </c>
      <c r="AX164" s="104">
        <v>0.44786381497226846</v>
      </c>
      <c r="AY164" s="104">
        <v>0.49067198763245296</v>
      </c>
      <c r="AZ164" s="104">
        <v>0.4485094940418086</v>
      </c>
      <c r="BA164" s="104">
        <v>0.44530287863498574</v>
      </c>
      <c r="BB164" s="104">
        <v>0.4247686996276755</v>
      </c>
      <c r="BC164" s="104">
        <v>0.4561213296783362</v>
      </c>
      <c r="BD164" s="104">
        <v>0.44337554057814377</v>
      </c>
      <c r="BE164" s="104">
        <v>0.456823794935694</v>
      </c>
      <c r="BF164" s="104">
        <v>0.44494767057280865</v>
      </c>
      <c r="BG164" s="104">
        <v>0.4413189323124241</v>
      </c>
      <c r="BH164" s="104">
        <v>0.4370907909438002</v>
      </c>
      <c r="BI164" s="104">
        <v>0.45048620372916154</v>
      </c>
      <c r="BJ164" s="104">
        <v>0.4455629915677998</v>
      </c>
      <c r="BK164" s="104">
        <v>0.42625427330755833</v>
      </c>
      <c r="BL164" s="104">
        <v>0.44494104793733213</v>
      </c>
      <c r="BM164" s="104">
        <v>0.46436063113248105</v>
      </c>
      <c r="BN164" s="104">
        <v>0.44449362529585673</v>
      </c>
      <c r="BO164" s="104">
        <v>0.44342744550240265</v>
      </c>
      <c r="BP164" s="104">
        <v>0.44683231305323856</v>
      </c>
      <c r="BQ164" s="104">
        <v>0.44532584848564594</v>
      </c>
      <c r="BR164" s="104">
        <v>0.48009712300465496</v>
      </c>
      <c r="BS164" s="104">
        <v>0.4358896076051535</v>
      </c>
      <c r="BT164" s="47"/>
      <c r="BU164" s="47"/>
      <c r="BV164" s="47"/>
      <c r="BW164" s="47"/>
    </row>
    <row r="165" ht="12.75" customHeight="1" outlineLevel="1">
      <c r="B165" s="2">
        <v>151.0</v>
      </c>
      <c r="D165" s="59">
        <v>94.0</v>
      </c>
      <c r="E165" s="59" t="s">
        <v>184</v>
      </c>
      <c r="F165" s="104"/>
      <c r="G165" s="105">
        <f t="shared" si="37"/>
        <v>0.1602893039</v>
      </c>
      <c r="H165" s="104">
        <f t="shared" ref="H165:N165" si="40">G165</f>
        <v>0.1602893039</v>
      </c>
      <c r="I165" s="104">
        <f t="shared" si="40"/>
        <v>0.1602893039</v>
      </c>
      <c r="J165" s="104">
        <f t="shared" si="40"/>
        <v>0.1602893039</v>
      </c>
      <c r="K165" s="104">
        <f t="shared" si="40"/>
        <v>0.1602893039</v>
      </c>
      <c r="L165" s="104">
        <f t="shared" si="40"/>
        <v>0.1602893039</v>
      </c>
      <c r="M165" s="104">
        <f t="shared" si="40"/>
        <v>0.1602893039</v>
      </c>
      <c r="N165" s="104">
        <f t="shared" si="40"/>
        <v>0.1602893039</v>
      </c>
      <c r="O165" s="106"/>
      <c r="P165" s="36">
        <v>163.0</v>
      </c>
      <c r="Q165" s="9"/>
      <c r="R165" s="104">
        <v>0.19096276480396263</v>
      </c>
      <c r="S165" s="104">
        <v>0.15665784699970534</v>
      </c>
      <c r="T165" s="104">
        <v>0.1617444919555816</v>
      </c>
      <c r="U165" s="104">
        <v>0.1608260496256561</v>
      </c>
      <c r="V165" s="104">
        <v>0.16310337583390586</v>
      </c>
      <c r="W165" s="104">
        <v>0.16252049393951762</v>
      </c>
      <c r="X165" s="104">
        <v>0.15481466094418173</v>
      </c>
      <c r="Y165" s="104">
        <v>0.1551760538102323</v>
      </c>
      <c r="Z165" s="104">
        <v>0.16256292839174574</v>
      </c>
      <c r="AA165" s="104">
        <v>0.16819202909035297</v>
      </c>
      <c r="AB165" s="104">
        <v>0.16531318919302812</v>
      </c>
      <c r="AC165" s="104">
        <v>0.1691529745667411</v>
      </c>
      <c r="AD165" s="104">
        <v>0.16696938333937167</v>
      </c>
      <c r="AE165" s="104">
        <v>0.16553001458055727</v>
      </c>
      <c r="AF165" s="104">
        <v>0.15509730054549328</v>
      </c>
      <c r="AG165" s="104">
        <v>0.16157425539342624</v>
      </c>
      <c r="AH165" s="104">
        <v>0.15455513331555285</v>
      </c>
      <c r="AI165" s="104">
        <v>0.16160336889525384</v>
      </c>
      <c r="AJ165" s="104">
        <v>0.16456895098040686</v>
      </c>
      <c r="AK165" s="104">
        <v>0.15671309770681655</v>
      </c>
      <c r="AL165" s="104">
        <v>0.17461819600232706</v>
      </c>
      <c r="AM165" s="104">
        <v>0.15973801818190592</v>
      </c>
      <c r="AN165" s="104">
        <v>0.1555824487418317</v>
      </c>
      <c r="AO165" s="104">
        <v>0.16039174713949583</v>
      </c>
      <c r="AP165" s="104">
        <v>0.19340777889018368</v>
      </c>
      <c r="AQ165" s="104">
        <v>0.16028930385074378</v>
      </c>
      <c r="AR165" s="104">
        <v>0.16088555495078627</v>
      </c>
      <c r="AS165" s="104">
        <v>0.16303950431475447</v>
      </c>
      <c r="AT165" s="104">
        <v>0.16588739365653263</v>
      </c>
      <c r="AU165" s="104">
        <v>0.1570877998746464</v>
      </c>
      <c r="AV165" s="104">
        <v>0.15932646742524642</v>
      </c>
      <c r="AW165" s="104">
        <v>0.1604073339294929</v>
      </c>
      <c r="AX165" s="104">
        <v>0.1592081295633176</v>
      </c>
      <c r="AY165" s="104">
        <v>0.13794101340892354</v>
      </c>
      <c r="AZ165" s="104">
        <v>0.16228813491112656</v>
      </c>
      <c r="BA165" s="104">
        <v>0.15851879459963403</v>
      </c>
      <c r="BB165" s="104">
        <v>0.1477680924298745</v>
      </c>
      <c r="BC165" s="104">
        <v>0.1529970842554544</v>
      </c>
      <c r="BD165" s="104">
        <v>0.16051635196057754</v>
      </c>
      <c r="BE165" s="104">
        <v>0.1509743886035748</v>
      </c>
      <c r="BF165" s="104">
        <v>0.1602152463185638</v>
      </c>
      <c r="BG165" s="104">
        <v>0.16787525933291775</v>
      </c>
      <c r="BH165" s="104">
        <v>0.1556297157235631</v>
      </c>
      <c r="BI165" s="104">
        <v>0.15673422967828587</v>
      </c>
      <c r="BJ165" s="104">
        <v>0.15984140060233723</v>
      </c>
      <c r="BK165" s="104">
        <v>0.1755219698118943</v>
      </c>
      <c r="BL165" s="104">
        <v>0.1594780333316208</v>
      </c>
      <c r="BM165" s="104">
        <v>0.131038127052289</v>
      </c>
      <c r="BN165" s="104">
        <v>0.16304420261765296</v>
      </c>
      <c r="BO165" s="104">
        <v>0.1623917780574746</v>
      </c>
      <c r="BP165" s="104">
        <v>0.1592551762962202</v>
      </c>
      <c r="BQ165" s="104">
        <v>0.16259340762324623</v>
      </c>
      <c r="BR165" s="104">
        <v>0.13324360811210118</v>
      </c>
      <c r="BS165" s="104">
        <v>0.16831921619179602</v>
      </c>
      <c r="BT165" s="47"/>
      <c r="BU165" s="47"/>
      <c r="BV165" s="47"/>
      <c r="BW165" s="47"/>
    </row>
    <row r="166" ht="12.75" customHeight="1" outlineLevel="1">
      <c r="B166" s="2">
        <v>152.0</v>
      </c>
      <c r="D166" s="59">
        <v>95.0</v>
      </c>
      <c r="E166" s="59" t="s">
        <v>185</v>
      </c>
      <c r="F166" s="104"/>
      <c r="G166" s="105">
        <f t="shared" si="37"/>
        <v>0.1053941566</v>
      </c>
      <c r="H166" s="104">
        <f t="shared" ref="H166:N166" si="41">G166</f>
        <v>0.1053941566</v>
      </c>
      <c r="I166" s="104">
        <f t="shared" si="41"/>
        <v>0.1053941566</v>
      </c>
      <c r="J166" s="104">
        <f t="shared" si="41"/>
        <v>0.1053941566</v>
      </c>
      <c r="K166" s="104">
        <f t="shared" si="41"/>
        <v>0.1053941566</v>
      </c>
      <c r="L166" s="104">
        <f t="shared" si="41"/>
        <v>0.1053941566</v>
      </c>
      <c r="M166" s="104">
        <f t="shared" si="41"/>
        <v>0.1053941566</v>
      </c>
      <c r="N166" s="104">
        <f t="shared" si="41"/>
        <v>0.1053941566</v>
      </c>
      <c r="O166" s="106"/>
      <c r="P166" s="36">
        <v>164.0</v>
      </c>
      <c r="Q166" s="9"/>
      <c r="R166" s="104">
        <v>0.09467751139309817</v>
      </c>
      <c r="S166" s="104">
        <v>0.11095634019827018</v>
      </c>
      <c r="T166" s="104">
        <v>0.09947952436130889</v>
      </c>
      <c r="U166" s="104">
        <v>0.11006314761137045</v>
      </c>
      <c r="V166" s="104">
        <v>0.10907159670629264</v>
      </c>
      <c r="W166" s="104">
        <v>0.10179342606131343</v>
      </c>
      <c r="X166" s="104">
        <v>0.10977007445625103</v>
      </c>
      <c r="Y166" s="104">
        <v>0.10876831095024361</v>
      </c>
      <c r="Z166" s="104">
        <v>0.10661130436832145</v>
      </c>
      <c r="AA166" s="104">
        <v>0.1018364785179439</v>
      </c>
      <c r="AB166" s="104">
        <v>0.10395212049695503</v>
      </c>
      <c r="AC166" s="104">
        <v>0.11285150840872868</v>
      </c>
      <c r="AD166" s="104">
        <v>0.08639766077318421</v>
      </c>
      <c r="AE166" s="104">
        <v>0.10466523755598584</v>
      </c>
      <c r="AF166" s="104">
        <v>0.1057203064698805</v>
      </c>
      <c r="AG166" s="104">
        <v>0.10431420693070237</v>
      </c>
      <c r="AH166" s="104">
        <v>0.09267613823612512</v>
      </c>
      <c r="AI166" s="104">
        <v>0.10612395466848289</v>
      </c>
      <c r="AJ166" s="104">
        <v>0.10433170770676883</v>
      </c>
      <c r="AK166" s="104">
        <v>0.11427851674253658</v>
      </c>
      <c r="AL166" s="104">
        <v>0.10573805416740537</v>
      </c>
      <c r="AM166" s="104">
        <v>0.10851015848503008</v>
      </c>
      <c r="AN166" s="104">
        <v>0.09950301440038402</v>
      </c>
      <c r="AO166" s="104">
        <v>0.11689601504617993</v>
      </c>
      <c r="AP166" s="104">
        <v>0.10604040724435995</v>
      </c>
      <c r="AQ166" s="104">
        <v>0.10539415660645776</v>
      </c>
      <c r="AR166" s="104">
        <v>0.10313938778589071</v>
      </c>
      <c r="AS166" s="104">
        <v>0.10524242364690309</v>
      </c>
      <c r="AT166" s="104">
        <v>0.10020252734990942</v>
      </c>
      <c r="AU166" s="104">
        <v>0.10423208482699614</v>
      </c>
      <c r="AV166" s="104">
        <v>0.10628989100841502</v>
      </c>
      <c r="AW166" s="104">
        <v>0.10062789653882867</v>
      </c>
      <c r="AX166" s="104">
        <v>0.1038089208942616</v>
      </c>
      <c r="AY166" s="104">
        <v>0.10317535760217442</v>
      </c>
      <c r="AZ166" s="104">
        <v>0.1083221198069267</v>
      </c>
      <c r="BA166" s="104">
        <v>0.10727913758209669</v>
      </c>
      <c r="BB166" s="104">
        <v>0.11598211536671865</v>
      </c>
      <c r="BC166" s="104">
        <v>0.10317943236699752</v>
      </c>
      <c r="BD166" s="104">
        <v>0.10657520088673479</v>
      </c>
      <c r="BE166" s="104">
        <v>0.10513039650977005</v>
      </c>
      <c r="BF166" s="104">
        <v>0.10578038524992366</v>
      </c>
      <c r="BG166" s="104">
        <v>0.10111247781969618</v>
      </c>
      <c r="BH166" s="104">
        <v>0.10923611475842263</v>
      </c>
      <c r="BI166" s="104">
        <v>0.10739102691223297</v>
      </c>
      <c r="BJ166" s="104">
        <v>0.10708229676935903</v>
      </c>
      <c r="BK166" s="104">
        <v>0.10676639878525551</v>
      </c>
      <c r="BL166" s="104">
        <v>0.10513060531848911</v>
      </c>
      <c r="BM166" s="104">
        <v>0.0894530999066634</v>
      </c>
      <c r="BN166" s="104">
        <v>0.10219327879520154</v>
      </c>
      <c r="BO166" s="104">
        <v>0.10415743115331262</v>
      </c>
      <c r="BP166" s="104">
        <v>0.1042627293398468</v>
      </c>
      <c r="BQ166" s="104">
        <v>0.10388159705056238</v>
      </c>
      <c r="BR166" s="104">
        <v>0.10888926911656939</v>
      </c>
      <c r="BS166" s="104">
        <v>0.10745367871077752</v>
      </c>
      <c r="BT166" s="47"/>
      <c r="BU166" s="47"/>
      <c r="BV166" s="47"/>
      <c r="BW166" s="47"/>
    </row>
    <row r="167" ht="12.75" customHeight="1" outlineLevel="1">
      <c r="B167" s="2">
        <v>153.0</v>
      </c>
      <c r="D167" s="59">
        <v>96.0</v>
      </c>
      <c r="E167" s="59" t="s">
        <v>190</v>
      </c>
      <c r="F167" s="104"/>
      <c r="G167" s="105">
        <f t="shared" si="37"/>
        <v>0.1236880579</v>
      </c>
      <c r="H167" s="104">
        <f t="shared" ref="H167:N167" si="42">G167</f>
        <v>0.1236880579</v>
      </c>
      <c r="I167" s="104">
        <f t="shared" si="42"/>
        <v>0.1236880579</v>
      </c>
      <c r="J167" s="104">
        <f t="shared" si="42"/>
        <v>0.1236880579</v>
      </c>
      <c r="K167" s="104">
        <f t="shared" si="42"/>
        <v>0.1236880579</v>
      </c>
      <c r="L167" s="104">
        <f t="shared" si="42"/>
        <v>0.1236880579</v>
      </c>
      <c r="M167" s="104">
        <f t="shared" si="42"/>
        <v>0.1236880579</v>
      </c>
      <c r="N167" s="104">
        <f t="shared" si="42"/>
        <v>0.1236880579</v>
      </c>
      <c r="O167" s="106"/>
      <c r="P167" s="36">
        <v>165.0</v>
      </c>
      <c r="Q167" s="9"/>
      <c r="R167" s="104">
        <v>0.12150468166324147</v>
      </c>
      <c r="S167" s="104">
        <v>0.123591596856085</v>
      </c>
      <c r="T167" s="104">
        <v>0.12324787238901624</v>
      </c>
      <c r="U167" s="104">
        <v>0.13217376575351314</v>
      </c>
      <c r="V167" s="104">
        <v>0.12288769765677032</v>
      </c>
      <c r="W167" s="104">
        <v>0.12919440994006814</v>
      </c>
      <c r="X167" s="104">
        <v>0.12487470386764654</v>
      </c>
      <c r="Y167" s="104">
        <v>0.12097350377727345</v>
      </c>
      <c r="Z167" s="104">
        <v>0.13706018401500897</v>
      </c>
      <c r="AA167" s="104">
        <v>0.12870964222518633</v>
      </c>
      <c r="AB167" s="104">
        <v>0.12307953610340672</v>
      </c>
      <c r="AC167" s="104">
        <v>0.13726772631351714</v>
      </c>
      <c r="AD167" s="104">
        <v>0.12198175940059586</v>
      </c>
      <c r="AE167" s="104">
        <v>0.12794174119086588</v>
      </c>
      <c r="AF167" s="104">
        <v>0.12676771898688943</v>
      </c>
      <c r="AG167" s="104">
        <v>0.12171966210426044</v>
      </c>
      <c r="AH167" s="104">
        <v>0.11428480170755995</v>
      </c>
      <c r="AI167" s="104">
        <v>0.12321666434535516</v>
      </c>
      <c r="AJ167" s="104">
        <v>0.13002499084082975</v>
      </c>
      <c r="AK167" s="104">
        <v>0.12618436838216662</v>
      </c>
      <c r="AL167" s="104">
        <v>0.13146065398894646</v>
      </c>
      <c r="AM167" s="104">
        <v>0.1218073782663498</v>
      </c>
      <c r="AN167" s="104">
        <v>0.12595743134646198</v>
      </c>
      <c r="AO167" s="104">
        <v>0.13567249409377924</v>
      </c>
      <c r="AP167" s="104">
        <v>0.12455488549148441</v>
      </c>
      <c r="AQ167" s="104">
        <v>0.12368805787968395</v>
      </c>
      <c r="AR167" s="104">
        <v>0.12460459341251928</v>
      </c>
      <c r="AS167" s="104">
        <v>0.1331159800591586</v>
      </c>
      <c r="AT167" s="104">
        <v>0.12499651430944181</v>
      </c>
      <c r="AU167" s="104">
        <v>0.12617818185698848</v>
      </c>
      <c r="AV167" s="104">
        <v>0.13060779866809447</v>
      </c>
      <c r="AW167" s="104">
        <v>0.1313154023425287</v>
      </c>
      <c r="AX167" s="104">
        <v>0.128935955997858</v>
      </c>
      <c r="AY167" s="104">
        <v>0.12284409942711516</v>
      </c>
      <c r="AZ167" s="104">
        <v>0.11202169308850274</v>
      </c>
      <c r="BA167" s="104">
        <v>0.12071467044070472</v>
      </c>
      <c r="BB167" s="104">
        <v>0.111167860155029</v>
      </c>
      <c r="BC167" s="104">
        <v>0.12795101592373048</v>
      </c>
      <c r="BD167" s="104">
        <v>0.12693574858162182</v>
      </c>
      <c r="BE167" s="104">
        <v>0.12510208424137748</v>
      </c>
      <c r="BF167" s="104">
        <v>0.1235758730074561</v>
      </c>
      <c r="BG167" s="104">
        <v>0.14193855805786137</v>
      </c>
      <c r="BH167" s="104">
        <v>0.11139862192050343</v>
      </c>
      <c r="BI167" s="104">
        <v>0.12416910854387986</v>
      </c>
      <c r="BJ167" s="104">
        <v>0.12342821347674704</v>
      </c>
      <c r="BK167" s="104">
        <v>0.14249648757510736</v>
      </c>
      <c r="BL167" s="104">
        <v>0.12527638712442601</v>
      </c>
      <c r="BM167" s="104">
        <v>0.12445997451312252</v>
      </c>
      <c r="BN167" s="104">
        <v>0.12100049828728121</v>
      </c>
      <c r="BO167" s="104">
        <v>0.1233185145088953</v>
      </c>
      <c r="BP167" s="104">
        <v>0.12567133584468748</v>
      </c>
      <c r="BQ167" s="104">
        <v>0.12657540754975516</v>
      </c>
      <c r="BR167" s="104">
        <v>0.12362413787767235</v>
      </c>
      <c r="BS167" s="104">
        <v>0.12189278087833144</v>
      </c>
      <c r="BT167" s="47"/>
      <c r="BU167" s="47"/>
      <c r="BV167" s="47"/>
      <c r="BW167" s="47"/>
    </row>
    <row r="168" ht="12.75" customHeight="1" outlineLevel="1">
      <c r="B168" s="2">
        <v>154.0</v>
      </c>
      <c r="D168" s="59">
        <v>97.0</v>
      </c>
      <c r="E168" s="59" t="s">
        <v>191</v>
      </c>
      <c r="F168" s="104"/>
      <c r="G168" s="105">
        <f t="shared" si="37"/>
        <v>-0.3792467998</v>
      </c>
      <c r="H168" s="104">
        <f t="shared" ref="H168:N168" si="43">G168</f>
        <v>-0.3792467998</v>
      </c>
      <c r="I168" s="104">
        <f t="shared" si="43"/>
        <v>-0.3792467998</v>
      </c>
      <c r="J168" s="104">
        <f t="shared" si="43"/>
        <v>-0.3792467998</v>
      </c>
      <c r="K168" s="104">
        <f t="shared" si="43"/>
        <v>-0.3792467998</v>
      </c>
      <c r="L168" s="104">
        <f t="shared" si="43"/>
        <v>-0.3792467998</v>
      </c>
      <c r="M168" s="104">
        <f t="shared" si="43"/>
        <v>-0.3792467998</v>
      </c>
      <c r="N168" s="104">
        <f t="shared" si="43"/>
        <v>-0.3792467998</v>
      </c>
      <c r="O168" s="106"/>
      <c r="P168" s="36">
        <v>166.0</v>
      </c>
      <c r="Q168" s="9"/>
      <c r="R168" s="104">
        <v>-0.3722916562032345</v>
      </c>
      <c r="S168" s="104">
        <v>-0.40029655329034286</v>
      </c>
      <c r="T168" s="104">
        <v>-0.3540974639588005</v>
      </c>
      <c r="U168" s="104">
        <v>-0.3807926999572727</v>
      </c>
      <c r="V168" s="104">
        <v>-0.3723880214317822</v>
      </c>
      <c r="W168" s="104">
        <v>-0.3479372427761262</v>
      </c>
      <c r="X168" s="104">
        <v>-0.39556858220062985</v>
      </c>
      <c r="Y168" s="104">
        <v>-0.41443878646004056</v>
      </c>
      <c r="Z168" s="104">
        <v>-0.3346790752963891</v>
      </c>
      <c r="AA168" s="104">
        <v>-0.3921848485444752</v>
      </c>
      <c r="AB168" s="104">
        <v>-0.373520775117805</v>
      </c>
      <c r="AC168" s="104">
        <v>-0.36636745662078835</v>
      </c>
      <c r="AD168" s="104">
        <v>-0.4592523884723029</v>
      </c>
      <c r="AE168" s="104">
        <v>-0.42901924253101764</v>
      </c>
      <c r="AF168" s="104">
        <v>-0.3726656568433975</v>
      </c>
      <c r="AG168" s="104">
        <v>-0.3773492200551092</v>
      </c>
      <c r="AH168" s="104">
        <v>-0.35842476957809133</v>
      </c>
      <c r="AI168" s="104">
        <v>-0.35454392671765556</v>
      </c>
      <c r="AJ168" s="104">
        <v>-0.392693006958578</v>
      </c>
      <c r="AK168" s="104">
        <v>-0.389404678686189</v>
      </c>
      <c r="AL168" s="104">
        <v>-0.3174760364937986</v>
      </c>
      <c r="AM168" s="104">
        <v>-0.22895369706124347</v>
      </c>
      <c r="AN168" s="104">
        <v>-0.438869479958628</v>
      </c>
      <c r="AO168" s="104">
        <v>-0.37337600290101314</v>
      </c>
      <c r="AP168" s="104">
        <v>-0.40141903726022066</v>
      </c>
      <c r="AQ168" s="104">
        <v>-0.3792467997680261</v>
      </c>
      <c r="AR168" s="104">
        <v>-0.3793247785939795</v>
      </c>
      <c r="AS168" s="104">
        <v>-0.37138961260064557</v>
      </c>
      <c r="AT168" s="104">
        <v>-0.3742197508901331</v>
      </c>
      <c r="AU168" s="104">
        <v>-0.3776839552245496</v>
      </c>
      <c r="AV168" s="104">
        <v>-0.38956149181062166</v>
      </c>
      <c r="AW168" s="104">
        <v>-0.4620520954191648</v>
      </c>
      <c r="AX168" s="104">
        <v>-0.3721865282292853</v>
      </c>
      <c r="AY168" s="104">
        <v>-0.30443575165854886</v>
      </c>
      <c r="AZ168" s="104">
        <v>-0.3741583691202592</v>
      </c>
      <c r="BA168" s="104">
        <v>-0.35102507535006755</v>
      </c>
      <c r="BB168" s="104">
        <v>-0.5182959035054582</v>
      </c>
      <c r="BC168" s="104">
        <v>-0.4093143948720743</v>
      </c>
      <c r="BD168" s="104">
        <v>-0.37469032273540276</v>
      </c>
      <c r="BE168" s="104">
        <v>-0.405987541344832</v>
      </c>
      <c r="BF168" s="104">
        <v>-0.37280827648908577</v>
      </c>
      <c r="BG168" s="104">
        <v>-0.4096449493894758</v>
      </c>
      <c r="BH168" s="104">
        <v>-0.25488962993383857</v>
      </c>
      <c r="BI168" s="104">
        <v>-0.40561202090393783</v>
      </c>
      <c r="BJ168" s="104">
        <v>-0.33851096182861345</v>
      </c>
      <c r="BK168" s="104">
        <v>-0.4469644082276005</v>
      </c>
      <c r="BL168" s="104">
        <v>-0.39134946530999126</v>
      </c>
      <c r="BM168" s="104">
        <v>-0.35637045987491234</v>
      </c>
      <c r="BN168" s="104">
        <v>-0.24160753933709078</v>
      </c>
      <c r="BO168" s="104">
        <v>-0.3760580341659242</v>
      </c>
      <c r="BP168" s="104">
        <v>-0.39025396151577973</v>
      </c>
      <c r="BQ168" s="104">
        <v>-0.38195668509070285</v>
      </c>
      <c r="BR168" s="104">
        <v>-0.34806187446929693</v>
      </c>
      <c r="BS168" s="104">
        <v>-0.3492581260986959</v>
      </c>
      <c r="BT168" s="47"/>
      <c r="BU168" s="47"/>
      <c r="BV168" s="47"/>
      <c r="BW168" s="47"/>
    </row>
    <row r="169" ht="12.75" customHeight="1" outlineLevel="1">
      <c r="B169" s="2">
        <v>155.0</v>
      </c>
      <c r="D169" s="59">
        <v>98.0</v>
      </c>
      <c r="E169" s="59" t="s">
        <v>192</v>
      </c>
      <c r="F169" s="104"/>
      <c r="G169" s="105">
        <f t="shared" si="37"/>
        <v>0.1908121884</v>
      </c>
      <c r="H169" s="104">
        <f t="shared" ref="H169:N169" si="44">G169</f>
        <v>0.1908121884</v>
      </c>
      <c r="I169" s="104">
        <f t="shared" si="44"/>
        <v>0.1908121884</v>
      </c>
      <c r="J169" s="104">
        <f t="shared" si="44"/>
        <v>0.1908121884</v>
      </c>
      <c r="K169" s="104">
        <f t="shared" si="44"/>
        <v>0.1908121884</v>
      </c>
      <c r="L169" s="104">
        <f t="shared" si="44"/>
        <v>0.1908121884</v>
      </c>
      <c r="M169" s="104">
        <f t="shared" si="44"/>
        <v>0.1908121884</v>
      </c>
      <c r="N169" s="104">
        <f t="shared" si="44"/>
        <v>0.1908121884</v>
      </c>
      <c r="O169" s="106"/>
      <c r="P169" s="36">
        <v>167.0</v>
      </c>
      <c r="Q169" s="9"/>
      <c r="R169" s="104">
        <v>0.2510735236047409</v>
      </c>
      <c r="S169" s="104">
        <v>0.22272730217267106</v>
      </c>
      <c r="T169" s="104">
        <v>0.21300959127088095</v>
      </c>
      <c r="U169" s="104">
        <v>0.17335542337902538</v>
      </c>
      <c r="V169" s="104">
        <v>0.18996236641101552</v>
      </c>
      <c r="W169" s="104">
        <v>0.20381579665316127</v>
      </c>
      <c r="X169" s="104">
        <v>0.2515289182041749</v>
      </c>
      <c r="Y169" s="104">
        <v>0.17811555362105094</v>
      </c>
      <c r="Z169" s="104">
        <v>0.20463766697671296</v>
      </c>
      <c r="AA169" s="104">
        <v>0.16958826570242688</v>
      </c>
      <c r="AB169" s="104">
        <v>0.1863503152915053</v>
      </c>
      <c r="AC169" s="104">
        <v>0.18249730011161983</v>
      </c>
      <c r="AD169" s="104">
        <v>0.15794361855622402</v>
      </c>
      <c r="AE169" s="104">
        <v>0.16844599337173957</v>
      </c>
      <c r="AF169" s="104">
        <v>0.11632977868088479</v>
      </c>
      <c r="AG169" s="104">
        <v>0.18855649782772993</v>
      </c>
      <c r="AH169" s="104">
        <v>0.2177801506715981</v>
      </c>
      <c r="AI169" s="104">
        <v>0.1956193740023032</v>
      </c>
      <c r="AJ169" s="104">
        <v>0.18107885978200972</v>
      </c>
      <c r="AK169" s="104">
        <v>0.17302448085604266</v>
      </c>
      <c r="AL169" s="104">
        <v>0.2774074909491974</v>
      </c>
      <c r="AM169" s="104">
        <v>0.2357194975704789</v>
      </c>
      <c r="AN169" s="104">
        <v>0.17421493243426237</v>
      </c>
      <c r="AO169" s="104">
        <v>0.10588288610709412</v>
      </c>
      <c r="AP169" s="104">
        <v>0.18618116751437797</v>
      </c>
      <c r="AQ169" s="104">
        <v>0.19081218843470027</v>
      </c>
      <c r="AR169" s="104">
        <v>0.1805822018903388</v>
      </c>
      <c r="AS169" s="104">
        <v>0.18884973319552725</v>
      </c>
      <c r="AT169" s="104">
        <v>0.18686585189078467</v>
      </c>
      <c r="AU169" s="104">
        <v>0.17512836761040085</v>
      </c>
      <c r="AV169" s="104">
        <v>0.1674170193964844</v>
      </c>
      <c r="AW169" s="104">
        <v>0.17121564819836485</v>
      </c>
      <c r="AX169" s="104">
        <v>0.1886918847801699</v>
      </c>
      <c r="AY169" s="104">
        <v>0.2328630013255388</v>
      </c>
      <c r="AZ169" s="104">
        <v>0.1921857146604359</v>
      </c>
      <c r="BA169" s="104">
        <v>0.20632116545564333</v>
      </c>
      <c r="BB169" s="104">
        <v>0.16659946607288456</v>
      </c>
      <c r="BC169" s="104">
        <v>0.17928178064532294</v>
      </c>
      <c r="BD169" s="104">
        <v>0.19330688239669644</v>
      </c>
      <c r="BE169" s="104">
        <v>0.1859902829732617</v>
      </c>
      <c r="BF169" s="104">
        <v>0.2290697476813679</v>
      </c>
      <c r="BG169" s="104">
        <v>0.16813952291116996</v>
      </c>
      <c r="BH169" s="104">
        <v>0.23846949280649632</v>
      </c>
      <c r="BI169" s="104">
        <v>0.17994301787009193</v>
      </c>
      <c r="BJ169" s="104">
        <v>0.17481390584244072</v>
      </c>
      <c r="BK169" s="104">
        <v>0.15426972026093408</v>
      </c>
      <c r="BL169" s="104">
        <v>0.17867650841945085</v>
      </c>
      <c r="BM169" s="104">
        <v>0.203203542471119</v>
      </c>
      <c r="BN169" s="104">
        <v>0.30866308158943717</v>
      </c>
      <c r="BO169" s="104">
        <v>0.18276575431779585</v>
      </c>
      <c r="BP169" s="104">
        <v>0.19466101229742394</v>
      </c>
      <c r="BQ169" s="104">
        <v>0.194083989635482</v>
      </c>
      <c r="BR169" s="104">
        <v>0.20334885650391998</v>
      </c>
      <c r="BS169" s="104">
        <v>0.20491353114258057</v>
      </c>
      <c r="BT169" s="47"/>
      <c r="BU169" s="47"/>
      <c r="BV169" s="47"/>
      <c r="BW169" s="47"/>
    </row>
    <row r="170" ht="12.75" customHeight="1" outlineLevel="1">
      <c r="B170" s="2">
        <v>156.0</v>
      </c>
      <c r="D170" s="59">
        <v>99.0</v>
      </c>
      <c r="E170" s="59" t="s">
        <v>193</v>
      </c>
      <c r="F170" s="104"/>
      <c r="G170" s="105">
        <f t="shared" si="37"/>
        <v>0.1640411476</v>
      </c>
      <c r="H170" s="104">
        <f t="shared" ref="H170:N170" si="45">G170</f>
        <v>0.1640411476</v>
      </c>
      <c r="I170" s="104">
        <f t="shared" si="45"/>
        <v>0.1640411476</v>
      </c>
      <c r="J170" s="104">
        <f t="shared" si="45"/>
        <v>0.1640411476</v>
      </c>
      <c r="K170" s="104">
        <f t="shared" si="45"/>
        <v>0.1640411476</v>
      </c>
      <c r="L170" s="104">
        <f t="shared" si="45"/>
        <v>0.1640411476</v>
      </c>
      <c r="M170" s="104">
        <f t="shared" si="45"/>
        <v>0.1640411476</v>
      </c>
      <c r="N170" s="104">
        <f t="shared" si="45"/>
        <v>0.1640411476</v>
      </c>
      <c r="O170" s="106"/>
      <c r="P170" s="36">
        <v>168.0</v>
      </c>
      <c r="Q170" s="9"/>
      <c r="R170" s="104">
        <v>0.14596830485981666</v>
      </c>
      <c r="S170" s="104">
        <v>0.1717784958138883</v>
      </c>
      <c r="T170" s="104">
        <v>0.15483886501318267</v>
      </c>
      <c r="U170" s="104">
        <v>0.17794974498286584</v>
      </c>
      <c r="V170" s="104">
        <v>0.17188676846649997</v>
      </c>
      <c r="W170" s="104">
        <v>0.16001913836834675</v>
      </c>
      <c r="X170" s="104">
        <v>0.1782699571064733</v>
      </c>
      <c r="Y170" s="104">
        <v>0.17432798980667397</v>
      </c>
      <c r="Z170" s="104">
        <v>0.16941256687878514</v>
      </c>
      <c r="AA170" s="104">
        <v>0.15529711493754556</v>
      </c>
      <c r="AB170" s="104">
        <v>0.16484460359808092</v>
      </c>
      <c r="AC170" s="104">
        <v>0.18664684042524549</v>
      </c>
      <c r="AD170" s="104">
        <v>0.1547561951000799</v>
      </c>
      <c r="AE170" s="104">
        <v>0.16437855724120906</v>
      </c>
      <c r="AF170" s="104">
        <v>0.14311942948519987</v>
      </c>
      <c r="AG170" s="104">
        <v>0.16396621973346462</v>
      </c>
      <c r="AH170" s="104">
        <v>0.13416837582546362</v>
      </c>
      <c r="AI170" s="104">
        <v>0.16890950559847798</v>
      </c>
      <c r="AJ170" s="104">
        <v>0.1640777783447091</v>
      </c>
      <c r="AK170" s="104">
        <v>0.21577666473416468</v>
      </c>
      <c r="AL170" s="104">
        <v>0.15393852902841731</v>
      </c>
      <c r="AM170" s="104">
        <v>0.18140575466897618</v>
      </c>
      <c r="AN170" s="104">
        <v>0.14620866802689342</v>
      </c>
      <c r="AO170" s="104">
        <v>0.20678713176491742</v>
      </c>
      <c r="AP170" s="104">
        <v>0.15656134120190557</v>
      </c>
      <c r="AQ170" s="104">
        <v>0.1640411475994858</v>
      </c>
      <c r="AR170" s="104">
        <v>0.1678289046196283</v>
      </c>
      <c r="AS170" s="104">
        <v>0.16660033235186913</v>
      </c>
      <c r="AT170" s="104">
        <v>0.15194285464472035</v>
      </c>
      <c r="AU170" s="104">
        <v>0.16973497702744425</v>
      </c>
      <c r="AV170" s="104">
        <v>0.16720910089759156</v>
      </c>
      <c r="AW170" s="104">
        <v>0.14751708740856675</v>
      </c>
      <c r="AX170" s="104">
        <v>0.16766663884915775</v>
      </c>
      <c r="AY170" s="104">
        <v>0.16213456734626613</v>
      </c>
      <c r="AZ170" s="104">
        <v>0.17567013467705989</v>
      </c>
      <c r="BA170" s="104">
        <v>0.17125280694478112</v>
      </c>
      <c r="BB170" s="104">
        <v>0.17821555056517674</v>
      </c>
      <c r="BC170" s="104">
        <v>0.1629160209221265</v>
      </c>
      <c r="BD170" s="104">
        <v>0.17114358176948108</v>
      </c>
      <c r="BE170" s="104">
        <v>0.15716899407163007</v>
      </c>
      <c r="BF170" s="104">
        <v>0.16151670357314785</v>
      </c>
      <c r="BG170" s="104">
        <v>0.15569732564767053</v>
      </c>
      <c r="BH170" s="104">
        <v>0.17968558232475068</v>
      </c>
      <c r="BI170" s="104">
        <v>0.16936180917785057</v>
      </c>
      <c r="BJ170" s="104">
        <v>0.1765430721283875</v>
      </c>
      <c r="BK170" s="104">
        <v>0.16679861288402542</v>
      </c>
      <c r="BL170" s="104">
        <v>0.16929474667119218</v>
      </c>
      <c r="BM170" s="104">
        <v>0.14636389987504791</v>
      </c>
      <c r="BN170" s="104">
        <v>0.1554248937556587</v>
      </c>
      <c r="BO170" s="104">
        <v>0.1637359028361179</v>
      </c>
      <c r="BP170" s="104">
        <v>0.16202335231267</v>
      </c>
      <c r="BQ170" s="104">
        <v>0.1597645481501179</v>
      </c>
      <c r="BR170" s="104">
        <v>0.16900299808417318</v>
      </c>
      <c r="BS170" s="104">
        <v>0.16731089891616763</v>
      </c>
      <c r="BT170" s="47"/>
      <c r="BU170" s="47"/>
      <c r="BV170" s="47"/>
      <c r="BW170" s="47"/>
    </row>
    <row r="171" ht="12.75" customHeight="1" outlineLevel="1">
      <c r="B171" s="2">
        <v>157.0</v>
      </c>
      <c r="D171" s="59">
        <v>100.0</v>
      </c>
      <c r="E171" s="59" t="s">
        <v>194</v>
      </c>
      <c r="F171" s="104"/>
      <c r="G171" s="105">
        <f t="shared" si="37"/>
        <v>0.05471304923</v>
      </c>
      <c r="H171" s="104">
        <f t="shared" ref="H171:N171" si="46">G171</f>
        <v>0.05471304923</v>
      </c>
      <c r="I171" s="104">
        <f t="shared" si="46"/>
        <v>0.05471304923</v>
      </c>
      <c r="J171" s="104">
        <f t="shared" si="46"/>
        <v>0.05471304923</v>
      </c>
      <c r="K171" s="104">
        <f t="shared" si="46"/>
        <v>0.05471304923</v>
      </c>
      <c r="L171" s="104">
        <f t="shared" si="46"/>
        <v>0.05471304923</v>
      </c>
      <c r="M171" s="104">
        <f t="shared" si="46"/>
        <v>0.05471304923</v>
      </c>
      <c r="N171" s="104">
        <f t="shared" si="46"/>
        <v>0.05471304923</v>
      </c>
      <c r="O171" s="106"/>
      <c r="P171" s="36">
        <v>169.0</v>
      </c>
      <c r="Q171" s="9"/>
      <c r="R171" s="104">
        <v>0.05503990155228089</v>
      </c>
      <c r="S171" s="104">
        <v>0.04916034883349274</v>
      </c>
      <c r="T171" s="104">
        <v>0.05328458700227545</v>
      </c>
      <c r="U171" s="104">
        <v>0.04643877049582257</v>
      </c>
      <c r="V171" s="104">
        <v>0.05412392839265179</v>
      </c>
      <c r="W171" s="104">
        <v>0.0532045142858818</v>
      </c>
      <c r="X171" s="104">
        <v>0.053512745703827136</v>
      </c>
      <c r="Y171" s="104">
        <v>0.05258015494627932</v>
      </c>
      <c r="Z171" s="104">
        <v>0.05029677603587701</v>
      </c>
      <c r="AA171" s="104">
        <v>0.05418227354213012</v>
      </c>
      <c r="AB171" s="104">
        <v>0.054044621134801796</v>
      </c>
      <c r="AC171" s="104">
        <v>0.0513127303109433</v>
      </c>
      <c r="AD171" s="104">
        <v>0.05288435121579127</v>
      </c>
      <c r="AE171" s="104">
        <v>0.054667101446115196</v>
      </c>
      <c r="AF171" s="104">
        <v>0.05147941371628928</v>
      </c>
      <c r="AG171" s="104">
        <v>0.05415865115809371</v>
      </c>
      <c r="AH171" s="104">
        <v>0.05841968538772602</v>
      </c>
      <c r="AI171" s="104">
        <v>0.053813202937880944</v>
      </c>
      <c r="AJ171" s="104">
        <v>0.0552392568958292</v>
      </c>
      <c r="AK171" s="104">
        <v>0.04944994937331704</v>
      </c>
      <c r="AL171" s="104">
        <v>0.0392884225511968</v>
      </c>
      <c r="AM171" s="104">
        <v>0.05021037509808213</v>
      </c>
      <c r="AN171" s="104">
        <v>0.05258997263050247</v>
      </c>
      <c r="AO171" s="104">
        <v>0.04838990927316522</v>
      </c>
      <c r="AP171" s="104">
        <v>0.060341732873607445</v>
      </c>
      <c r="AQ171" s="104">
        <v>0.054713049229756505</v>
      </c>
      <c r="AR171" s="104">
        <v>0.05089846890748617</v>
      </c>
      <c r="AS171" s="104">
        <v>0.053265333346367405</v>
      </c>
      <c r="AT171" s="104">
        <v>0.05488307493593869</v>
      </c>
      <c r="AU171" s="104">
        <v>0.05274119978071645</v>
      </c>
      <c r="AV171" s="104">
        <v>0.05523718835800384</v>
      </c>
      <c r="AW171" s="104">
        <v>0.05603391820469317</v>
      </c>
      <c r="AX171" s="104">
        <v>0.05055485414563998</v>
      </c>
      <c r="AY171" s="104">
        <v>0.054390477619424615</v>
      </c>
      <c r="AZ171" s="104">
        <v>0.056170591256039626</v>
      </c>
      <c r="BA171" s="104">
        <v>0.05400975018970078</v>
      </c>
      <c r="BB171" s="104">
        <v>0.05439266929558695</v>
      </c>
      <c r="BC171" s="104">
        <v>0.055090168412796126</v>
      </c>
      <c r="BD171" s="104">
        <v>0.05371661438477049</v>
      </c>
      <c r="BE171" s="104">
        <v>0.05322574936697855</v>
      </c>
      <c r="BF171" s="104">
        <v>0.05427012753660665</v>
      </c>
      <c r="BG171" s="104">
        <v>0.05337337956885768</v>
      </c>
      <c r="BH171" s="104">
        <v>0.05516725883325713</v>
      </c>
      <c r="BI171" s="104">
        <v>0.046101284287109245</v>
      </c>
      <c r="BJ171" s="104">
        <v>0.05413160416651497</v>
      </c>
      <c r="BK171" s="104">
        <v>0.05910121657137368</v>
      </c>
      <c r="BL171" s="104">
        <v>0.054762699359683475</v>
      </c>
      <c r="BM171" s="104">
        <v>0.053565988595264846</v>
      </c>
      <c r="BN171" s="104">
        <v>0.053358879624143984</v>
      </c>
      <c r="BO171" s="104">
        <v>0.055990134811783165</v>
      </c>
      <c r="BP171" s="104">
        <v>0.054452989613549385</v>
      </c>
      <c r="BQ171" s="104">
        <v>0.0539652741094645</v>
      </c>
      <c r="BR171" s="104">
        <v>0.05229893662446938</v>
      </c>
      <c r="BS171" s="104">
        <v>0.055403825613348445</v>
      </c>
      <c r="BT171" s="47"/>
      <c r="BU171" s="47"/>
      <c r="BV171" s="47"/>
      <c r="BW171" s="47"/>
    </row>
    <row r="172" ht="12.75" customHeight="1" outlineLevel="1">
      <c r="B172" s="2">
        <v>158.0</v>
      </c>
      <c r="D172" s="59">
        <v>101.0</v>
      </c>
      <c r="E172" s="59" t="s">
        <v>195</v>
      </c>
      <c r="F172" s="104"/>
      <c r="G172" s="105">
        <f t="shared" si="37"/>
        <v>0.009487565471</v>
      </c>
      <c r="H172" s="104">
        <f t="shared" ref="H172:N172" si="47">G172</f>
        <v>0.009487565471</v>
      </c>
      <c r="I172" s="104">
        <f t="shared" si="47"/>
        <v>0.009487565471</v>
      </c>
      <c r="J172" s="104">
        <f t="shared" si="47"/>
        <v>0.009487565471</v>
      </c>
      <c r="K172" s="104">
        <f t="shared" si="47"/>
        <v>0.009487565471</v>
      </c>
      <c r="L172" s="104">
        <f t="shared" si="47"/>
        <v>0.009487565471</v>
      </c>
      <c r="M172" s="104">
        <f t="shared" si="47"/>
        <v>0.009487565471</v>
      </c>
      <c r="N172" s="104">
        <f t="shared" si="47"/>
        <v>0.009487565471</v>
      </c>
      <c r="O172" s="106"/>
      <c r="P172" s="36">
        <v>170.0</v>
      </c>
      <c r="Q172" s="9"/>
      <c r="R172" s="104">
        <v>0.008141160849463924</v>
      </c>
      <c r="S172" s="104">
        <v>0.008378080946995548</v>
      </c>
      <c r="T172" s="104">
        <v>0.009787167002753505</v>
      </c>
      <c r="U172" s="104">
        <v>0.01635269041024201</v>
      </c>
      <c r="V172" s="104">
        <v>0.009421783718003951</v>
      </c>
      <c r="W172" s="104">
        <v>0.010619573680694994</v>
      </c>
      <c r="X172" s="104">
        <v>0.009258997942597658</v>
      </c>
      <c r="Y172" s="104">
        <v>0.010484673502828501</v>
      </c>
      <c r="Z172" s="104">
        <v>0.013605974269170984</v>
      </c>
      <c r="AA172" s="104">
        <v>0.00959444003754939</v>
      </c>
      <c r="AB172" s="104">
        <v>0.009518728901665052</v>
      </c>
      <c r="AC172" s="104">
        <v>0.010491982213276518</v>
      </c>
      <c r="AD172" s="104">
        <v>0.010884982180299985</v>
      </c>
      <c r="AE172" s="104">
        <v>0.007938834990148025</v>
      </c>
      <c r="AF172" s="104">
        <v>0.011006053941147842</v>
      </c>
      <c r="AG172" s="104">
        <v>0.009471167233834565</v>
      </c>
      <c r="AH172" s="104">
        <v>0.008016515149629866</v>
      </c>
      <c r="AI172" s="104">
        <v>0.00962813059773493</v>
      </c>
      <c r="AJ172" s="104">
        <v>0.008776824646333448</v>
      </c>
      <c r="AK172" s="104">
        <v>0.011464544361095563</v>
      </c>
      <c r="AL172" s="104">
        <v>0.025779559549943265</v>
      </c>
      <c r="AM172" s="104">
        <v>0.011840717811787527</v>
      </c>
      <c r="AN172" s="104">
        <v>0.011165903805033572</v>
      </c>
      <c r="AO172" s="104">
        <v>0.01306357983546147</v>
      </c>
      <c r="AP172" s="104">
        <v>0.007005301238522388</v>
      </c>
      <c r="AQ172" s="104">
        <v>0.009487565470991055</v>
      </c>
      <c r="AR172" s="104">
        <v>0.0107932400511217</v>
      </c>
      <c r="AS172" s="104">
        <v>0.010124985957135957</v>
      </c>
      <c r="AT172" s="104">
        <v>0.009135884332568844</v>
      </c>
      <c r="AU172" s="104">
        <v>0.011020866526093354</v>
      </c>
      <c r="AV172" s="104">
        <v>0.010118646189356317</v>
      </c>
      <c r="AW172" s="104">
        <v>0.00999022545200906</v>
      </c>
      <c r="AX172" s="104">
        <v>0.010346625185687741</v>
      </c>
      <c r="AY172" s="104">
        <v>0.009201405992946388</v>
      </c>
      <c r="AZ172" s="104">
        <v>0.007929612517802664</v>
      </c>
      <c r="BA172" s="104">
        <v>0.009580531094935063</v>
      </c>
      <c r="BB172" s="104">
        <v>0.006469050550805877</v>
      </c>
      <c r="BC172" s="104">
        <v>0.00866199302151871</v>
      </c>
      <c r="BD172" s="104">
        <v>0.010171824601749035</v>
      </c>
      <c r="BE172" s="104">
        <v>0.01014563296099591</v>
      </c>
      <c r="BF172" s="104">
        <v>0.009367709367965604</v>
      </c>
      <c r="BG172" s="104">
        <v>0.011248129432982201</v>
      </c>
      <c r="BH172" s="104">
        <v>0.008917839412842798</v>
      </c>
      <c r="BI172" s="104">
        <v>0.018022794006242293</v>
      </c>
      <c r="BJ172" s="104">
        <v>0.009335260925026956</v>
      </c>
      <c r="BK172" s="104">
        <v>0.00659311925657291</v>
      </c>
      <c r="BL172" s="104">
        <v>0.009537342017168271</v>
      </c>
      <c r="BM172" s="104">
        <v>0.013022518819600537</v>
      </c>
      <c r="BN172" s="104">
        <v>0.009802065833317775</v>
      </c>
      <c r="BO172" s="104">
        <v>0.008762838670044126</v>
      </c>
      <c r="BP172" s="104">
        <v>0.009989751616161557</v>
      </c>
      <c r="BQ172" s="104">
        <v>0.009720510149611283</v>
      </c>
      <c r="BR172" s="104">
        <v>0.010697811739488916</v>
      </c>
      <c r="BS172" s="104">
        <v>0.008337180449417447</v>
      </c>
      <c r="BT172" s="47"/>
      <c r="BU172" s="47"/>
      <c r="BV172" s="47"/>
      <c r="BW172" s="47"/>
    </row>
    <row r="173" ht="12.75" customHeight="1" outlineLevel="1">
      <c r="B173" s="2">
        <v>159.0</v>
      </c>
      <c r="D173" s="59">
        <v>102.0</v>
      </c>
      <c r="E173" s="59" t="s">
        <v>196</v>
      </c>
      <c r="F173" s="104"/>
      <c r="G173" s="105">
        <f t="shared" si="37"/>
        <v>-0.00009266448473</v>
      </c>
      <c r="H173" s="104">
        <f t="shared" ref="H173:N173" si="48">G173</f>
        <v>-0.00009266448473</v>
      </c>
      <c r="I173" s="104">
        <f t="shared" si="48"/>
        <v>-0.00009266448473</v>
      </c>
      <c r="J173" s="104">
        <f t="shared" si="48"/>
        <v>-0.00009266448473</v>
      </c>
      <c r="K173" s="104">
        <f t="shared" si="48"/>
        <v>-0.00009266448473</v>
      </c>
      <c r="L173" s="104">
        <f t="shared" si="48"/>
        <v>-0.00009266448473</v>
      </c>
      <c r="M173" s="104">
        <f t="shared" si="48"/>
        <v>-0.00009266448473</v>
      </c>
      <c r="N173" s="104">
        <f t="shared" si="48"/>
        <v>-0.00009266448473</v>
      </c>
      <c r="O173" s="106"/>
      <c r="P173" s="36">
        <v>171.0</v>
      </c>
      <c r="Q173" s="9"/>
      <c r="R173" s="104">
        <v>4.0338828404695715E-4</v>
      </c>
      <c r="S173" s="104">
        <v>0.005994694064271583</v>
      </c>
      <c r="T173" s="104">
        <v>-6.502591417591463E-4</v>
      </c>
      <c r="U173" s="104">
        <v>0.0016759843612100256</v>
      </c>
      <c r="V173" s="104">
        <v>-2.6035614297739706E-4</v>
      </c>
      <c r="W173" s="104">
        <v>-2.249072051266343E-4</v>
      </c>
      <c r="X173" s="104">
        <v>8.537657233909368E-4</v>
      </c>
      <c r="Y173" s="104">
        <v>-9.410814000518353E-4</v>
      </c>
      <c r="Z173" s="104">
        <v>6.826817876229574E-4</v>
      </c>
      <c r="AA173" s="104">
        <v>3.4373713503621506E-5</v>
      </c>
      <c r="AB173" s="104">
        <v>1.0600679838934646E-4</v>
      </c>
      <c r="AC173" s="104">
        <v>0.002270136356952751</v>
      </c>
      <c r="AD173" s="104">
        <v>-3.2346528351723247E-4</v>
      </c>
      <c r="AE173" s="104">
        <v>6.1302371553551E-5</v>
      </c>
      <c r="AF173" s="104">
        <v>0.001140042255446172</v>
      </c>
      <c r="AG173" s="104">
        <v>-2.1441362403668007E-4</v>
      </c>
      <c r="AH173" s="104">
        <v>-0.0023827479727646372</v>
      </c>
      <c r="AI173" s="104">
        <v>-1.5707053355296097E-5</v>
      </c>
      <c r="AJ173" s="104">
        <v>-3.882594290959829E-4</v>
      </c>
      <c r="AK173" s="104">
        <v>0.0027192736585223976</v>
      </c>
      <c r="AL173" s="104">
        <v>-0.0014134374886796142</v>
      </c>
      <c r="AM173" s="104">
        <v>8.939745684759526E-4</v>
      </c>
      <c r="AN173" s="104">
        <v>-0.0011294551958965504</v>
      </c>
      <c r="AO173" s="104">
        <v>0.0012109405594558365</v>
      </c>
      <c r="AP173" s="104">
        <v>-0.001094344426412347</v>
      </c>
      <c r="AQ173" s="104">
        <v>-9.26644847292768E-5</v>
      </c>
      <c r="AR173" s="104">
        <v>0.002022395322164333</v>
      </c>
      <c r="AS173" s="104">
        <v>3.1725297581755574E-4</v>
      </c>
      <c r="AT173" s="104">
        <v>-4.4748950522163766E-4</v>
      </c>
      <c r="AU173" s="104">
        <v>-3.034759696090017E-4</v>
      </c>
      <c r="AV173" s="104">
        <v>-1.0413741656456477E-4</v>
      </c>
      <c r="AW173" s="104">
        <v>-0.0022259690703941293</v>
      </c>
      <c r="AX173" s="104">
        <v>0.002592332433386635</v>
      </c>
      <c r="AY173" s="104">
        <v>3.2685217636735375E-4</v>
      </c>
      <c r="AZ173" s="104">
        <v>0.0014274970927439234</v>
      </c>
      <c r="BA173" s="104">
        <v>-2.4676475388385466E-4</v>
      </c>
      <c r="BB173" s="104">
        <v>-1.461817187671799E-4</v>
      </c>
      <c r="BC173" s="104">
        <v>-0.0012931521650270394</v>
      </c>
      <c r="BD173" s="104">
        <v>-1.858947102935382E-4</v>
      </c>
      <c r="BE173" s="104">
        <v>3.991355424670662E-5</v>
      </c>
      <c r="BF173" s="104">
        <v>-3.7943535359061253E-4</v>
      </c>
      <c r="BG173" s="104">
        <v>-1.6964015473627803E-4</v>
      </c>
      <c r="BH173" s="104">
        <v>-3.2773297847610294E-4</v>
      </c>
      <c r="BI173" s="104">
        <v>-0.005798840606707878</v>
      </c>
      <c r="BJ173" s="104">
        <v>-4.234445743662718E-4</v>
      </c>
      <c r="BK173" s="104">
        <v>-3.7832146181729365E-4</v>
      </c>
      <c r="BL173" s="104">
        <v>-5.761489034696865E-4</v>
      </c>
      <c r="BM173" s="104">
        <v>8.631702700449273E-4</v>
      </c>
      <c r="BN173" s="104">
        <v>1.687118599302817E-5</v>
      </c>
      <c r="BO173" s="104">
        <v>-0.001367785384319864</v>
      </c>
      <c r="BP173" s="104">
        <v>-7.253105478472743E-4</v>
      </c>
      <c r="BQ173" s="104">
        <v>-1.630030614775957E-4</v>
      </c>
      <c r="BR173" s="104">
        <v>-5.043628180181614E-4</v>
      </c>
      <c r="BS173" s="104">
        <v>-5.736554839232133E-4</v>
      </c>
      <c r="BT173" s="47"/>
      <c r="BU173" s="47"/>
      <c r="BV173" s="47"/>
      <c r="BW173" s="47"/>
    </row>
    <row r="174" ht="12.75" customHeight="1" outlineLevel="1">
      <c r="B174" s="2">
        <v>160.0</v>
      </c>
      <c r="D174" s="59">
        <v>103.0</v>
      </c>
      <c r="E174" s="59" t="s">
        <v>197</v>
      </c>
      <c r="F174" s="104"/>
      <c r="G174" s="105">
        <f t="shared" si="37"/>
        <v>0.1412222787</v>
      </c>
      <c r="H174" s="104">
        <f t="shared" ref="H174:N174" si="49">G174</f>
        <v>0.1412222787</v>
      </c>
      <c r="I174" s="104">
        <f t="shared" si="49"/>
        <v>0.1412222787</v>
      </c>
      <c r="J174" s="104">
        <f t="shared" si="49"/>
        <v>0.1412222787</v>
      </c>
      <c r="K174" s="104">
        <f t="shared" si="49"/>
        <v>0.1412222787</v>
      </c>
      <c r="L174" s="104">
        <f t="shared" si="49"/>
        <v>0.1412222787</v>
      </c>
      <c r="M174" s="104">
        <f t="shared" si="49"/>
        <v>0.1412222787</v>
      </c>
      <c r="N174" s="104">
        <f t="shared" si="49"/>
        <v>0.1412222787</v>
      </c>
      <c r="O174" s="106"/>
      <c r="P174" s="36">
        <v>172.0</v>
      </c>
      <c r="Q174" s="9"/>
      <c r="R174" s="104">
        <v>0.10194906102051043</v>
      </c>
      <c r="S174" s="104">
        <v>0.13797223539543702</v>
      </c>
      <c r="T174" s="104">
        <v>0.11557135318483555</v>
      </c>
      <c r="U174" s="104">
        <v>0.15689125870107565</v>
      </c>
      <c r="V174" s="104">
        <v>0.1420445459839475</v>
      </c>
      <c r="W174" s="104">
        <v>0.11784423877075456</v>
      </c>
      <c r="X174" s="104">
        <v>0.12466894617253094</v>
      </c>
      <c r="Y174" s="104">
        <v>0.16991427230225328</v>
      </c>
      <c r="Z174" s="104">
        <v>0.11405953951133221</v>
      </c>
      <c r="AA174" s="104">
        <v>0.15457317439348905</v>
      </c>
      <c r="AB174" s="104">
        <v>0.14168298109989297</v>
      </c>
      <c r="AC174" s="104">
        <v>0.14857425884810532</v>
      </c>
      <c r="AD174" s="104">
        <v>0.20277109741824062</v>
      </c>
      <c r="AE174" s="104">
        <v>0.17821776452137159</v>
      </c>
      <c r="AF174" s="104">
        <v>0.16927832986658353</v>
      </c>
      <c r="AG174" s="104">
        <v>0.1416957419262881</v>
      </c>
      <c r="AH174" s="104">
        <v>0.10564678612297607</v>
      </c>
      <c r="AI174" s="104">
        <v>0.12594028554582348</v>
      </c>
      <c r="AJ174" s="104">
        <v>0.15376739376769985</v>
      </c>
      <c r="AK174" s="104">
        <v>0.17713174311737548</v>
      </c>
      <c r="AL174" s="104">
        <v>0.06315040996543267</v>
      </c>
      <c r="AM174" s="104">
        <v>0.05693097555583165</v>
      </c>
      <c r="AN174" s="104">
        <v>0.17368009391936112</v>
      </c>
      <c r="AO174" s="104">
        <v>0.2065999902162769</v>
      </c>
      <c r="AP174" s="104">
        <v>0.14619652124988428</v>
      </c>
      <c r="AQ174" s="104">
        <v>0.141222278744879</v>
      </c>
      <c r="AR174" s="104">
        <v>0.1482847141632227</v>
      </c>
      <c r="AS174" s="104">
        <v>0.1401574964782081</v>
      </c>
      <c r="AT174" s="104">
        <v>0.13473180879929952</v>
      </c>
      <c r="AU174" s="104">
        <v>0.15126628844982973</v>
      </c>
      <c r="AV174" s="104">
        <v>0.15909842334365082</v>
      </c>
      <c r="AW174" s="104">
        <v>0.1839704030557956</v>
      </c>
      <c r="AX174" s="104">
        <v>0.14104798504886482</v>
      </c>
      <c r="AY174" s="104">
        <v>0.08383559752417594</v>
      </c>
      <c r="AZ174" s="104">
        <v>0.1443369687155177</v>
      </c>
      <c r="BA174" s="104">
        <v>0.12437820874556793</v>
      </c>
      <c r="BB174" s="104">
        <v>0.2326447049863789</v>
      </c>
      <c r="BC174" s="104">
        <v>0.16333677799130095</v>
      </c>
      <c r="BD174" s="104">
        <v>0.14207316580340745</v>
      </c>
      <c r="BE174" s="104">
        <v>0.15314585004078135</v>
      </c>
      <c r="BF174" s="104">
        <v>0.11920026770553258</v>
      </c>
      <c r="BG174" s="104">
        <v>0.1644240448695794</v>
      </c>
      <c r="BH174" s="104">
        <v>0.0602423071616949</v>
      </c>
      <c r="BI174" s="104">
        <v>0.16295763663883825</v>
      </c>
      <c r="BJ174" s="104">
        <v>0.13835080358585455</v>
      </c>
      <c r="BK174" s="104">
        <v>0.19561400337153279</v>
      </c>
      <c r="BL174" s="104">
        <v>0.1573246849172535</v>
      </c>
      <c r="BM174" s="104">
        <v>0.1136957198299523</v>
      </c>
      <c r="BN174" s="104">
        <v>0.010267065243983853</v>
      </c>
      <c r="BO174" s="104">
        <v>0.14373198907844248</v>
      </c>
      <c r="BP174" s="104">
        <v>0.14463975314387012</v>
      </c>
      <c r="BQ174" s="104">
        <v>0.13961842490702145</v>
      </c>
      <c r="BR174" s="104">
        <v>0.12197014541504286</v>
      </c>
      <c r="BS174" s="104">
        <v>0.12037419191948384</v>
      </c>
      <c r="BT174" s="47"/>
      <c r="BU174" s="47"/>
      <c r="BV174" s="47"/>
      <c r="BW174" s="47"/>
    </row>
    <row r="175" ht="12.75" customHeight="1" outlineLevel="1">
      <c r="B175" s="2">
        <v>161.0</v>
      </c>
      <c r="D175" s="59">
        <v>104.0</v>
      </c>
      <c r="E175" s="59" t="s">
        <v>198</v>
      </c>
      <c r="F175" s="104"/>
      <c r="G175" s="105">
        <f t="shared" si="37"/>
        <v>0.06962839585</v>
      </c>
      <c r="H175" s="104">
        <f t="shared" ref="H175:N175" si="50">G175</f>
        <v>0.06962839585</v>
      </c>
      <c r="I175" s="104">
        <f t="shared" si="50"/>
        <v>0.06962839585</v>
      </c>
      <c r="J175" s="104">
        <f t="shared" si="50"/>
        <v>0.06962839585</v>
      </c>
      <c r="K175" s="104">
        <f t="shared" si="50"/>
        <v>0.06962839585</v>
      </c>
      <c r="L175" s="104">
        <f t="shared" si="50"/>
        <v>0.06962839585</v>
      </c>
      <c r="M175" s="104">
        <f t="shared" si="50"/>
        <v>0.06962839585</v>
      </c>
      <c r="N175" s="104">
        <f t="shared" si="50"/>
        <v>0.06962839585</v>
      </c>
      <c r="O175" s="106"/>
      <c r="P175" s="36">
        <v>173.0</v>
      </c>
      <c r="Q175" s="9"/>
      <c r="R175" s="104">
        <v>0.09118973865594801</v>
      </c>
      <c r="S175" s="104">
        <v>0.10143528458581824</v>
      </c>
      <c r="T175" s="104">
        <v>0.07026700745302683</v>
      </c>
      <c r="U175" s="104">
        <v>0.05232124614429616</v>
      </c>
      <c r="V175" s="104">
        <v>0.06003319427512703</v>
      </c>
      <c r="W175" s="104">
        <v>0.06051504417461831</v>
      </c>
      <c r="X175" s="104">
        <v>0.10565182817113133</v>
      </c>
      <c r="Y175" s="104">
        <v>0.07102823441438598</v>
      </c>
      <c r="Z175" s="104">
        <v>0.050262202405579666</v>
      </c>
      <c r="AA175" s="104">
        <v>0.06607103543286771</v>
      </c>
      <c r="AB175" s="104">
        <v>0.06221835872939993</v>
      </c>
      <c r="AC175" s="104">
        <v>0.04334825889287479</v>
      </c>
      <c r="AD175" s="104">
        <v>0.08772506070579712</v>
      </c>
      <c r="AE175" s="104">
        <v>0.0779255641101407</v>
      </c>
      <c r="AF175" s="104">
        <v>0.036828671976821645</v>
      </c>
      <c r="AG175" s="104">
        <v>0.06732407921132241</v>
      </c>
      <c r="AH175" s="104">
        <v>0.08885571434279724</v>
      </c>
      <c r="AI175" s="104">
        <v>0.05827859367014235</v>
      </c>
      <c r="AJ175" s="104">
        <v>0.06898444829655291</v>
      </c>
      <c r="AK175" s="104">
        <v>0.03832963219560637</v>
      </c>
      <c r="AL175" s="104">
        <v>0.08400465903431834</v>
      </c>
      <c r="AM175" s="104">
        <v>0.02287746302616321</v>
      </c>
      <c r="AN175" s="104">
        <v>0.09912047563758167</v>
      </c>
      <c r="AO175" s="104">
        <v>0.02250803236897532</v>
      </c>
      <c r="AP175" s="104">
        <v>0.0655476484845226</v>
      </c>
      <c r="AQ175" s="104">
        <v>0.06962839584858473</v>
      </c>
      <c r="AR175" s="104">
        <v>0.06088208875919368</v>
      </c>
      <c r="AS175" s="104">
        <v>0.06287215518925983</v>
      </c>
      <c r="AT175" s="104">
        <v>0.07281052872589204</v>
      </c>
      <c r="AU175" s="104">
        <v>0.05576348920908729</v>
      </c>
      <c r="AV175" s="104">
        <v>0.06450385986571594</v>
      </c>
      <c r="AW175" s="104">
        <v>0.10485309734642859</v>
      </c>
      <c r="AX175" s="104">
        <v>0.06259227882158809</v>
      </c>
      <c r="AY175" s="104">
        <v>0.06859919753124075</v>
      </c>
      <c r="AZ175" s="104">
        <v>0.05845393670480681</v>
      </c>
      <c r="BA175" s="104">
        <v>0.06082178629560618</v>
      </c>
      <c r="BB175" s="104">
        <v>0.10871200396356162</v>
      </c>
      <c r="BC175" s="104">
        <v>0.08123435330959144</v>
      </c>
      <c r="BD175" s="104">
        <v>0.06390752436501916</v>
      </c>
      <c r="BE175" s="104">
        <v>0.0862190611399227</v>
      </c>
      <c r="BF175" s="104">
        <v>0.08403939165579054</v>
      </c>
      <c r="BG175" s="104">
        <v>0.07291830492601852</v>
      </c>
      <c r="BH175" s="104">
        <v>0.0338649568331319</v>
      </c>
      <c r="BI175" s="104">
        <v>0.06881664173206205</v>
      </c>
      <c r="BJ175" s="104">
        <v>0.03581064612385401</v>
      </c>
      <c r="BK175" s="104">
        <v>0.07688363156012137</v>
      </c>
      <c r="BL175" s="104">
        <v>0.06461649304986901</v>
      </c>
      <c r="BM175" s="104">
        <v>0.08376653058680597</v>
      </c>
      <c r="BN175" s="104">
        <v>0.0636604397932586</v>
      </c>
      <c r="BO175" s="104">
        <v>0.06291423078909628</v>
      </c>
      <c r="BP175" s="104">
        <v>0.07679053979266132</v>
      </c>
      <c r="BQ175" s="104">
        <v>0.0731637490945752</v>
      </c>
      <c r="BR175" s="104">
        <v>0.07190463176129112</v>
      </c>
      <c r="BS175" s="104">
        <v>0.058429286772212735</v>
      </c>
      <c r="BT175" s="47"/>
      <c r="BU175" s="47"/>
      <c r="BV175" s="47"/>
      <c r="BW175" s="47"/>
    </row>
    <row r="176" ht="12.75" customHeight="1" outlineLevel="1">
      <c r="B176" s="2">
        <v>162.0</v>
      </c>
      <c r="D176" s="59">
        <v>105.0</v>
      </c>
      <c r="E176" s="59" t="s">
        <v>199</v>
      </c>
      <c r="F176" s="104"/>
      <c r="G176" s="105">
        <f t="shared" si="37"/>
        <v>-0.1999736044</v>
      </c>
      <c r="H176" s="104">
        <f t="shared" ref="H176:N176" si="51">G176</f>
        <v>-0.1999736044</v>
      </c>
      <c r="I176" s="104">
        <f t="shared" si="51"/>
        <v>-0.1999736044</v>
      </c>
      <c r="J176" s="104">
        <f t="shared" si="51"/>
        <v>-0.1999736044</v>
      </c>
      <c r="K176" s="104">
        <f t="shared" si="51"/>
        <v>-0.1999736044</v>
      </c>
      <c r="L176" s="104">
        <f t="shared" si="51"/>
        <v>-0.1999736044</v>
      </c>
      <c r="M176" s="104">
        <f t="shared" si="51"/>
        <v>-0.1999736044</v>
      </c>
      <c r="N176" s="104">
        <f t="shared" si="51"/>
        <v>-0.1999736044</v>
      </c>
      <c r="O176" s="106"/>
      <c r="P176" s="36">
        <v>174.0</v>
      </c>
      <c r="Q176" s="9"/>
      <c r="R176" s="104">
        <v>-0.20663672686964946</v>
      </c>
      <c r="S176" s="104">
        <v>-0.23963911110966085</v>
      </c>
      <c r="T176" s="104">
        <v>-0.19377556722487993</v>
      </c>
      <c r="U176" s="104">
        <v>-0.1966726705657311</v>
      </c>
      <c r="V176" s="104">
        <v>-0.19832146792901736</v>
      </c>
      <c r="W176" s="104">
        <v>-0.18759065264887106</v>
      </c>
      <c r="X176" s="104">
        <v>-0.24875118665730625</v>
      </c>
      <c r="Y176" s="104">
        <v>-0.21250333013948025</v>
      </c>
      <c r="Z176" s="104">
        <v>-0.18345276323003798</v>
      </c>
      <c r="AA176" s="104">
        <v>-0.18794898767840035</v>
      </c>
      <c r="AB176" s="104">
        <v>-0.19434568462543164</v>
      </c>
      <c r="AC176" s="104">
        <v>-0.1965192649703878</v>
      </c>
      <c r="AD176" s="104">
        <v>-0.21876341378886505</v>
      </c>
      <c r="AE176" s="104">
        <v>-0.20941867398814357</v>
      </c>
      <c r="AF176" s="104">
        <v>-0.15025749458548762</v>
      </c>
      <c r="AG176" s="104">
        <v>-0.19831640106704812</v>
      </c>
      <c r="AH176" s="104">
        <v>-0.19063932476945222</v>
      </c>
      <c r="AI176" s="104">
        <v>-0.19298885908759725</v>
      </c>
      <c r="AJ176" s="104">
        <v>-0.19992696853124642</v>
      </c>
      <c r="AK176" s="104">
        <v>-0.21717851527880416</v>
      </c>
      <c r="AL176" s="104">
        <v>-0.20481699911382095</v>
      </c>
      <c r="AM176" s="104">
        <v>-0.17420665482110415</v>
      </c>
      <c r="AN176" s="104">
        <v>-0.2116235581971142</v>
      </c>
      <c r="AO176" s="104">
        <v>-0.19950805269641952</v>
      </c>
      <c r="AP176" s="104">
        <v>-0.18735165460066494</v>
      </c>
      <c r="AQ176" s="104">
        <v>-0.19997360443550533</v>
      </c>
      <c r="AR176" s="104">
        <v>-0.19546489563692088</v>
      </c>
      <c r="AS176" s="104">
        <v>-0.1965347725693373</v>
      </c>
      <c r="AT176" s="104">
        <v>-0.19131545113638782</v>
      </c>
      <c r="AU176" s="104">
        <v>-0.19213129090158865</v>
      </c>
      <c r="AV176" s="104">
        <v>-0.19817626582076298</v>
      </c>
      <c r="AW176" s="104">
        <v>-0.21813974871200364</v>
      </c>
      <c r="AX176" s="104">
        <v>-0.1970970150549242</v>
      </c>
      <c r="AY176" s="104">
        <v>-0.19706067365865154</v>
      </c>
      <c r="AZ176" s="104">
        <v>-0.20101963201828435</v>
      </c>
      <c r="BA176" s="104">
        <v>-0.19938526215996488</v>
      </c>
      <c r="BB176" s="104">
        <v>-0.254733574917817</v>
      </c>
      <c r="BC176" s="104">
        <v>-0.21195870004978368</v>
      </c>
      <c r="BD176" s="104">
        <v>-0.20210733169486494</v>
      </c>
      <c r="BE176" s="104">
        <v>-0.2089484017558583</v>
      </c>
      <c r="BF176" s="104">
        <v>-0.21329347547462973</v>
      </c>
      <c r="BG176" s="104">
        <v>-0.19593447283208443</v>
      </c>
      <c r="BH176" s="104">
        <v>-0.18136915734086642</v>
      </c>
      <c r="BI176" s="104">
        <v>-0.2047797888298094</v>
      </c>
      <c r="BJ176" s="104">
        <v>-0.18160352832288848</v>
      </c>
      <c r="BK176" s="104">
        <v>-0.21056030938333606</v>
      </c>
      <c r="BL176" s="104">
        <v>-0.20156858548674542</v>
      </c>
      <c r="BM176" s="104">
        <v>-0.20256662124834143</v>
      </c>
      <c r="BN176" s="104">
        <v>-0.18646926204413686</v>
      </c>
      <c r="BO176" s="104">
        <v>-0.19413898408103403</v>
      </c>
      <c r="BP176" s="104">
        <v>-0.20575368498050087</v>
      </c>
      <c r="BQ176" s="104">
        <v>-0.199694320532977</v>
      </c>
      <c r="BR176" s="104">
        <v>-0.20667439190788128</v>
      </c>
      <c r="BS176" s="104">
        <v>-0.19208104501518797</v>
      </c>
      <c r="BT176" s="47"/>
      <c r="BU176" s="47"/>
      <c r="BV176" s="47"/>
      <c r="BW176" s="47"/>
    </row>
    <row r="177" ht="12.75" customHeight="1" outlineLevel="1">
      <c r="B177" s="2">
        <v>163.0</v>
      </c>
      <c r="D177" s="59">
        <v>106.0</v>
      </c>
      <c r="E177" s="59" t="s">
        <v>186</v>
      </c>
      <c r="F177" s="104"/>
      <c r="G177" s="105">
        <f t="shared" si="37"/>
        <v>0.2851486499</v>
      </c>
      <c r="H177" s="104">
        <f t="shared" ref="H177:N177" si="52">G177</f>
        <v>0.2851486499</v>
      </c>
      <c r="I177" s="104">
        <f t="shared" si="52"/>
        <v>0.2851486499</v>
      </c>
      <c r="J177" s="104">
        <f t="shared" si="52"/>
        <v>0.2851486499</v>
      </c>
      <c r="K177" s="104">
        <f t="shared" si="52"/>
        <v>0.2851486499</v>
      </c>
      <c r="L177" s="104">
        <f t="shared" si="52"/>
        <v>0.2851486499</v>
      </c>
      <c r="M177" s="104">
        <f t="shared" si="52"/>
        <v>0.2851486499</v>
      </c>
      <c r="N177" s="104">
        <f t="shared" si="52"/>
        <v>0.2851486499</v>
      </c>
      <c r="O177" s="106"/>
      <c r="P177" s="36">
        <v>175.0</v>
      </c>
      <c r="Q177" s="9"/>
      <c r="R177" s="104">
        <v>0.28772900710890736</v>
      </c>
      <c r="S177" s="104">
        <v>0.27092696230975616</v>
      </c>
      <c r="T177" s="104">
        <v>0.2899842608063613</v>
      </c>
      <c r="U177" s="104">
        <v>0.28298512422600247</v>
      </c>
      <c r="V177" s="104">
        <v>0.2851490113700737</v>
      </c>
      <c r="W177" s="104">
        <v>0.28500958184648895</v>
      </c>
      <c r="X177" s="104">
        <v>0.2837026715115809</v>
      </c>
      <c r="Y177" s="104">
        <v>0.2867413931672596</v>
      </c>
      <c r="Z177" s="104">
        <v>0.2817599823341204</v>
      </c>
      <c r="AA177" s="104">
        <v>0.2816386059607896</v>
      </c>
      <c r="AB177" s="104">
        <v>0.28536787107195966</v>
      </c>
      <c r="AC177" s="104">
        <v>0.28483022925532114</v>
      </c>
      <c r="AD177" s="104">
        <v>0.29049857880350527</v>
      </c>
      <c r="AE177" s="104">
        <v>0.28379003825737037</v>
      </c>
      <c r="AF177" s="104">
        <v>0.282737745668052</v>
      </c>
      <c r="AG177" s="104">
        <v>0.2827376505232107</v>
      </c>
      <c r="AH177" s="104">
        <v>0.2984359038053678</v>
      </c>
      <c r="AI177" s="104">
        <v>0.28144827104784864</v>
      </c>
      <c r="AJ177" s="104">
        <v>0.2882936299456816</v>
      </c>
      <c r="AK177" s="104">
        <v>0.28413424093437806</v>
      </c>
      <c r="AL177" s="104">
        <v>0.27952983232604545</v>
      </c>
      <c r="AM177" s="104">
        <v>0.2871096214842614</v>
      </c>
      <c r="AN177" s="104">
        <v>0.28962031145387657</v>
      </c>
      <c r="AO177" s="104">
        <v>0.2711418555766933</v>
      </c>
      <c r="AP177" s="104">
        <v>0.28103942707747115</v>
      </c>
      <c r="AQ177" s="104">
        <v>0.2851486499081011</v>
      </c>
      <c r="AR177" s="104">
        <v>0.2873810768118065</v>
      </c>
      <c r="AS177" s="104">
        <v>0.2845590465267667</v>
      </c>
      <c r="AT177" s="104">
        <v>0.28085824415958044</v>
      </c>
      <c r="AU177" s="104">
        <v>0.2923826682446846</v>
      </c>
      <c r="AV177" s="104">
        <v>0.28031453942393714</v>
      </c>
      <c r="AW177" s="104">
        <v>0.27893679484614825</v>
      </c>
      <c r="AX177" s="104">
        <v>0.28512098255909085</v>
      </c>
      <c r="AY177" s="104">
        <v>0.2648853405879856</v>
      </c>
      <c r="AZ177" s="104">
        <v>0.2778199459708583</v>
      </c>
      <c r="BA177" s="104">
        <v>0.2861954219232135</v>
      </c>
      <c r="BB177" s="104">
        <v>0.3080635190752412</v>
      </c>
      <c r="BC177" s="104">
        <v>0.2842544493286069</v>
      </c>
      <c r="BD177" s="104">
        <v>0.2861826402082591</v>
      </c>
      <c r="BE177" s="104">
        <v>0.2846524224980865</v>
      </c>
      <c r="BF177" s="104">
        <v>0.28471988958403216</v>
      </c>
      <c r="BG177" s="104">
        <v>0.2816500576539411</v>
      </c>
      <c r="BH177" s="104">
        <v>0.2928837473080342</v>
      </c>
      <c r="BI177" s="104">
        <v>0.2811108721661297</v>
      </c>
      <c r="BJ177" s="104">
        <v>0.28413142627924287</v>
      </c>
      <c r="BK177" s="104">
        <v>0.28562150100728984</v>
      </c>
      <c r="BL177" s="104">
        <v>0.2856719537668066</v>
      </c>
      <c r="BM177" s="104">
        <v>0.28632240556882116</v>
      </c>
      <c r="BN177" s="104">
        <v>0.2854713933466018</v>
      </c>
      <c r="BO177" s="104">
        <v>0.28349120517139337</v>
      </c>
      <c r="BP177" s="104">
        <v>0.28615083352883275</v>
      </c>
      <c r="BQ177" s="104">
        <v>0.2838741617953463</v>
      </c>
      <c r="BR177" s="104">
        <v>0.28037736243139383</v>
      </c>
      <c r="BS177" s="104">
        <v>0.2842013944990256</v>
      </c>
      <c r="BT177" s="47"/>
      <c r="BU177" s="47"/>
      <c r="BV177" s="47"/>
      <c r="BW177" s="47"/>
    </row>
    <row r="178" ht="12.75" customHeight="1" outlineLevel="1">
      <c r="B178" s="2">
        <v>164.0</v>
      </c>
      <c r="D178" s="59">
        <v>107.0</v>
      </c>
      <c r="E178" s="59" t="s">
        <v>187</v>
      </c>
      <c r="F178" s="104"/>
      <c r="G178" s="105">
        <f t="shared" si="37"/>
        <v>0.01623941399</v>
      </c>
      <c r="H178" s="104">
        <f t="shared" ref="H178:N178" si="53">G178</f>
        <v>0.01623941399</v>
      </c>
      <c r="I178" s="104">
        <f t="shared" si="53"/>
        <v>0.01623941399</v>
      </c>
      <c r="J178" s="104">
        <f t="shared" si="53"/>
        <v>0.01623941399</v>
      </c>
      <c r="K178" s="104">
        <f t="shared" si="53"/>
        <v>0.01623941399</v>
      </c>
      <c r="L178" s="104">
        <f t="shared" si="53"/>
        <v>0.01623941399</v>
      </c>
      <c r="M178" s="104">
        <f t="shared" si="53"/>
        <v>0.01623941399</v>
      </c>
      <c r="N178" s="104">
        <f t="shared" si="53"/>
        <v>0.01623941399</v>
      </c>
      <c r="O178" s="106"/>
      <c r="P178" s="36">
        <v>176.0</v>
      </c>
      <c r="Q178" s="9"/>
      <c r="R178" s="104">
        <v>0.017069606512678453</v>
      </c>
      <c r="S178" s="104">
        <v>0.016552268024858856</v>
      </c>
      <c r="T178" s="104">
        <v>0.016884808980926914</v>
      </c>
      <c r="U178" s="104">
        <v>0.016313376266207182</v>
      </c>
      <c r="V178" s="104">
        <v>0.016393943148746228</v>
      </c>
      <c r="W178" s="104">
        <v>0.016487334535780412</v>
      </c>
      <c r="X178" s="104">
        <v>0.017042358123801227</v>
      </c>
      <c r="Y178" s="104">
        <v>0.016397049080020095</v>
      </c>
      <c r="Z178" s="104">
        <v>0.017148540698927305</v>
      </c>
      <c r="AA178" s="104">
        <v>0.0165682262273781</v>
      </c>
      <c r="AB178" s="104">
        <v>0.016239658779423113</v>
      </c>
      <c r="AC178" s="104">
        <v>0.014944986467434054</v>
      </c>
      <c r="AD178" s="104">
        <v>0.017398767402179435</v>
      </c>
      <c r="AE178" s="104">
        <v>0.017164879005947407</v>
      </c>
      <c r="AF178" s="104">
        <v>0.0165140032461183</v>
      </c>
      <c r="AG178" s="104">
        <v>0.016099577033044595</v>
      </c>
      <c r="AH178" s="104">
        <v>0.01749210972384746</v>
      </c>
      <c r="AI178" s="104">
        <v>0.01777628855216555</v>
      </c>
      <c r="AJ178" s="104">
        <v>0.015675519503605795</v>
      </c>
      <c r="AK178" s="104">
        <v>0.016630199052646653</v>
      </c>
      <c r="AL178" s="104">
        <v>0.015547107133269608</v>
      </c>
      <c r="AM178" s="104">
        <v>0.015159457625624144</v>
      </c>
      <c r="AN178" s="104">
        <v>0.01582345522070741</v>
      </c>
      <c r="AO178" s="104">
        <v>0.016247560170027778</v>
      </c>
      <c r="AP178" s="104">
        <v>0.015624869819731506</v>
      </c>
      <c r="AQ178" s="104">
        <v>0.01623941399478209</v>
      </c>
      <c r="AR178" s="104">
        <v>0.016694250765189496</v>
      </c>
      <c r="AS178" s="104">
        <v>0.016466061917639028</v>
      </c>
      <c r="AT178" s="104">
        <v>0.016824620360180863</v>
      </c>
      <c r="AU178" s="104">
        <v>0.01608024779699036</v>
      </c>
      <c r="AV178" s="104">
        <v>0.017765547889685835</v>
      </c>
      <c r="AW178" s="104">
        <v>0.008535463316072495</v>
      </c>
      <c r="AX178" s="104">
        <v>0.01710035808736408</v>
      </c>
      <c r="AY178" s="104">
        <v>0.0192578330674503</v>
      </c>
      <c r="AZ178" s="104">
        <v>0.016493101393689487</v>
      </c>
      <c r="BA178" s="104">
        <v>0.01651676781430117</v>
      </c>
      <c r="BB178" s="104">
        <v>0.013387604712142648</v>
      </c>
      <c r="BC178" s="104">
        <v>0.01681280839947228</v>
      </c>
      <c r="BD178" s="104">
        <v>0.01633210411245947</v>
      </c>
      <c r="BE178" s="104">
        <v>0.01596697492517023</v>
      </c>
      <c r="BF178" s="104">
        <v>0.016073011167664714</v>
      </c>
      <c r="BG178" s="104">
        <v>0.018271794694913294</v>
      </c>
      <c r="BH178" s="104">
        <v>0.01674187754298225</v>
      </c>
      <c r="BI178" s="104">
        <v>0.01656034792858523</v>
      </c>
      <c r="BJ178" s="104">
        <v>0.01580279529960246</v>
      </c>
      <c r="BK178" s="104">
        <v>0.017401119226232727</v>
      </c>
      <c r="BL178" s="104">
        <v>0.01687883253580289</v>
      </c>
      <c r="BM178" s="104">
        <v>0.019028847209653924</v>
      </c>
      <c r="BN178" s="104">
        <v>0.016075484172332705</v>
      </c>
      <c r="BO178" s="104">
        <v>0.01623189045766592</v>
      </c>
      <c r="BP178" s="104">
        <v>0.01620670864497001</v>
      </c>
      <c r="BQ178" s="104">
        <v>0.016324414371964677</v>
      </c>
      <c r="BR178" s="104">
        <v>0.01808597368871089</v>
      </c>
      <c r="BS178" s="104">
        <v>0.015919092215677562</v>
      </c>
      <c r="BT178" s="47"/>
      <c r="BU178" s="47"/>
      <c r="BV178" s="47"/>
      <c r="BW178" s="47"/>
    </row>
    <row r="179" ht="12.75" customHeight="1" outlineLevel="1">
      <c r="B179" s="2">
        <v>165.0</v>
      </c>
      <c r="D179" s="59">
        <v>108.0</v>
      </c>
      <c r="E179" s="59" t="s">
        <v>188</v>
      </c>
      <c r="F179" s="104"/>
      <c r="G179" s="105">
        <f t="shared" si="37"/>
        <v>0.01690854356</v>
      </c>
      <c r="H179" s="104">
        <f t="shared" ref="H179:N179" si="54">G179</f>
        <v>0.01690854356</v>
      </c>
      <c r="I179" s="104">
        <f t="shared" si="54"/>
        <v>0.01690854356</v>
      </c>
      <c r="J179" s="104">
        <f t="shared" si="54"/>
        <v>0.01690854356</v>
      </c>
      <c r="K179" s="104">
        <f t="shared" si="54"/>
        <v>0.01690854356</v>
      </c>
      <c r="L179" s="104">
        <f t="shared" si="54"/>
        <v>0.01690854356</v>
      </c>
      <c r="M179" s="104">
        <f t="shared" si="54"/>
        <v>0.01690854356</v>
      </c>
      <c r="N179" s="104">
        <f t="shared" si="54"/>
        <v>0.01690854356</v>
      </c>
      <c r="O179" s="106"/>
      <c r="P179" s="36">
        <v>177.0</v>
      </c>
      <c r="Q179" s="9"/>
      <c r="R179" s="104">
        <v>0.016786752067508934</v>
      </c>
      <c r="S179" s="104">
        <v>0.016747525564226536</v>
      </c>
      <c r="T179" s="104">
        <v>0.017009932059591473</v>
      </c>
      <c r="U179" s="104">
        <v>0.016955520913816583</v>
      </c>
      <c r="V179" s="104">
        <v>0.017086999661839512</v>
      </c>
      <c r="W179" s="104">
        <v>0.01690720112802924</v>
      </c>
      <c r="X179" s="104">
        <v>0.01716849826704237</v>
      </c>
      <c r="Y179" s="104">
        <v>0.017428216497280095</v>
      </c>
      <c r="Z179" s="104">
        <v>0.017414061292593028</v>
      </c>
      <c r="AA179" s="104">
        <v>0.01720622198906013</v>
      </c>
      <c r="AB179" s="104">
        <v>0.016977158990882913</v>
      </c>
      <c r="AC179" s="104">
        <v>0.017313247671871868</v>
      </c>
      <c r="AD179" s="104">
        <v>0.016956025473438538</v>
      </c>
      <c r="AE179" s="104">
        <v>0.01695041636105039</v>
      </c>
      <c r="AF179" s="104">
        <v>0.01711725513170516</v>
      </c>
      <c r="AG179" s="104">
        <v>0.017069436046277635</v>
      </c>
      <c r="AH179" s="104">
        <v>0.016939413316907893</v>
      </c>
      <c r="AI179" s="104">
        <v>0.01719346265690247</v>
      </c>
      <c r="AJ179" s="104">
        <v>0.017161459713348436</v>
      </c>
      <c r="AK179" s="104">
        <v>0.016860801541318384</v>
      </c>
      <c r="AL179" s="104">
        <v>0.01725507894387681</v>
      </c>
      <c r="AM179" s="104">
        <v>0.01700274999533712</v>
      </c>
      <c r="AN179" s="104">
        <v>0.016823080470422646</v>
      </c>
      <c r="AO179" s="104">
        <v>0.017381500251264996</v>
      </c>
      <c r="AP179" s="104">
        <v>0.01697863392567039</v>
      </c>
      <c r="AQ179" s="104">
        <v>0.016908543562592665</v>
      </c>
      <c r="AR179" s="104">
        <v>0.016810530680632627</v>
      </c>
      <c r="AS179" s="104">
        <v>0.017124782362528762</v>
      </c>
      <c r="AT179" s="104">
        <v>0.016923297552258253</v>
      </c>
      <c r="AU179" s="104">
        <v>0.016879451969016607</v>
      </c>
      <c r="AV179" s="104">
        <v>0.01696626338736403</v>
      </c>
      <c r="AW179" s="104">
        <v>0.017250460353881336</v>
      </c>
      <c r="AX179" s="104">
        <v>0.01731824094711861</v>
      </c>
      <c r="AY179" s="104">
        <v>0.016424473897077706</v>
      </c>
      <c r="AZ179" s="104">
        <v>0.016898903802612567</v>
      </c>
      <c r="BA179" s="104">
        <v>0.01706563851268694</v>
      </c>
      <c r="BB179" s="104">
        <v>0.017635386805908114</v>
      </c>
      <c r="BC179" s="104">
        <v>0.01715467325690679</v>
      </c>
      <c r="BD179" s="104">
        <v>0.01719049557367777</v>
      </c>
      <c r="BE179" s="104">
        <v>0.016952934743774482</v>
      </c>
      <c r="BF179" s="104">
        <v>0.017167145572104206</v>
      </c>
      <c r="BG179" s="104">
        <v>0.017071273312970148</v>
      </c>
      <c r="BH179" s="104">
        <v>0.01705415616015604</v>
      </c>
      <c r="BI179" s="104">
        <v>0.016892411172958977</v>
      </c>
      <c r="BJ179" s="104">
        <v>0.016875012456433913</v>
      </c>
      <c r="BK179" s="104">
        <v>0.017276607721454604</v>
      </c>
      <c r="BL179" s="104">
        <v>0.01692298803572083</v>
      </c>
      <c r="BM179" s="104">
        <v>0.016870773683148002</v>
      </c>
      <c r="BN179" s="104">
        <v>0.016762540532253616</v>
      </c>
      <c r="BO179" s="104">
        <v>0.016943170190737777</v>
      </c>
      <c r="BP179" s="104">
        <v>0.016836736100497216</v>
      </c>
      <c r="BQ179" s="104">
        <v>0.016954615724874465</v>
      </c>
      <c r="BR179" s="104">
        <v>0.01719010319654951</v>
      </c>
      <c r="BS179" s="104">
        <v>0.01699631440026634</v>
      </c>
      <c r="BT179" s="47"/>
      <c r="BU179" s="47"/>
      <c r="BV179" s="47"/>
      <c r="BW179" s="47"/>
    </row>
    <row r="180" ht="12.75" customHeight="1" outlineLevel="1">
      <c r="B180" s="2">
        <v>166.0</v>
      </c>
      <c r="O180" s="2"/>
      <c r="P180" s="36">
        <v>178.0</v>
      </c>
      <c r="Q180" s="9"/>
      <c r="BT180" s="47"/>
      <c r="BU180" s="47"/>
      <c r="BV180" s="47"/>
      <c r="BW180" s="47"/>
    </row>
    <row r="181" ht="12.75" customHeight="1" outlineLevel="1">
      <c r="B181" s="2">
        <v>167.0</v>
      </c>
      <c r="C181" s="28" t="s">
        <v>200</v>
      </c>
      <c r="D181" s="28"/>
      <c r="O181" s="2"/>
      <c r="P181" s="36">
        <v>179.0</v>
      </c>
      <c r="Q181" s="9"/>
      <c r="BT181" s="47"/>
      <c r="BU181" s="47"/>
      <c r="BV181" s="47"/>
      <c r="BW181" s="47"/>
    </row>
    <row r="182" ht="12.75" customHeight="1" outlineLevel="1">
      <c r="B182" s="2">
        <v>168.0</v>
      </c>
      <c r="O182" s="2"/>
      <c r="P182" s="36">
        <v>180.0</v>
      </c>
      <c r="Q182" s="9"/>
      <c r="BT182" s="47"/>
      <c r="BU182" s="47"/>
      <c r="BV182" s="47"/>
      <c r="BW182" s="47"/>
    </row>
    <row r="183" ht="12.75" customHeight="1" outlineLevel="1">
      <c r="B183" s="2">
        <v>169.0</v>
      </c>
      <c r="C183" s="71"/>
      <c r="D183" s="71"/>
      <c r="E183" s="71" t="s">
        <v>181</v>
      </c>
      <c r="F183" s="104"/>
      <c r="G183" s="105">
        <f t="shared" ref="G183:G199" si="56">HLOOKUP($E$3,$Q$3:$BY$269,P183,FALSE)</f>
        <v>1</v>
      </c>
      <c r="H183" s="104">
        <f t="shared" ref="H183:N183" si="55">G183</f>
        <v>1</v>
      </c>
      <c r="I183" s="104">
        <f t="shared" si="55"/>
        <v>1</v>
      </c>
      <c r="J183" s="104">
        <f t="shared" si="55"/>
        <v>1</v>
      </c>
      <c r="K183" s="104">
        <f t="shared" si="55"/>
        <v>1</v>
      </c>
      <c r="L183" s="104">
        <f t="shared" si="55"/>
        <v>1</v>
      </c>
      <c r="M183" s="104">
        <f t="shared" si="55"/>
        <v>1</v>
      </c>
      <c r="N183" s="104">
        <f t="shared" si="55"/>
        <v>1</v>
      </c>
      <c r="O183" s="106"/>
      <c r="P183" s="36">
        <v>181.0</v>
      </c>
      <c r="Q183" s="9"/>
      <c r="R183" s="71">
        <v>1.0</v>
      </c>
      <c r="S183" s="71">
        <v>1.0</v>
      </c>
      <c r="T183" s="71">
        <v>1.0</v>
      </c>
      <c r="U183" s="71">
        <v>1.0</v>
      </c>
      <c r="V183" s="71">
        <v>1.0</v>
      </c>
      <c r="W183" s="71">
        <v>1.0</v>
      </c>
      <c r="X183" s="71">
        <v>1.0</v>
      </c>
      <c r="Y183" s="71">
        <v>1.0</v>
      </c>
      <c r="Z183" s="71">
        <v>1.0</v>
      </c>
      <c r="AA183" s="71">
        <v>1.0</v>
      </c>
      <c r="AB183" s="71">
        <v>1.0</v>
      </c>
      <c r="AC183" s="71">
        <v>1.0</v>
      </c>
      <c r="AD183" s="71">
        <v>1.0</v>
      </c>
      <c r="AE183" s="71">
        <v>1.0</v>
      </c>
      <c r="AF183" s="71">
        <v>1.0</v>
      </c>
      <c r="AG183" s="71">
        <v>1.0</v>
      </c>
      <c r="AH183" s="71">
        <v>1.0</v>
      </c>
      <c r="AI183" s="71">
        <v>1.0</v>
      </c>
      <c r="AJ183" s="71">
        <v>1.0</v>
      </c>
      <c r="AK183" s="71">
        <v>1.0</v>
      </c>
      <c r="AL183" s="71">
        <v>1.0</v>
      </c>
      <c r="AM183" s="71">
        <v>1.0</v>
      </c>
      <c r="AN183" s="71">
        <v>1.0</v>
      </c>
      <c r="AO183" s="71">
        <v>1.0</v>
      </c>
      <c r="AP183" s="71">
        <v>1.0</v>
      </c>
      <c r="AQ183" s="71">
        <v>1.0</v>
      </c>
      <c r="AR183" s="71">
        <v>1.0</v>
      </c>
      <c r="AS183" s="71">
        <v>1.0</v>
      </c>
      <c r="AT183" s="71">
        <v>1.0</v>
      </c>
      <c r="AU183" s="71">
        <v>1.0</v>
      </c>
      <c r="AV183" s="71">
        <v>1.0</v>
      </c>
      <c r="AW183" s="71">
        <v>1.0</v>
      </c>
      <c r="AX183" s="71">
        <v>1.0</v>
      </c>
      <c r="AY183" s="71">
        <v>1.0</v>
      </c>
      <c r="AZ183" s="71">
        <v>1.0</v>
      </c>
      <c r="BA183" s="71">
        <v>1.0</v>
      </c>
      <c r="BB183" s="71">
        <v>1.0</v>
      </c>
      <c r="BC183" s="71">
        <v>1.0</v>
      </c>
      <c r="BD183" s="71">
        <v>1.0</v>
      </c>
      <c r="BE183" s="71">
        <v>1.0</v>
      </c>
      <c r="BF183" s="71">
        <v>1.0</v>
      </c>
      <c r="BG183" s="71">
        <v>1.0</v>
      </c>
      <c r="BH183" s="71">
        <v>1.0</v>
      </c>
      <c r="BI183" s="71">
        <v>1.0</v>
      </c>
      <c r="BJ183" s="71">
        <v>1.0</v>
      </c>
      <c r="BK183" s="71">
        <v>1.0</v>
      </c>
      <c r="BL183" s="71">
        <v>1.0</v>
      </c>
      <c r="BM183" s="71">
        <v>1.0</v>
      </c>
      <c r="BN183" s="71">
        <v>1.0</v>
      </c>
      <c r="BO183" s="71">
        <v>1.0</v>
      </c>
      <c r="BP183" s="71">
        <v>1.0</v>
      </c>
      <c r="BQ183" s="71">
        <v>1.0</v>
      </c>
      <c r="BR183" s="71">
        <v>1.0</v>
      </c>
      <c r="BS183" s="71">
        <v>1.0</v>
      </c>
      <c r="BT183" s="47"/>
      <c r="BU183" s="47"/>
      <c r="BV183" s="47"/>
      <c r="BW183" s="47"/>
    </row>
    <row r="184" ht="12.75" customHeight="1" outlineLevel="1">
      <c r="B184" s="2">
        <v>170.0</v>
      </c>
      <c r="C184" s="71"/>
      <c r="D184" s="71"/>
      <c r="E184" s="71" t="s">
        <v>182</v>
      </c>
      <c r="F184" s="104"/>
      <c r="G184" s="105">
        <f t="shared" si="56"/>
        <v>0.1644</v>
      </c>
      <c r="H184" s="104">
        <f t="shared" ref="H184:N184" si="57">G184</f>
        <v>0.1644</v>
      </c>
      <c r="I184" s="104">
        <f t="shared" si="57"/>
        <v>0.1644</v>
      </c>
      <c r="J184" s="104">
        <f t="shared" si="57"/>
        <v>0.1644</v>
      </c>
      <c r="K184" s="104">
        <f t="shared" si="57"/>
        <v>0.1644</v>
      </c>
      <c r="L184" s="104">
        <f t="shared" si="57"/>
        <v>0.1644</v>
      </c>
      <c r="M184" s="104">
        <f t="shared" si="57"/>
        <v>0.1644</v>
      </c>
      <c r="N184" s="104">
        <f t="shared" si="57"/>
        <v>0.1644</v>
      </c>
      <c r="O184" s="106"/>
      <c r="P184" s="36">
        <v>182.0</v>
      </c>
      <c r="Q184" s="9"/>
      <c r="R184" s="71">
        <v>0.1644</v>
      </c>
      <c r="S184" s="71">
        <v>0.1644</v>
      </c>
      <c r="T184" s="71">
        <v>0.1644</v>
      </c>
      <c r="U184" s="71">
        <v>0.1644</v>
      </c>
      <c r="V184" s="71">
        <v>0.1644</v>
      </c>
      <c r="W184" s="71">
        <v>0.1644</v>
      </c>
      <c r="X184" s="71">
        <v>0.1644</v>
      </c>
      <c r="Y184" s="71">
        <v>0.1644</v>
      </c>
      <c r="Z184" s="71">
        <v>0.1644</v>
      </c>
      <c r="AA184" s="71">
        <v>0.1644</v>
      </c>
      <c r="AB184" s="71">
        <v>0.1644</v>
      </c>
      <c r="AC184" s="71">
        <v>0.1644</v>
      </c>
      <c r="AD184" s="71">
        <v>0.1644</v>
      </c>
      <c r="AE184" s="71">
        <v>0.1644</v>
      </c>
      <c r="AF184" s="71">
        <v>0.1644</v>
      </c>
      <c r="AG184" s="71">
        <v>0.1644</v>
      </c>
      <c r="AH184" s="71">
        <v>0.1644</v>
      </c>
      <c r="AI184" s="71">
        <v>0.1644</v>
      </c>
      <c r="AJ184" s="71">
        <v>0.1644</v>
      </c>
      <c r="AK184" s="71">
        <v>0.1644</v>
      </c>
      <c r="AL184" s="71">
        <v>0.1644</v>
      </c>
      <c r="AM184" s="71">
        <v>0.1644</v>
      </c>
      <c r="AN184" s="71">
        <v>0.1644</v>
      </c>
      <c r="AO184" s="71">
        <v>0.1644</v>
      </c>
      <c r="AP184" s="71">
        <v>0.1644</v>
      </c>
      <c r="AQ184" s="71">
        <v>0.1644</v>
      </c>
      <c r="AR184" s="71">
        <v>0.1644</v>
      </c>
      <c r="AS184" s="71">
        <v>0.1644</v>
      </c>
      <c r="AT184" s="71">
        <v>0.1644</v>
      </c>
      <c r="AU184" s="71">
        <v>0.1644</v>
      </c>
      <c r="AV184" s="71">
        <v>0.1644</v>
      </c>
      <c r="AW184" s="71">
        <v>0.1644</v>
      </c>
      <c r="AX184" s="71">
        <v>0.1644</v>
      </c>
      <c r="AY184" s="71">
        <v>0.1644</v>
      </c>
      <c r="AZ184" s="71">
        <v>0.1644</v>
      </c>
      <c r="BA184" s="71">
        <v>0.1644</v>
      </c>
      <c r="BB184" s="71">
        <v>0.1644</v>
      </c>
      <c r="BC184" s="71">
        <v>0.1644</v>
      </c>
      <c r="BD184" s="71">
        <v>0.1644</v>
      </c>
      <c r="BE184" s="71">
        <v>0.1644</v>
      </c>
      <c r="BF184" s="71">
        <v>0.1644</v>
      </c>
      <c r="BG184" s="71">
        <v>0.1644</v>
      </c>
      <c r="BH184" s="71">
        <v>0.1644</v>
      </c>
      <c r="BI184" s="71">
        <v>0.1644</v>
      </c>
      <c r="BJ184" s="71">
        <v>0.1644</v>
      </c>
      <c r="BK184" s="71">
        <v>0.1644</v>
      </c>
      <c r="BL184" s="71">
        <v>0.1644</v>
      </c>
      <c r="BM184" s="71">
        <v>0.1644</v>
      </c>
      <c r="BN184" s="71">
        <v>0.1644</v>
      </c>
      <c r="BO184" s="71">
        <v>0.1644</v>
      </c>
      <c r="BP184" s="71">
        <v>0.1644</v>
      </c>
      <c r="BQ184" s="71">
        <v>0.1644</v>
      </c>
      <c r="BR184" s="71">
        <v>0.1644</v>
      </c>
      <c r="BS184" s="71">
        <v>0.1644</v>
      </c>
      <c r="BT184" s="47"/>
      <c r="BU184" s="47"/>
      <c r="BV184" s="47"/>
      <c r="BW184" s="47"/>
    </row>
    <row r="185" ht="12.75" customHeight="1" outlineLevel="1">
      <c r="B185" s="2">
        <v>171.0</v>
      </c>
      <c r="C185" s="38"/>
      <c r="D185" s="38"/>
      <c r="E185" s="38" t="s">
        <v>183</v>
      </c>
      <c r="F185" s="104"/>
      <c r="G185" s="105">
        <f t="shared" si="56"/>
        <v>63422.3118</v>
      </c>
      <c r="H185" s="104">
        <f t="shared" ref="H185:N185" si="58">G185</f>
        <v>63422.3118</v>
      </c>
      <c r="I185" s="104">
        <f t="shared" si="58"/>
        <v>63422.3118</v>
      </c>
      <c r="J185" s="104">
        <f t="shared" si="58"/>
        <v>63422.3118</v>
      </c>
      <c r="K185" s="104">
        <f t="shared" si="58"/>
        <v>63422.3118</v>
      </c>
      <c r="L185" s="104">
        <f t="shared" si="58"/>
        <v>63422.3118</v>
      </c>
      <c r="M185" s="104">
        <f t="shared" si="58"/>
        <v>63422.3118</v>
      </c>
      <c r="N185" s="104">
        <f t="shared" si="58"/>
        <v>63422.3118</v>
      </c>
      <c r="O185" s="106"/>
      <c r="P185" s="36">
        <v>183.0</v>
      </c>
      <c r="Q185" s="9"/>
      <c r="R185" s="71">
        <v>63422.3118</v>
      </c>
      <c r="S185" s="71">
        <v>63422.3118</v>
      </c>
      <c r="T185" s="71">
        <v>63422.3118</v>
      </c>
      <c r="U185" s="71">
        <v>63422.3118</v>
      </c>
      <c r="V185" s="71">
        <v>63422.3118</v>
      </c>
      <c r="W185" s="71">
        <v>63422.3118</v>
      </c>
      <c r="X185" s="71">
        <v>63422.3118</v>
      </c>
      <c r="Y185" s="71">
        <v>63422.3118</v>
      </c>
      <c r="Z185" s="71">
        <v>63422.3118</v>
      </c>
      <c r="AA185" s="71">
        <v>63422.3118</v>
      </c>
      <c r="AB185" s="71">
        <v>63422.3118</v>
      </c>
      <c r="AC185" s="71">
        <v>63422.3118</v>
      </c>
      <c r="AD185" s="71">
        <v>63422.3118</v>
      </c>
      <c r="AE185" s="71">
        <v>63422.3118</v>
      </c>
      <c r="AF185" s="71">
        <v>63422.3118</v>
      </c>
      <c r="AG185" s="71">
        <v>63422.3118</v>
      </c>
      <c r="AH185" s="71">
        <v>63422.3118</v>
      </c>
      <c r="AI185" s="71">
        <v>63422.3118</v>
      </c>
      <c r="AJ185" s="71">
        <v>63422.3118</v>
      </c>
      <c r="AK185" s="71">
        <v>63422.3118</v>
      </c>
      <c r="AL185" s="71">
        <v>63422.3118</v>
      </c>
      <c r="AM185" s="71">
        <v>63422.3118</v>
      </c>
      <c r="AN185" s="71">
        <v>63422.3118</v>
      </c>
      <c r="AO185" s="71">
        <v>63422.3118</v>
      </c>
      <c r="AP185" s="71">
        <v>63422.3118</v>
      </c>
      <c r="AQ185" s="71">
        <v>63422.3118</v>
      </c>
      <c r="AR185" s="71">
        <v>63422.3118</v>
      </c>
      <c r="AS185" s="71">
        <v>63422.3118</v>
      </c>
      <c r="AT185" s="71">
        <v>63422.3118</v>
      </c>
      <c r="AU185" s="71">
        <v>63422.3118</v>
      </c>
      <c r="AV185" s="71">
        <v>63422.3118</v>
      </c>
      <c r="AW185" s="71">
        <v>63422.3118</v>
      </c>
      <c r="AX185" s="71">
        <v>63422.3118</v>
      </c>
      <c r="AY185" s="71">
        <v>63422.3118</v>
      </c>
      <c r="AZ185" s="71">
        <v>63422.3118</v>
      </c>
      <c r="BA185" s="71">
        <v>63422.3118</v>
      </c>
      <c r="BB185" s="71">
        <v>63422.3118</v>
      </c>
      <c r="BC185" s="71">
        <v>63422.3118</v>
      </c>
      <c r="BD185" s="71">
        <v>63422.3118</v>
      </c>
      <c r="BE185" s="71">
        <v>63422.3118</v>
      </c>
      <c r="BF185" s="71">
        <v>63422.3118</v>
      </c>
      <c r="BG185" s="71">
        <v>63422.3118</v>
      </c>
      <c r="BH185" s="71">
        <v>63422.3118</v>
      </c>
      <c r="BI185" s="71">
        <v>63422.3118</v>
      </c>
      <c r="BJ185" s="71">
        <v>63422.3118</v>
      </c>
      <c r="BK185" s="71">
        <v>63422.3118</v>
      </c>
      <c r="BL185" s="71">
        <v>63422.3118</v>
      </c>
      <c r="BM185" s="71">
        <v>63422.3118</v>
      </c>
      <c r="BN185" s="71">
        <v>63422.3118</v>
      </c>
      <c r="BO185" s="71">
        <v>63422.3118</v>
      </c>
      <c r="BP185" s="71">
        <v>63422.3118</v>
      </c>
      <c r="BQ185" s="71">
        <v>63422.3118</v>
      </c>
      <c r="BR185" s="71">
        <v>63422.3118</v>
      </c>
      <c r="BS185" s="71">
        <v>63422.3118</v>
      </c>
      <c r="BT185" s="47"/>
      <c r="BU185" s="47"/>
      <c r="BV185" s="47"/>
      <c r="BW185" s="47"/>
    </row>
    <row r="186" ht="12.75" customHeight="1" outlineLevel="1">
      <c r="B186" s="2">
        <v>172.0</v>
      </c>
      <c r="C186" s="38"/>
      <c r="D186" s="38"/>
      <c r="E186" s="38" t="s">
        <v>184</v>
      </c>
      <c r="F186" s="104"/>
      <c r="G186" s="105">
        <f t="shared" si="56"/>
        <v>345129.0146</v>
      </c>
      <c r="H186" s="104">
        <f t="shared" ref="H186:N186" si="59">G186</f>
        <v>345129.0146</v>
      </c>
      <c r="I186" s="104">
        <f t="shared" si="59"/>
        <v>345129.0146</v>
      </c>
      <c r="J186" s="104">
        <f t="shared" si="59"/>
        <v>345129.0146</v>
      </c>
      <c r="K186" s="104">
        <f t="shared" si="59"/>
        <v>345129.0146</v>
      </c>
      <c r="L186" s="104">
        <f t="shared" si="59"/>
        <v>345129.0146</v>
      </c>
      <c r="M186" s="104">
        <f t="shared" si="59"/>
        <v>345129.0146</v>
      </c>
      <c r="N186" s="104">
        <f t="shared" si="59"/>
        <v>345129.0146</v>
      </c>
      <c r="O186" s="106"/>
      <c r="P186" s="36">
        <v>184.0</v>
      </c>
      <c r="Q186" s="9"/>
      <c r="R186" s="38">
        <v>345129.0146</v>
      </c>
      <c r="S186" s="38">
        <v>345129.0146</v>
      </c>
      <c r="T186" s="38">
        <v>345129.0146</v>
      </c>
      <c r="U186" s="38">
        <v>345129.0146</v>
      </c>
      <c r="V186" s="38">
        <v>345129.0146</v>
      </c>
      <c r="W186" s="38">
        <v>345129.0146</v>
      </c>
      <c r="X186" s="38">
        <v>345129.0146</v>
      </c>
      <c r="Y186" s="38">
        <v>345129.0146</v>
      </c>
      <c r="Z186" s="38">
        <v>345129.0146</v>
      </c>
      <c r="AA186" s="38">
        <v>345129.0146</v>
      </c>
      <c r="AB186" s="38">
        <v>345129.0146</v>
      </c>
      <c r="AC186" s="38">
        <v>345129.0146</v>
      </c>
      <c r="AD186" s="38">
        <v>345129.0146</v>
      </c>
      <c r="AE186" s="38">
        <v>345129.0146</v>
      </c>
      <c r="AF186" s="38">
        <v>345129.0146</v>
      </c>
      <c r="AG186" s="38">
        <v>345129.0146</v>
      </c>
      <c r="AH186" s="38">
        <v>345129.0146</v>
      </c>
      <c r="AI186" s="38">
        <v>345129.0146</v>
      </c>
      <c r="AJ186" s="38">
        <v>345129.0146</v>
      </c>
      <c r="AK186" s="38">
        <v>345129.0146</v>
      </c>
      <c r="AL186" s="38">
        <v>345129.0146</v>
      </c>
      <c r="AM186" s="38">
        <v>345129.0146</v>
      </c>
      <c r="AN186" s="38">
        <v>345129.0146</v>
      </c>
      <c r="AO186" s="38">
        <v>345129.0146</v>
      </c>
      <c r="AP186" s="38">
        <v>345129.0146</v>
      </c>
      <c r="AQ186" s="38">
        <v>345129.0146</v>
      </c>
      <c r="AR186" s="38">
        <v>345129.0146</v>
      </c>
      <c r="AS186" s="38">
        <v>345129.0146</v>
      </c>
      <c r="AT186" s="38">
        <v>345129.0146</v>
      </c>
      <c r="AU186" s="38">
        <v>345129.0146</v>
      </c>
      <c r="AV186" s="38">
        <v>345129.0146</v>
      </c>
      <c r="AW186" s="38">
        <v>345129.0146</v>
      </c>
      <c r="AX186" s="38">
        <v>345129.0146</v>
      </c>
      <c r="AY186" s="38">
        <v>345129.0146</v>
      </c>
      <c r="AZ186" s="38">
        <v>345129.0146</v>
      </c>
      <c r="BA186" s="38">
        <v>345129.0146</v>
      </c>
      <c r="BB186" s="38">
        <v>345129.0146</v>
      </c>
      <c r="BC186" s="38">
        <v>345129.0146</v>
      </c>
      <c r="BD186" s="38">
        <v>345129.0146</v>
      </c>
      <c r="BE186" s="38">
        <v>345129.0146</v>
      </c>
      <c r="BF186" s="38">
        <v>345129.0146</v>
      </c>
      <c r="BG186" s="38">
        <v>345129.0146</v>
      </c>
      <c r="BH186" s="38">
        <v>345129.0146</v>
      </c>
      <c r="BI186" s="38">
        <v>345129.0146</v>
      </c>
      <c r="BJ186" s="38">
        <v>345129.0146</v>
      </c>
      <c r="BK186" s="38">
        <v>345129.0146</v>
      </c>
      <c r="BL186" s="38">
        <v>345129.0146</v>
      </c>
      <c r="BM186" s="38">
        <v>345129.0146</v>
      </c>
      <c r="BN186" s="38">
        <v>345129.0146</v>
      </c>
      <c r="BO186" s="38">
        <v>345129.0146</v>
      </c>
      <c r="BP186" s="38">
        <v>345129.0146</v>
      </c>
      <c r="BQ186" s="38">
        <v>345129.0146</v>
      </c>
      <c r="BR186" s="38">
        <v>345129.0146</v>
      </c>
      <c r="BS186" s="38">
        <v>345129.0146</v>
      </c>
      <c r="BT186" s="47"/>
      <c r="BU186" s="47"/>
      <c r="BV186" s="47"/>
      <c r="BW186" s="47"/>
    </row>
    <row r="187" ht="12.75" customHeight="1" outlineLevel="1">
      <c r="B187" s="2">
        <v>173.0</v>
      </c>
      <c r="C187" s="38"/>
      <c r="D187" s="38"/>
      <c r="E187" s="38" t="s">
        <v>201</v>
      </c>
      <c r="F187" s="38"/>
      <c r="G187" s="72">
        <f t="shared" si="56"/>
        <v>1630327994</v>
      </c>
      <c r="H187" s="38">
        <f t="shared" ref="H187:N187" si="60">G187</f>
        <v>1630327994</v>
      </c>
      <c r="I187" s="38">
        <f t="shared" si="60"/>
        <v>1630327994</v>
      </c>
      <c r="J187" s="38">
        <f t="shared" si="60"/>
        <v>1630327994</v>
      </c>
      <c r="K187" s="38">
        <f t="shared" si="60"/>
        <v>1630327994</v>
      </c>
      <c r="L187" s="38">
        <f t="shared" si="60"/>
        <v>1630327994</v>
      </c>
      <c r="M187" s="38">
        <f t="shared" si="60"/>
        <v>1630327994</v>
      </c>
      <c r="N187" s="38">
        <f t="shared" si="60"/>
        <v>1630327994</v>
      </c>
      <c r="O187" s="43"/>
      <c r="P187" s="36">
        <v>185.0</v>
      </c>
      <c r="Q187" s="9"/>
      <c r="R187" s="38">
        <v>1.6303279940633E9</v>
      </c>
      <c r="S187" s="38">
        <v>1.6303279940633E9</v>
      </c>
      <c r="T187" s="38">
        <v>1.6303279940633E9</v>
      </c>
      <c r="U187" s="38">
        <v>1.6303279940633E9</v>
      </c>
      <c r="V187" s="38">
        <v>1.6303279940633E9</v>
      </c>
      <c r="W187" s="38">
        <v>1.6303279940633E9</v>
      </c>
      <c r="X187" s="38">
        <v>1.6303279940633E9</v>
      </c>
      <c r="Y187" s="38">
        <v>1.6303279940633E9</v>
      </c>
      <c r="Z187" s="38">
        <v>1.6303279940633E9</v>
      </c>
      <c r="AA187" s="38">
        <v>1.6303279940633E9</v>
      </c>
      <c r="AB187" s="38">
        <v>1.6303279940633E9</v>
      </c>
      <c r="AC187" s="38">
        <v>1.6303279940633E9</v>
      </c>
      <c r="AD187" s="38">
        <v>1.6303279940633E9</v>
      </c>
      <c r="AE187" s="38">
        <v>1.6303279940633E9</v>
      </c>
      <c r="AF187" s="38">
        <v>1.6303279940633E9</v>
      </c>
      <c r="AG187" s="38">
        <v>1.6303279940633E9</v>
      </c>
      <c r="AH187" s="38">
        <v>1.6303279940633E9</v>
      </c>
      <c r="AI187" s="38">
        <v>1.6303279940633E9</v>
      </c>
      <c r="AJ187" s="38">
        <v>1.6303279940633E9</v>
      </c>
      <c r="AK187" s="38">
        <v>1.6303279940633E9</v>
      </c>
      <c r="AL187" s="38">
        <v>1.6303279940633E9</v>
      </c>
      <c r="AM187" s="38">
        <v>1.6303279940633E9</v>
      </c>
      <c r="AN187" s="38">
        <v>1.6303279940633E9</v>
      </c>
      <c r="AO187" s="38">
        <v>1.6303279940633E9</v>
      </c>
      <c r="AP187" s="38">
        <v>1.6303279940633E9</v>
      </c>
      <c r="AQ187" s="38">
        <v>1.6303279940633E9</v>
      </c>
      <c r="AR187" s="38">
        <v>1.6303279940633E9</v>
      </c>
      <c r="AS187" s="38">
        <v>1.6303279940633E9</v>
      </c>
      <c r="AT187" s="38">
        <v>1.6303279940633E9</v>
      </c>
      <c r="AU187" s="38">
        <v>1.6303279940633E9</v>
      </c>
      <c r="AV187" s="38">
        <v>1.6303279940633E9</v>
      </c>
      <c r="AW187" s="38">
        <v>1.6303279940633E9</v>
      </c>
      <c r="AX187" s="38">
        <v>1.6303279940633E9</v>
      </c>
      <c r="AY187" s="38">
        <v>1.6303279940633E9</v>
      </c>
      <c r="AZ187" s="38">
        <v>1.6303279940633E9</v>
      </c>
      <c r="BA187" s="38">
        <v>1.6303279940633E9</v>
      </c>
      <c r="BB187" s="38">
        <v>1.6303279940633E9</v>
      </c>
      <c r="BC187" s="38">
        <v>1.6303279940633E9</v>
      </c>
      <c r="BD187" s="38">
        <v>1.6303279940633E9</v>
      </c>
      <c r="BE187" s="38">
        <v>1.6303279940633E9</v>
      </c>
      <c r="BF187" s="38">
        <v>1.6303279940633E9</v>
      </c>
      <c r="BG187" s="38">
        <v>1.6303279940633E9</v>
      </c>
      <c r="BH187" s="38">
        <v>1.6303279940633E9</v>
      </c>
      <c r="BI187" s="38">
        <v>1.6303279940633E9</v>
      </c>
      <c r="BJ187" s="38">
        <v>1.6303279940633E9</v>
      </c>
      <c r="BK187" s="38">
        <v>1.6303279940633E9</v>
      </c>
      <c r="BL187" s="38">
        <v>1.6303279940633E9</v>
      </c>
      <c r="BM187" s="38">
        <v>1.6303279940633E9</v>
      </c>
      <c r="BN187" s="38">
        <v>1.6303279940633E9</v>
      </c>
      <c r="BO187" s="38">
        <v>1.6303279940633E9</v>
      </c>
      <c r="BP187" s="38">
        <v>1.6303279940633E9</v>
      </c>
      <c r="BQ187" s="38">
        <v>1.6303279940633E9</v>
      </c>
      <c r="BR187" s="38">
        <v>1.6303279940633E9</v>
      </c>
      <c r="BS187" s="38">
        <v>1.6303279940633E9</v>
      </c>
      <c r="BT187" s="47"/>
      <c r="BU187" s="47"/>
      <c r="BV187" s="47"/>
      <c r="BW187" s="47"/>
    </row>
    <row r="188" ht="12.75" customHeight="1" outlineLevel="1">
      <c r="B188" s="2">
        <v>174.0</v>
      </c>
      <c r="C188" s="71"/>
      <c r="D188" s="71"/>
      <c r="E188" s="71" t="s">
        <v>190</v>
      </c>
      <c r="F188" s="104"/>
      <c r="G188" s="105">
        <f t="shared" si="56"/>
        <v>1</v>
      </c>
      <c r="H188" s="104">
        <f t="shared" ref="H188:N188" si="61">G188</f>
        <v>1</v>
      </c>
      <c r="I188" s="104">
        <f t="shared" si="61"/>
        <v>1</v>
      </c>
      <c r="J188" s="104">
        <f t="shared" si="61"/>
        <v>1</v>
      </c>
      <c r="K188" s="104">
        <f t="shared" si="61"/>
        <v>1</v>
      </c>
      <c r="L188" s="104">
        <f t="shared" si="61"/>
        <v>1</v>
      </c>
      <c r="M188" s="104">
        <f t="shared" si="61"/>
        <v>1</v>
      </c>
      <c r="N188" s="104">
        <f t="shared" si="61"/>
        <v>1</v>
      </c>
      <c r="O188" s="106"/>
      <c r="P188" s="36">
        <v>186.0</v>
      </c>
      <c r="Q188" s="9"/>
      <c r="R188" s="71">
        <v>1.0</v>
      </c>
      <c r="S188" s="71">
        <v>1.0</v>
      </c>
      <c r="T188" s="71">
        <v>1.0</v>
      </c>
      <c r="U188" s="71">
        <v>1.0</v>
      </c>
      <c r="V188" s="71">
        <v>1.0</v>
      </c>
      <c r="W188" s="71">
        <v>1.0</v>
      </c>
      <c r="X188" s="71">
        <v>1.0</v>
      </c>
      <c r="Y188" s="71">
        <v>1.0</v>
      </c>
      <c r="Z188" s="71">
        <v>1.0</v>
      </c>
      <c r="AA188" s="71">
        <v>1.0</v>
      </c>
      <c r="AB188" s="71">
        <v>1.0</v>
      </c>
      <c r="AC188" s="71">
        <v>1.0</v>
      </c>
      <c r="AD188" s="71">
        <v>1.0</v>
      </c>
      <c r="AE188" s="71">
        <v>1.0</v>
      </c>
      <c r="AF188" s="71">
        <v>1.0</v>
      </c>
      <c r="AG188" s="71">
        <v>1.0</v>
      </c>
      <c r="AH188" s="71">
        <v>1.0</v>
      </c>
      <c r="AI188" s="71">
        <v>1.0</v>
      </c>
      <c r="AJ188" s="71">
        <v>1.0</v>
      </c>
      <c r="AK188" s="71">
        <v>1.0</v>
      </c>
      <c r="AL188" s="71">
        <v>1.0</v>
      </c>
      <c r="AM188" s="71">
        <v>1.0</v>
      </c>
      <c r="AN188" s="71">
        <v>1.0</v>
      </c>
      <c r="AO188" s="71">
        <v>1.0</v>
      </c>
      <c r="AP188" s="71">
        <v>1.0</v>
      </c>
      <c r="AQ188" s="71">
        <v>1.0</v>
      </c>
      <c r="AR188" s="71">
        <v>1.0</v>
      </c>
      <c r="AS188" s="71">
        <v>1.0</v>
      </c>
      <c r="AT188" s="71">
        <v>1.0</v>
      </c>
      <c r="AU188" s="71">
        <v>1.0</v>
      </c>
      <c r="AV188" s="71">
        <v>1.0</v>
      </c>
      <c r="AW188" s="71">
        <v>1.0</v>
      </c>
      <c r="AX188" s="71">
        <v>1.0</v>
      </c>
      <c r="AY188" s="71">
        <v>1.0</v>
      </c>
      <c r="AZ188" s="71">
        <v>1.0</v>
      </c>
      <c r="BA188" s="71">
        <v>1.0</v>
      </c>
      <c r="BB188" s="71">
        <v>1.0</v>
      </c>
      <c r="BC188" s="71">
        <v>1.0</v>
      </c>
      <c r="BD188" s="71">
        <v>1.0</v>
      </c>
      <c r="BE188" s="71">
        <v>1.0</v>
      </c>
      <c r="BF188" s="71">
        <v>1.0</v>
      </c>
      <c r="BG188" s="71">
        <v>1.0</v>
      </c>
      <c r="BH188" s="71">
        <v>1.0</v>
      </c>
      <c r="BI188" s="71">
        <v>1.0</v>
      </c>
      <c r="BJ188" s="71">
        <v>1.0</v>
      </c>
      <c r="BK188" s="71">
        <v>1.0</v>
      </c>
      <c r="BL188" s="71">
        <v>1.0</v>
      </c>
      <c r="BM188" s="71">
        <v>1.0</v>
      </c>
      <c r="BN188" s="71">
        <v>1.0</v>
      </c>
      <c r="BO188" s="71">
        <v>1.0</v>
      </c>
      <c r="BP188" s="71">
        <v>1.0</v>
      </c>
      <c r="BQ188" s="71">
        <v>1.0</v>
      </c>
      <c r="BR188" s="71">
        <v>1.0</v>
      </c>
      <c r="BS188" s="71">
        <v>1.0</v>
      </c>
      <c r="BT188" s="47"/>
      <c r="BU188" s="47"/>
      <c r="BV188" s="47"/>
      <c r="BW188" s="47"/>
    </row>
    <row r="189" ht="12.75" customHeight="1" outlineLevel="1">
      <c r="B189" s="2">
        <v>175.0</v>
      </c>
      <c r="C189" s="71"/>
      <c r="D189" s="71"/>
      <c r="E189" s="71" t="s">
        <v>191</v>
      </c>
      <c r="F189" s="104"/>
      <c r="G189" s="105">
        <f t="shared" si="56"/>
        <v>1</v>
      </c>
      <c r="H189" s="104">
        <f t="shared" ref="H189:N189" si="62">G189</f>
        <v>1</v>
      </c>
      <c r="I189" s="104">
        <f t="shared" si="62"/>
        <v>1</v>
      </c>
      <c r="J189" s="104">
        <f t="shared" si="62"/>
        <v>1</v>
      </c>
      <c r="K189" s="104">
        <f t="shared" si="62"/>
        <v>1</v>
      </c>
      <c r="L189" s="104">
        <f t="shared" si="62"/>
        <v>1</v>
      </c>
      <c r="M189" s="104">
        <f t="shared" si="62"/>
        <v>1</v>
      </c>
      <c r="N189" s="104">
        <f t="shared" si="62"/>
        <v>1</v>
      </c>
      <c r="O189" s="106"/>
      <c r="P189" s="36">
        <v>187.0</v>
      </c>
      <c r="Q189" s="9"/>
      <c r="R189" s="71">
        <v>1.0</v>
      </c>
      <c r="S189" s="71">
        <v>1.0</v>
      </c>
      <c r="T189" s="71">
        <v>1.0</v>
      </c>
      <c r="U189" s="71">
        <v>1.0</v>
      </c>
      <c r="V189" s="71">
        <v>1.0</v>
      </c>
      <c r="W189" s="71">
        <v>1.0</v>
      </c>
      <c r="X189" s="71">
        <v>1.0</v>
      </c>
      <c r="Y189" s="71">
        <v>1.0</v>
      </c>
      <c r="Z189" s="71">
        <v>1.0</v>
      </c>
      <c r="AA189" s="71">
        <v>1.0</v>
      </c>
      <c r="AB189" s="71">
        <v>1.0</v>
      </c>
      <c r="AC189" s="71">
        <v>1.0</v>
      </c>
      <c r="AD189" s="71">
        <v>1.0</v>
      </c>
      <c r="AE189" s="71">
        <v>1.0</v>
      </c>
      <c r="AF189" s="71">
        <v>1.0</v>
      </c>
      <c r="AG189" s="71">
        <v>1.0</v>
      </c>
      <c r="AH189" s="71">
        <v>1.0</v>
      </c>
      <c r="AI189" s="71">
        <v>1.0</v>
      </c>
      <c r="AJ189" s="71">
        <v>1.0</v>
      </c>
      <c r="AK189" s="71">
        <v>1.0</v>
      </c>
      <c r="AL189" s="71">
        <v>1.0</v>
      </c>
      <c r="AM189" s="71">
        <v>1.0</v>
      </c>
      <c r="AN189" s="71">
        <v>1.0</v>
      </c>
      <c r="AO189" s="71">
        <v>1.0</v>
      </c>
      <c r="AP189" s="71">
        <v>1.0</v>
      </c>
      <c r="AQ189" s="71">
        <v>1.0</v>
      </c>
      <c r="AR189" s="71">
        <v>1.0</v>
      </c>
      <c r="AS189" s="71">
        <v>1.0</v>
      </c>
      <c r="AT189" s="71">
        <v>1.0</v>
      </c>
      <c r="AU189" s="71">
        <v>1.0</v>
      </c>
      <c r="AV189" s="71">
        <v>1.0</v>
      </c>
      <c r="AW189" s="71">
        <v>1.0</v>
      </c>
      <c r="AX189" s="71">
        <v>1.0</v>
      </c>
      <c r="AY189" s="71">
        <v>1.0</v>
      </c>
      <c r="AZ189" s="71">
        <v>1.0</v>
      </c>
      <c r="BA189" s="71">
        <v>1.0</v>
      </c>
      <c r="BB189" s="71">
        <v>1.0</v>
      </c>
      <c r="BC189" s="71">
        <v>1.0</v>
      </c>
      <c r="BD189" s="71">
        <v>1.0</v>
      </c>
      <c r="BE189" s="71">
        <v>1.0</v>
      </c>
      <c r="BF189" s="71">
        <v>1.0</v>
      </c>
      <c r="BG189" s="71">
        <v>1.0</v>
      </c>
      <c r="BH189" s="71">
        <v>1.0</v>
      </c>
      <c r="BI189" s="71">
        <v>1.0</v>
      </c>
      <c r="BJ189" s="71">
        <v>1.0</v>
      </c>
      <c r="BK189" s="71">
        <v>1.0</v>
      </c>
      <c r="BL189" s="71">
        <v>1.0</v>
      </c>
      <c r="BM189" s="71">
        <v>1.0</v>
      </c>
      <c r="BN189" s="71">
        <v>1.0</v>
      </c>
      <c r="BO189" s="71">
        <v>1.0</v>
      </c>
      <c r="BP189" s="71">
        <v>1.0</v>
      </c>
      <c r="BQ189" s="71">
        <v>1.0</v>
      </c>
      <c r="BR189" s="71">
        <v>1.0</v>
      </c>
      <c r="BS189" s="71">
        <v>1.0</v>
      </c>
      <c r="BT189" s="47"/>
      <c r="BU189" s="47"/>
      <c r="BV189" s="47"/>
      <c r="BW189" s="47"/>
    </row>
    <row r="190" ht="12.75" customHeight="1" outlineLevel="1">
      <c r="B190" s="2">
        <v>176.0</v>
      </c>
      <c r="C190" s="71"/>
      <c r="D190" s="71"/>
      <c r="E190" s="71" t="s">
        <v>192</v>
      </c>
      <c r="F190" s="104"/>
      <c r="G190" s="105">
        <f t="shared" si="56"/>
        <v>1</v>
      </c>
      <c r="H190" s="104">
        <f t="shared" ref="H190:N190" si="63">G190</f>
        <v>1</v>
      </c>
      <c r="I190" s="104">
        <f t="shared" si="63"/>
        <v>1</v>
      </c>
      <c r="J190" s="104">
        <f t="shared" si="63"/>
        <v>1</v>
      </c>
      <c r="K190" s="104">
        <f t="shared" si="63"/>
        <v>1</v>
      </c>
      <c r="L190" s="104">
        <f t="shared" si="63"/>
        <v>1</v>
      </c>
      <c r="M190" s="104">
        <f t="shared" si="63"/>
        <v>1</v>
      </c>
      <c r="N190" s="104">
        <f t="shared" si="63"/>
        <v>1</v>
      </c>
      <c r="O190" s="106"/>
      <c r="P190" s="36">
        <v>188.0</v>
      </c>
      <c r="Q190" s="9"/>
      <c r="R190" s="71">
        <v>1.0</v>
      </c>
      <c r="S190" s="71">
        <v>1.0</v>
      </c>
      <c r="T190" s="71">
        <v>1.0</v>
      </c>
      <c r="U190" s="71">
        <v>1.0</v>
      </c>
      <c r="V190" s="71">
        <v>1.0</v>
      </c>
      <c r="W190" s="71">
        <v>1.0</v>
      </c>
      <c r="X190" s="71">
        <v>1.0</v>
      </c>
      <c r="Y190" s="71">
        <v>1.0</v>
      </c>
      <c r="Z190" s="71">
        <v>1.0</v>
      </c>
      <c r="AA190" s="71">
        <v>1.0</v>
      </c>
      <c r="AB190" s="71">
        <v>1.0</v>
      </c>
      <c r="AC190" s="71">
        <v>1.0</v>
      </c>
      <c r="AD190" s="71">
        <v>1.0</v>
      </c>
      <c r="AE190" s="71">
        <v>1.0</v>
      </c>
      <c r="AF190" s="71">
        <v>1.0</v>
      </c>
      <c r="AG190" s="71">
        <v>1.0</v>
      </c>
      <c r="AH190" s="71">
        <v>1.0</v>
      </c>
      <c r="AI190" s="71">
        <v>1.0</v>
      </c>
      <c r="AJ190" s="71">
        <v>1.0</v>
      </c>
      <c r="AK190" s="71">
        <v>1.0</v>
      </c>
      <c r="AL190" s="71">
        <v>1.0</v>
      </c>
      <c r="AM190" s="71">
        <v>1.0</v>
      </c>
      <c r="AN190" s="71">
        <v>1.0</v>
      </c>
      <c r="AO190" s="71">
        <v>1.0</v>
      </c>
      <c r="AP190" s="71">
        <v>1.0</v>
      </c>
      <c r="AQ190" s="71">
        <v>1.0</v>
      </c>
      <c r="AR190" s="71">
        <v>1.0</v>
      </c>
      <c r="AS190" s="71">
        <v>1.0</v>
      </c>
      <c r="AT190" s="71">
        <v>1.0</v>
      </c>
      <c r="AU190" s="71">
        <v>1.0</v>
      </c>
      <c r="AV190" s="71">
        <v>1.0</v>
      </c>
      <c r="AW190" s="71">
        <v>1.0</v>
      </c>
      <c r="AX190" s="71">
        <v>1.0</v>
      </c>
      <c r="AY190" s="71">
        <v>1.0</v>
      </c>
      <c r="AZ190" s="71">
        <v>1.0</v>
      </c>
      <c r="BA190" s="71">
        <v>1.0</v>
      </c>
      <c r="BB190" s="71">
        <v>1.0</v>
      </c>
      <c r="BC190" s="71">
        <v>1.0</v>
      </c>
      <c r="BD190" s="71">
        <v>1.0</v>
      </c>
      <c r="BE190" s="71">
        <v>1.0</v>
      </c>
      <c r="BF190" s="71">
        <v>1.0</v>
      </c>
      <c r="BG190" s="71">
        <v>1.0</v>
      </c>
      <c r="BH190" s="71">
        <v>1.0</v>
      </c>
      <c r="BI190" s="71">
        <v>1.0</v>
      </c>
      <c r="BJ190" s="71">
        <v>1.0</v>
      </c>
      <c r="BK190" s="71">
        <v>1.0</v>
      </c>
      <c r="BL190" s="71">
        <v>1.0</v>
      </c>
      <c r="BM190" s="71">
        <v>1.0</v>
      </c>
      <c r="BN190" s="71">
        <v>1.0</v>
      </c>
      <c r="BO190" s="71">
        <v>1.0</v>
      </c>
      <c r="BP190" s="71">
        <v>1.0</v>
      </c>
      <c r="BQ190" s="71">
        <v>1.0</v>
      </c>
      <c r="BR190" s="71">
        <v>1.0</v>
      </c>
      <c r="BS190" s="71">
        <v>1.0</v>
      </c>
      <c r="BT190" s="47"/>
      <c r="BU190" s="47"/>
      <c r="BV190" s="47"/>
      <c r="BW190" s="47"/>
    </row>
    <row r="191" ht="12.75" customHeight="1" outlineLevel="1">
      <c r="B191" s="2">
        <v>177.0</v>
      </c>
      <c r="C191" s="71"/>
      <c r="D191" s="71"/>
      <c r="E191" s="71" t="s">
        <v>193</v>
      </c>
      <c r="F191" s="104"/>
      <c r="G191" s="105">
        <f t="shared" si="56"/>
        <v>1</v>
      </c>
      <c r="H191" s="104">
        <f t="shared" ref="H191:N191" si="64">G191</f>
        <v>1</v>
      </c>
      <c r="I191" s="104">
        <f t="shared" si="64"/>
        <v>1</v>
      </c>
      <c r="J191" s="104">
        <f t="shared" si="64"/>
        <v>1</v>
      </c>
      <c r="K191" s="104">
        <f t="shared" si="64"/>
        <v>1</v>
      </c>
      <c r="L191" s="104">
        <f t="shared" si="64"/>
        <v>1</v>
      </c>
      <c r="M191" s="104">
        <f t="shared" si="64"/>
        <v>1</v>
      </c>
      <c r="N191" s="104">
        <f t="shared" si="64"/>
        <v>1</v>
      </c>
      <c r="O191" s="106"/>
      <c r="P191" s="36">
        <v>189.0</v>
      </c>
      <c r="Q191" s="9"/>
      <c r="R191" s="71">
        <v>1.0</v>
      </c>
      <c r="S191" s="71">
        <v>1.0</v>
      </c>
      <c r="T191" s="71">
        <v>1.0</v>
      </c>
      <c r="U191" s="71">
        <v>1.0</v>
      </c>
      <c r="V191" s="71">
        <v>1.0</v>
      </c>
      <c r="W191" s="71">
        <v>1.0</v>
      </c>
      <c r="X191" s="71">
        <v>1.0</v>
      </c>
      <c r="Y191" s="71">
        <v>1.0</v>
      </c>
      <c r="Z191" s="71">
        <v>1.0</v>
      </c>
      <c r="AA191" s="71">
        <v>1.0</v>
      </c>
      <c r="AB191" s="71">
        <v>1.0</v>
      </c>
      <c r="AC191" s="71">
        <v>1.0</v>
      </c>
      <c r="AD191" s="71">
        <v>1.0</v>
      </c>
      <c r="AE191" s="71">
        <v>1.0</v>
      </c>
      <c r="AF191" s="71">
        <v>1.0</v>
      </c>
      <c r="AG191" s="71">
        <v>1.0</v>
      </c>
      <c r="AH191" s="71">
        <v>1.0</v>
      </c>
      <c r="AI191" s="71">
        <v>1.0</v>
      </c>
      <c r="AJ191" s="71">
        <v>1.0</v>
      </c>
      <c r="AK191" s="71">
        <v>1.0</v>
      </c>
      <c r="AL191" s="71">
        <v>1.0</v>
      </c>
      <c r="AM191" s="71">
        <v>1.0</v>
      </c>
      <c r="AN191" s="71">
        <v>1.0</v>
      </c>
      <c r="AO191" s="71">
        <v>1.0</v>
      </c>
      <c r="AP191" s="71">
        <v>1.0</v>
      </c>
      <c r="AQ191" s="71">
        <v>1.0</v>
      </c>
      <c r="AR191" s="71">
        <v>1.0</v>
      </c>
      <c r="AS191" s="71">
        <v>1.0</v>
      </c>
      <c r="AT191" s="71">
        <v>1.0</v>
      </c>
      <c r="AU191" s="71">
        <v>1.0</v>
      </c>
      <c r="AV191" s="71">
        <v>1.0</v>
      </c>
      <c r="AW191" s="71">
        <v>1.0</v>
      </c>
      <c r="AX191" s="71">
        <v>1.0</v>
      </c>
      <c r="AY191" s="71">
        <v>1.0</v>
      </c>
      <c r="AZ191" s="71">
        <v>1.0</v>
      </c>
      <c r="BA191" s="71">
        <v>1.0</v>
      </c>
      <c r="BB191" s="71">
        <v>1.0</v>
      </c>
      <c r="BC191" s="71">
        <v>1.0</v>
      </c>
      <c r="BD191" s="71">
        <v>1.0</v>
      </c>
      <c r="BE191" s="71">
        <v>1.0</v>
      </c>
      <c r="BF191" s="71">
        <v>1.0</v>
      </c>
      <c r="BG191" s="71">
        <v>1.0</v>
      </c>
      <c r="BH191" s="71">
        <v>1.0</v>
      </c>
      <c r="BI191" s="71">
        <v>1.0</v>
      </c>
      <c r="BJ191" s="71">
        <v>1.0</v>
      </c>
      <c r="BK191" s="71">
        <v>1.0</v>
      </c>
      <c r="BL191" s="71">
        <v>1.0</v>
      </c>
      <c r="BM191" s="71">
        <v>1.0</v>
      </c>
      <c r="BN191" s="71">
        <v>1.0</v>
      </c>
      <c r="BO191" s="71">
        <v>1.0</v>
      </c>
      <c r="BP191" s="71">
        <v>1.0</v>
      </c>
      <c r="BQ191" s="71">
        <v>1.0</v>
      </c>
      <c r="BR191" s="71">
        <v>1.0</v>
      </c>
      <c r="BS191" s="71">
        <v>1.0</v>
      </c>
      <c r="BT191" s="47"/>
      <c r="BU191" s="47"/>
      <c r="BV191" s="47"/>
      <c r="BW191" s="47"/>
    </row>
    <row r="192" ht="12.75" customHeight="1" outlineLevel="1">
      <c r="B192" s="2">
        <v>178.0</v>
      </c>
      <c r="C192" s="71"/>
      <c r="D192" s="71"/>
      <c r="E192" s="71" t="s">
        <v>194</v>
      </c>
      <c r="F192" s="104"/>
      <c r="G192" s="105">
        <f t="shared" si="56"/>
        <v>1</v>
      </c>
      <c r="H192" s="104">
        <f t="shared" ref="H192:N192" si="65">G192</f>
        <v>1</v>
      </c>
      <c r="I192" s="104">
        <f t="shared" si="65"/>
        <v>1</v>
      </c>
      <c r="J192" s="104">
        <f t="shared" si="65"/>
        <v>1</v>
      </c>
      <c r="K192" s="104">
        <f t="shared" si="65"/>
        <v>1</v>
      </c>
      <c r="L192" s="104">
        <f t="shared" si="65"/>
        <v>1</v>
      </c>
      <c r="M192" s="104">
        <f t="shared" si="65"/>
        <v>1</v>
      </c>
      <c r="N192" s="104">
        <f t="shared" si="65"/>
        <v>1</v>
      </c>
      <c r="O192" s="106"/>
      <c r="P192" s="36">
        <v>190.0</v>
      </c>
      <c r="Q192" s="9"/>
      <c r="R192" s="71">
        <v>1.0</v>
      </c>
      <c r="S192" s="71">
        <v>1.0</v>
      </c>
      <c r="T192" s="71">
        <v>1.0</v>
      </c>
      <c r="U192" s="71">
        <v>1.0</v>
      </c>
      <c r="V192" s="71">
        <v>1.0</v>
      </c>
      <c r="W192" s="71">
        <v>1.0</v>
      </c>
      <c r="X192" s="71">
        <v>1.0</v>
      </c>
      <c r="Y192" s="71">
        <v>1.0</v>
      </c>
      <c r="Z192" s="71">
        <v>1.0</v>
      </c>
      <c r="AA192" s="71">
        <v>1.0</v>
      </c>
      <c r="AB192" s="71">
        <v>1.0</v>
      </c>
      <c r="AC192" s="71">
        <v>1.0</v>
      </c>
      <c r="AD192" s="71">
        <v>1.0</v>
      </c>
      <c r="AE192" s="71">
        <v>1.0</v>
      </c>
      <c r="AF192" s="71">
        <v>1.0</v>
      </c>
      <c r="AG192" s="71">
        <v>1.0</v>
      </c>
      <c r="AH192" s="71">
        <v>1.0</v>
      </c>
      <c r="AI192" s="71">
        <v>1.0</v>
      </c>
      <c r="AJ192" s="71">
        <v>1.0</v>
      </c>
      <c r="AK192" s="71">
        <v>1.0</v>
      </c>
      <c r="AL192" s="71">
        <v>1.0</v>
      </c>
      <c r="AM192" s="71">
        <v>1.0</v>
      </c>
      <c r="AN192" s="71">
        <v>1.0</v>
      </c>
      <c r="AO192" s="71">
        <v>1.0</v>
      </c>
      <c r="AP192" s="71">
        <v>1.0</v>
      </c>
      <c r="AQ192" s="71">
        <v>1.0</v>
      </c>
      <c r="AR192" s="71">
        <v>1.0</v>
      </c>
      <c r="AS192" s="71">
        <v>1.0</v>
      </c>
      <c r="AT192" s="71">
        <v>1.0</v>
      </c>
      <c r="AU192" s="71">
        <v>1.0</v>
      </c>
      <c r="AV192" s="71">
        <v>1.0</v>
      </c>
      <c r="AW192" s="71">
        <v>1.0</v>
      </c>
      <c r="AX192" s="71">
        <v>1.0</v>
      </c>
      <c r="AY192" s="71">
        <v>1.0</v>
      </c>
      <c r="AZ192" s="71">
        <v>1.0</v>
      </c>
      <c r="BA192" s="71">
        <v>1.0</v>
      </c>
      <c r="BB192" s="71">
        <v>1.0</v>
      </c>
      <c r="BC192" s="71">
        <v>1.0</v>
      </c>
      <c r="BD192" s="71">
        <v>1.0</v>
      </c>
      <c r="BE192" s="71">
        <v>1.0</v>
      </c>
      <c r="BF192" s="71">
        <v>1.0</v>
      </c>
      <c r="BG192" s="71">
        <v>1.0</v>
      </c>
      <c r="BH192" s="71">
        <v>1.0</v>
      </c>
      <c r="BI192" s="71">
        <v>1.0</v>
      </c>
      <c r="BJ192" s="71">
        <v>1.0</v>
      </c>
      <c r="BK192" s="71">
        <v>1.0</v>
      </c>
      <c r="BL192" s="71">
        <v>1.0</v>
      </c>
      <c r="BM192" s="71">
        <v>1.0</v>
      </c>
      <c r="BN192" s="71">
        <v>1.0</v>
      </c>
      <c r="BO192" s="71">
        <v>1.0</v>
      </c>
      <c r="BP192" s="71">
        <v>1.0</v>
      </c>
      <c r="BQ192" s="71">
        <v>1.0</v>
      </c>
      <c r="BR192" s="71">
        <v>1.0</v>
      </c>
      <c r="BS192" s="71">
        <v>1.0</v>
      </c>
      <c r="BT192" s="47"/>
      <c r="BU192" s="47"/>
      <c r="BV192" s="47"/>
      <c r="BW192" s="47"/>
    </row>
    <row r="193" ht="12.75" customHeight="1" outlineLevel="1">
      <c r="B193" s="2">
        <v>179.0</v>
      </c>
      <c r="C193" s="71"/>
      <c r="D193" s="71"/>
      <c r="E193" s="71" t="s">
        <v>195</v>
      </c>
      <c r="F193" s="104"/>
      <c r="G193" s="105">
        <f t="shared" si="56"/>
        <v>1</v>
      </c>
      <c r="H193" s="104">
        <f t="shared" ref="H193:N193" si="66">G193</f>
        <v>1</v>
      </c>
      <c r="I193" s="104">
        <f t="shared" si="66"/>
        <v>1</v>
      </c>
      <c r="J193" s="104">
        <f t="shared" si="66"/>
        <v>1</v>
      </c>
      <c r="K193" s="104">
        <f t="shared" si="66"/>
        <v>1</v>
      </c>
      <c r="L193" s="104">
        <f t="shared" si="66"/>
        <v>1</v>
      </c>
      <c r="M193" s="104">
        <f t="shared" si="66"/>
        <v>1</v>
      </c>
      <c r="N193" s="104">
        <f t="shared" si="66"/>
        <v>1</v>
      </c>
      <c r="O193" s="106"/>
      <c r="P193" s="36">
        <v>191.0</v>
      </c>
      <c r="Q193" s="9"/>
      <c r="R193" s="71">
        <v>1.0</v>
      </c>
      <c r="S193" s="71">
        <v>1.0</v>
      </c>
      <c r="T193" s="71">
        <v>1.0</v>
      </c>
      <c r="U193" s="71">
        <v>1.0</v>
      </c>
      <c r="V193" s="71">
        <v>1.0</v>
      </c>
      <c r="W193" s="71">
        <v>1.0</v>
      </c>
      <c r="X193" s="71">
        <v>1.0</v>
      </c>
      <c r="Y193" s="71">
        <v>1.0</v>
      </c>
      <c r="Z193" s="71">
        <v>1.0</v>
      </c>
      <c r="AA193" s="71">
        <v>1.0</v>
      </c>
      <c r="AB193" s="71">
        <v>1.0</v>
      </c>
      <c r="AC193" s="71">
        <v>1.0</v>
      </c>
      <c r="AD193" s="71">
        <v>1.0</v>
      </c>
      <c r="AE193" s="71">
        <v>1.0</v>
      </c>
      <c r="AF193" s="71">
        <v>1.0</v>
      </c>
      <c r="AG193" s="71">
        <v>1.0</v>
      </c>
      <c r="AH193" s="71">
        <v>1.0</v>
      </c>
      <c r="AI193" s="71">
        <v>1.0</v>
      </c>
      <c r="AJ193" s="71">
        <v>1.0</v>
      </c>
      <c r="AK193" s="71">
        <v>1.0</v>
      </c>
      <c r="AL193" s="71">
        <v>1.0</v>
      </c>
      <c r="AM193" s="71">
        <v>1.0</v>
      </c>
      <c r="AN193" s="71">
        <v>1.0</v>
      </c>
      <c r="AO193" s="71">
        <v>1.0</v>
      </c>
      <c r="AP193" s="71">
        <v>1.0</v>
      </c>
      <c r="AQ193" s="71">
        <v>1.0</v>
      </c>
      <c r="AR193" s="71">
        <v>1.0</v>
      </c>
      <c r="AS193" s="71">
        <v>1.0</v>
      </c>
      <c r="AT193" s="71">
        <v>1.0</v>
      </c>
      <c r="AU193" s="71">
        <v>1.0</v>
      </c>
      <c r="AV193" s="71">
        <v>1.0</v>
      </c>
      <c r="AW193" s="71">
        <v>1.0</v>
      </c>
      <c r="AX193" s="71">
        <v>1.0</v>
      </c>
      <c r="AY193" s="71">
        <v>1.0</v>
      </c>
      <c r="AZ193" s="71">
        <v>1.0</v>
      </c>
      <c r="BA193" s="71">
        <v>1.0</v>
      </c>
      <c r="BB193" s="71">
        <v>1.0</v>
      </c>
      <c r="BC193" s="71">
        <v>1.0</v>
      </c>
      <c r="BD193" s="71">
        <v>1.0</v>
      </c>
      <c r="BE193" s="71">
        <v>1.0</v>
      </c>
      <c r="BF193" s="71">
        <v>1.0</v>
      </c>
      <c r="BG193" s="71">
        <v>1.0</v>
      </c>
      <c r="BH193" s="71">
        <v>1.0</v>
      </c>
      <c r="BI193" s="71">
        <v>1.0</v>
      </c>
      <c r="BJ193" s="71">
        <v>1.0</v>
      </c>
      <c r="BK193" s="71">
        <v>1.0</v>
      </c>
      <c r="BL193" s="71">
        <v>1.0</v>
      </c>
      <c r="BM193" s="71">
        <v>1.0</v>
      </c>
      <c r="BN193" s="71">
        <v>1.0</v>
      </c>
      <c r="BO193" s="71">
        <v>1.0</v>
      </c>
      <c r="BP193" s="71">
        <v>1.0</v>
      </c>
      <c r="BQ193" s="71">
        <v>1.0</v>
      </c>
      <c r="BR193" s="71">
        <v>1.0</v>
      </c>
      <c r="BS193" s="71">
        <v>1.0</v>
      </c>
      <c r="BT193" s="47"/>
      <c r="BU193" s="47"/>
      <c r="BV193" s="47"/>
      <c r="BW193" s="47"/>
    </row>
    <row r="194" ht="12.75" customHeight="1" outlineLevel="1">
      <c r="B194" s="2">
        <v>180.0</v>
      </c>
      <c r="C194" s="71"/>
      <c r="D194" s="71"/>
      <c r="E194" s="71" t="s">
        <v>196</v>
      </c>
      <c r="F194" s="104"/>
      <c r="G194" s="105">
        <f t="shared" si="56"/>
        <v>1</v>
      </c>
      <c r="H194" s="104">
        <f t="shared" ref="H194:N194" si="67">G194</f>
        <v>1</v>
      </c>
      <c r="I194" s="104">
        <f t="shared" si="67"/>
        <v>1</v>
      </c>
      <c r="J194" s="104">
        <f t="shared" si="67"/>
        <v>1</v>
      </c>
      <c r="K194" s="104">
        <f t="shared" si="67"/>
        <v>1</v>
      </c>
      <c r="L194" s="104">
        <f t="shared" si="67"/>
        <v>1</v>
      </c>
      <c r="M194" s="104">
        <f t="shared" si="67"/>
        <v>1</v>
      </c>
      <c r="N194" s="104">
        <f t="shared" si="67"/>
        <v>1</v>
      </c>
      <c r="O194" s="106"/>
      <c r="P194" s="36">
        <v>192.0</v>
      </c>
      <c r="Q194" s="9"/>
      <c r="R194" s="71">
        <v>1.0</v>
      </c>
      <c r="S194" s="71">
        <v>1.0</v>
      </c>
      <c r="T194" s="71">
        <v>1.0</v>
      </c>
      <c r="U194" s="71">
        <v>1.0</v>
      </c>
      <c r="V194" s="71">
        <v>1.0</v>
      </c>
      <c r="W194" s="71">
        <v>1.0</v>
      </c>
      <c r="X194" s="71">
        <v>1.0</v>
      </c>
      <c r="Y194" s="71">
        <v>1.0</v>
      </c>
      <c r="Z194" s="71">
        <v>1.0</v>
      </c>
      <c r="AA194" s="71">
        <v>1.0</v>
      </c>
      <c r="AB194" s="71">
        <v>1.0</v>
      </c>
      <c r="AC194" s="71">
        <v>1.0</v>
      </c>
      <c r="AD194" s="71">
        <v>1.0</v>
      </c>
      <c r="AE194" s="71">
        <v>1.0</v>
      </c>
      <c r="AF194" s="71">
        <v>1.0</v>
      </c>
      <c r="AG194" s="71">
        <v>1.0</v>
      </c>
      <c r="AH194" s="71">
        <v>1.0</v>
      </c>
      <c r="AI194" s="71">
        <v>1.0</v>
      </c>
      <c r="AJ194" s="71">
        <v>1.0</v>
      </c>
      <c r="AK194" s="71">
        <v>1.0</v>
      </c>
      <c r="AL194" s="71">
        <v>1.0</v>
      </c>
      <c r="AM194" s="71">
        <v>1.0</v>
      </c>
      <c r="AN194" s="71">
        <v>1.0</v>
      </c>
      <c r="AO194" s="71">
        <v>1.0</v>
      </c>
      <c r="AP194" s="71">
        <v>1.0</v>
      </c>
      <c r="AQ194" s="71">
        <v>1.0</v>
      </c>
      <c r="AR194" s="71">
        <v>1.0</v>
      </c>
      <c r="AS194" s="71">
        <v>1.0</v>
      </c>
      <c r="AT194" s="71">
        <v>1.0</v>
      </c>
      <c r="AU194" s="71">
        <v>1.0</v>
      </c>
      <c r="AV194" s="71">
        <v>1.0</v>
      </c>
      <c r="AW194" s="71">
        <v>1.0</v>
      </c>
      <c r="AX194" s="71">
        <v>1.0</v>
      </c>
      <c r="AY194" s="71">
        <v>1.0</v>
      </c>
      <c r="AZ194" s="71">
        <v>1.0</v>
      </c>
      <c r="BA194" s="71">
        <v>1.0</v>
      </c>
      <c r="BB194" s="71">
        <v>1.0</v>
      </c>
      <c r="BC194" s="71">
        <v>1.0</v>
      </c>
      <c r="BD194" s="71">
        <v>1.0</v>
      </c>
      <c r="BE194" s="71">
        <v>1.0</v>
      </c>
      <c r="BF194" s="71">
        <v>1.0</v>
      </c>
      <c r="BG194" s="71">
        <v>1.0</v>
      </c>
      <c r="BH194" s="71">
        <v>1.0</v>
      </c>
      <c r="BI194" s="71">
        <v>1.0</v>
      </c>
      <c r="BJ194" s="71">
        <v>1.0</v>
      </c>
      <c r="BK194" s="71">
        <v>1.0</v>
      </c>
      <c r="BL194" s="71">
        <v>1.0</v>
      </c>
      <c r="BM194" s="71">
        <v>1.0</v>
      </c>
      <c r="BN194" s="71">
        <v>1.0</v>
      </c>
      <c r="BO194" s="71">
        <v>1.0</v>
      </c>
      <c r="BP194" s="71">
        <v>1.0</v>
      </c>
      <c r="BQ194" s="71">
        <v>1.0</v>
      </c>
      <c r="BR194" s="71">
        <v>1.0</v>
      </c>
      <c r="BS194" s="71">
        <v>1.0</v>
      </c>
      <c r="BT194" s="47"/>
      <c r="BU194" s="47"/>
      <c r="BV194" s="47"/>
      <c r="BW194" s="47"/>
    </row>
    <row r="195" ht="12.75" customHeight="1" outlineLevel="1">
      <c r="B195" s="2">
        <v>181.0</v>
      </c>
      <c r="C195" s="71"/>
      <c r="D195" s="71"/>
      <c r="E195" s="71" t="s">
        <v>197</v>
      </c>
      <c r="F195" s="104"/>
      <c r="G195" s="105">
        <f t="shared" si="56"/>
        <v>1</v>
      </c>
      <c r="H195" s="104">
        <f t="shared" ref="H195:N195" si="68">G195</f>
        <v>1</v>
      </c>
      <c r="I195" s="104">
        <f t="shared" si="68"/>
        <v>1</v>
      </c>
      <c r="J195" s="104">
        <f t="shared" si="68"/>
        <v>1</v>
      </c>
      <c r="K195" s="104">
        <f t="shared" si="68"/>
        <v>1</v>
      </c>
      <c r="L195" s="104">
        <f t="shared" si="68"/>
        <v>1</v>
      </c>
      <c r="M195" s="104">
        <f t="shared" si="68"/>
        <v>1</v>
      </c>
      <c r="N195" s="104">
        <f t="shared" si="68"/>
        <v>1</v>
      </c>
      <c r="O195" s="106"/>
      <c r="P195" s="36">
        <v>193.0</v>
      </c>
      <c r="Q195" s="9"/>
      <c r="R195" s="71">
        <v>1.0</v>
      </c>
      <c r="S195" s="71">
        <v>1.0</v>
      </c>
      <c r="T195" s="71">
        <v>1.0</v>
      </c>
      <c r="U195" s="71">
        <v>1.0</v>
      </c>
      <c r="V195" s="71">
        <v>1.0</v>
      </c>
      <c r="W195" s="71">
        <v>1.0</v>
      </c>
      <c r="X195" s="71">
        <v>1.0</v>
      </c>
      <c r="Y195" s="71">
        <v>1.0</v>
      </c>
      <c r="Z195" s="71">
        <v>1.0</v>
      </c>
      <c r="AA195" s="71">
        <v>1.0</v>
      </c>
      <c r="AB195" s="71">
        <v>1.0</v>
      </c>
      <c r="AC195" s="71">
        <v>1.0</v>
      </c>
      <c r="AD195" s="71">
        <v>1.0</v>
      </c>
      <c r="AE195" s="71">
        <v>1.0</v>
      </c>
      <c r="AF195" s="71">
        <v>1.0</v>
      </c>
      <c r="AG195" s="71">
        <v>1.0</v>
      </c>
      <c r="AH195" s="71">
        <v>1.0</v>
      </c>
      <c r="AI195" s="71">
        <v>1.0</v>
      </c>
      <c r="AJ195" s="71">
        <v>1.0</v>
      </c>
      <c r="AK195" s="71">
        <v>1.0</v>
      </c>
      <c r="AL195" s="71">
        <v>1.0</v>
      </c>
      <c r="AM195" s="71">
        <v>1.0</v>
      </c>
      <c r="AN195" s="71">
        <v>1.0</v>
      </c>
      <c r="AO195" s="71">
        <v>1.0</v>
      </c>
      <c r="AP195" s="71">
        <v>1.0</v>
      </c>
      <c r="AQ195" s="71">
        <v>1.0</v>
      </c>
      <c r="AR195" s="71">
        <v>1.0</v>
      </c>
      <c r="AS195" s="71">
        <v>1.0</v>
      </c>
      <c r="AT195" s="71">
        <v>1.0</v>
      </c>
      <c r="AU195" s="71">
        <v>1.0</v>
      </c>
      <c r="AV195" s="71">
        <v>1.0</v>
      </c>
      <c r="AW195" s="71">
        <v>1.0</v>
      </c>
      <c r="AX195" s="71">
        <v>1.0</v>
      </c>
      <c r="AY195" s="71">
        <v>1.0</v>
      </c>
      <c r="AZ195" s="71">
        <v>1.0</v>
      </c>
      <c r="BA195" s="71">
        <v>1.0</v>
      </c>
      <c r="BB195" s="71">
        <v>1.0</v>
      </c>
      <c r="BC195" s="71">
        <v>1.0</v>
      </c>
      <c r="BD195" s="71">
        <v>1.0</v>
      </c>
      <c r="BE195" s="71">
        <v>1.0</v>
      </c>
      <c r="BF195" s="71">
        <v>1.0</v>
      </c>
      <c r="BG195" s="71">
        <v>1.0</v>
      </c>
      <c r="BH195" s="71">
        <v>1.0</v>
      </c>
      <c r="BI195" s="71">
        <v>1.0</v>
      </c>
      <c r="BJ195" s="71">
        <v>1.0</v>
      </c>
      <c r="BK195" s="71">
        <v>1.0</v>
      </c>
      <c r="BL195" s="71">
        <v>1.0</v>
      </c>
      <c r="BM195" s="71">
        <v>1.0</v>
      </c>
      <c r="BN195" s="71">
        <v>1.0</v>
      </c>
      <c r="BO195" s="71">
        <v>1.0</v>
      </c>
      <c r="BP195" s="71">
        <v>1.0</v>
      </c>
      <c r="BQ195" s="71">
        <v>1.0</v>
      </c>
      <c r="BR195" s="71">
        <v>1.0</v>
      </c>
      <c r="BS195" s="71">
        <v>1.0</v>
      </c>
      <c r="BT195" s="47"/>
      <c r="BU195" s="47"/>
      <c r="BV195" s="47"/>
      <c r="BW195" s="47"/>
    </row>
    <row r="196" ht="12.75" customHeight="1" outlineLevel="1">
      <c r="B196" s="2">
        <v>182.0</v>
      </c>
      <c r="C196" s="71"/>
      <c r="D196" s="71"/>
      <c r="E196" s="71" t="s">
        <v>198</v>
      </c>
      <c r="F196" s="104"/>
      <c r="G196" s="105">
        <f t="shared" si="56"/>
        <v>1</v>
      </c>
      <c r="H196" s="104">
        <f t="shared" ref="H196:N196" si="69">G196</f>
        <v>1</v>
      </c>
      <c r="I196" s="104">
        <f t="shared" si="69"/>
        <v>1</v>
      </c>
      <c r="J196" s="104">
        <f t="shared" si="69"/>
        <v>1</v>
      </c>
      <c r="K196" s="104">
        <f t="shared" si="69"/>
        <v>1</v>
      </c>
      <c r="L196" s="104">
        <f t="shared" si="69"/>
        <v>1</v>
      </c>
      <c r="M196" s="104">
        <f t="shared" si="69"/>
        <v>1</v>
      </c>
      <c r="N196" s="104">
        <f t="shared" si="69"/>
        <v>1</v>
      </c>
      <c r="O196" s="106"/>
      <c r="P196" s="36">
        <v>194.0</v>
      </c>
      <c r="Q196" s="9"/>
      <c r="R196" s="71">
        <v>1.0</v>
      </c>
      <c r="S196" s="71">
        <v>1.0</v>
      </c>
      <c r="T196" s="71">
        <v>1.0</v>
      </c>
      <c r="U196" s="71">
        <v>1.0</v>
      </c>
      <c r="V196" s="71">
        <v>1.0</v>
      </c>
      <c r="W196" s="71">
        <v>1.0</v>
      </c>
      <c r="X196" s="71">
        <v>1.0</v>
      </c>
      <c r="Y196" s="71">
        <v>1.0</v>
      </c>
      <c r="Z196" s="71">
        <v>1.0</v>
      </c>
      <c r="AA196" s="71">
        <v>1.0</v>
      </c>
      <c r="AB196" s="71">
        <v>1.0</v>
      </c>
      <c r="AC196" s="71">
        <v>1.0</v>
      </c>
      <c r="AD196" s="71">
        <v>1.0</v>
      </c>
      <c r="AE196" s="71">
        <v>1.0</v>
      </c>
      <c r="AF196" s="71">
        <v>1.0</v>
      </c>
      <c r="AG196" s="71">
        <v>1.0</v>
      </c>
      <c r="AH196" s="71">
        <v>1.0</v>
      </c>
      <c r="AI196" s="71">
        <v>1.0</v>
      </c>
      <c r="AJ196" s="71">
        <v>1.0</v>
      </c>
      <c r="AK196" s="71">
        <v>1.0</v>
      </c>
      <c r="AL196" s="71">
        <v>1.0</v>
      </c>
      <c r="AM196" s="71">
        <v>1.0</v>
      </c>
      <c r="AN196" s="71">
        <v>1.0</v>
      </c>
      <c r="AO196" s="71">
        <v>1.0</v>
      </c>
      <c r="AP196" s="71">
        <v>1.0</v>
      </c>
      <c r="AQ196" s="71">
        <v>1.0</v>
      </c>
      <c r="AR196" s="71">
        <v>1.0</v>
      </c>
      <c r="AS196" s="71">
        <v>1.0</v>
      </c>
      <c r="AT196" s="71">
        <v>1.0</v>
      </c>
      <c r="AU196" s="71">
        <v>1.0</v>
      </c>
      <c r="AV196" s="71">
        <v>1.0</v>
      </c>
      <c r="AW196" s="71">
        <v>1.0</v>
      </c>
      <c r="AX196" s="71">
        <v>1.0</v>
      </c>
      <c r="AY196" s="71">
        <v>1.0</v>
      </c>
      <c r="AZ196" s="71">
        <v>1.0</v>
      </c>
      <c r="BA196" s="71">
        <v>1.0</v>
      </c>
      <c r="BB196" s="71">
        <v>1.0</v>
      </c>
      <c r="BC196" s="71">
        <v>1.0</v>
      </c>
      <c r="BD196" s="71">
        <v>1.0</v>
      </c>
      <c r="BE196" s="71">
        <v>1.0</v>
      </c>
      <c r="BF196" s="71">
        <v>1.0</v>
      </c>
      <c r="BG196" s="71">
        <v>1.0</v>
      </c>
      <c r="BH196" s="71">
        <v>1.0</v>
      </c>
      <c r="BI196" s="71">
        <v>1.0</v>
      </c>
      <c r="BJ196" s="71">
        <v>1.0</v>
      </c>
      <c r="BK196" s="71">
        <v>1.0</v>
      </c>
      <c r="BL196" s="71">
        <v>1.0</v>
      </c>
      <c r="BM196" s="71">
        <v>1.0</v>
      </c>
      <c r="BN196" s="71">
        <v>1.0</v>
      </c>
      <c r="BO196" s="71">
        <v>1.0</v>
      </c>
      <c r="BP196" s="71">
        <v>1.0</v>
      </c>
      <c r="BQ196" s="71">
        <v>1.0</v>
      </c>
      <c r="BR196" s="71">
        <v>1.0</v>
      </c>
      <c r="BS196" s="71">
        <v>1.0</v>
      </c>
      <c r="BT196" s="47"/>
      <c r="BU196" s="47"/>
      <c r="BV196" s="47"/>
      <c r="BW196" s="47"/>
    </row>
    <row r="197" ht="12.75" customHeight="1" outlineLevel="1">
      <c r="B197" s="2">
        <v>183.0</v>
      </c>
      <c r="C197" s="71"/>
      <c r="D197" s="71"/>
      <c r="E197" s="71" t="s">
        <v>199</v>
      </c>
      <c r="F197" s="104"/>
      <c r="G197" s="105">
        <f t="shared" si="56"/>
        <v>1</v>
      </c>
      <c r="H197" s="104">
        <f t="shared" ref="H197:N197" si="70">G197</f>
        <v>1</v>
      </c>
      <c r="I197" s="104">
        <f t="shared" si="70"/>
        <v>1</v>
      </c>
      <c r="J197" s="104">
        <f t="shared" si="70"/>
        <v>1</v>
      </c>
      <c r="K197" s="104">
        <f t="shared" si="70"/>
        <v>1</v>
      </c>
      <c r="L197" s="104">
        <f t="shared" si="70"/>
        <v>1</v>
      </c>
      <c r="M197" s="104">
        <f t="shared" si="70"/>
        <v>1</v>
      </c>
      <c r="N197" s="104">
        <f t="shared" si="70"/>
        <v>1</v>
      </c>
      <c r="O197" s="106"/>
      <c r="P197" s="36">
        <v>195.0</v>
      </c>
      <c r="Q197" s="9"/>
      <c r="R197" s="71">
        <v>1.0</v>
      </c>
      <c r="S197" s="71">
        <v>1.0</v>
      </c>
      <c r="T197" s="71">
        <v>1.0</v>
      </c>
      <c r="U197" s="71">
        <v>1.0</v>
      </c>
      <c r="V197" s="71">
        <v>1.0</v>
      </c>
      <c r="W197" s="71">
        <v>1.0</v>
      </c>
      <c r="X197" s="71">
        <v>1.0</v>
      </c>
      <c r="Y197" s="71">
        <v>1.0</v>
      </c>
      <c r="Z197" s="71">
        <v>1.0</v>
      </c>
      <c r="AA197" s="71">
        <v>1.0</v>
      </c>
      <c r="AB197" s="71">
        <v>1.0</v>
      </c>
      <c r="AC197" s="71">
        <v>1.0</v>
      </c>
      <c r="AD197" s="71">
        <v>1.0</v>
      </c>
      <c r="AE197" s="71">
        <v>1.0</v>
      </c>
      <c r="AF197" s="71">
        <v>1.0</v>
      </c>
      <c r="AG197" s="71">
        <v>1.0</v>
      </c>
      <c r="AH197" s="71">
        <v>1.0</v>
      </c>
      <c r="AI197" s="71">
        <v>1.0</v>
      </c>
      <c r="AJ197" s="71">
        <v>1.0</v>
      </c>
      <c r="AK197" s="71">
        <v>1.0</v>
      </c>
      <c r="AL197" s="71">
        <v>1.0</v>
      </c>
      <c r="AM197" s="71">
        <v>1.0</v>
      </c>
      <c r="AN197" s="71">
        <v>1.0</v>
      </c>
      <c r="AO197" s="71">
        <v>1.0</v>
      </c>
      <c r="AP197" s="71">
        <v>1.0</v>
      </c>
      <c r="AQ197" s="71">
        <v>1.0</v>
      </c>
      <c r="AR197" s="71">
        <v>1.0</v>
      </c>
      <c r="AS197" s="71">
        <v>1.0</v>
      </c>
      <c r="AT197" s="71">
        <v>1.0</v>
      </c>
      <c r="AU197" s="71">
        <v>1.0</v>
      </c>
      <c r="AV197" s="71">
        <v>1.0</v>
      </c>
      <c r="AW197" s="71">
        <v>1.0</v>
      </c>
      <c r="AX197" s="71">
        <v>1.0</v>
      </c>
      <c r="AY197" s="71">
        <v>1.0</v>
      </c>
      <c r="AZ197" s="71">
        <v>1.0</v>
      </c>
      <c r="BA197" s="71">
        <v>1.0</v>
      </c>
      <c r="BB197" s="71">
        <v>1.0</v>
      </c>
      <c r="BC197" s="71">
        <v>1.0</v>
      </c>
      <c r="BD197" s="71">
        <v>1.0</v>
      </c>
      <c r="BE197" s="71">
        <v>1.0</v>
      </c>
      <c r="BF197" s="71">
        <v>1.0</v>
      </c>
      <c r="BG197" s="71">
        <v>1.0</v>
      </c>
      <c r="BH197" s="71">
        <v>1.0</v>
      </c>
      <c r="BI197" s="71">
        <v>1.0</v>
      </c>
      <c r="BJ197" s="71">
        <v>1.0</v>
      </c>
      <c r="BK197" s="71">
        <v>1.0</v>
      </c>
      <c r="BL197" s="71">
        <v>1.0</v>
      </c>
      <c r="BM197" s="71">
        <v>1.0</v>
      </c>
      <c r="BN197" s="71">
        <v>1.0</v>
      </c>
      <c r="BO197" s="71">
        <v>1.0</v>
      </c>
      <c r="BP197" s="71">
        <v>1.0</v>
      </c>
      <c r="BQ197" s="71">
        <v>1.0</v>
      </c>
      <c r="BR197" s="71">
        <v>1.0</v>
      </c>
      <c r="BS197" s="71">
        <v>1.0</v>
      </c>
      <c r="BT197" s="47"/>
      <c r="BU197" s="47"/>
      <c r="BV197" s="47"/>
      <c r="BW197" s="47"/>
    </row>
    <row r="198" ht="12.75" customHeight="1" outlineLevel="1">
      <c r="B198" s="2">
        <v>184.0</v>
      </c>
      <c r="C198" s="38"/>
      <c r="D198" s="38"/>
      <c r="E198" s="38" t="s">
        <v>186</v>
      </c>
      <c r="F198" s="38"/>
      <c r="G198" s="72">
        <f t="shared" si="56"/>
        <v>2722.798</v>
      </c>
      <c r="H198" s="38">
        <f t="shared" ref="H198:N198" si="71">G198</f>
        <v>2722.798</v>
      </c>
      <c r="I198" s="38">
        <f t="shared" si="71"/>
        <v>2722.798</v>
      </c>
      <c r="J198" s="38">
        <f t="shared" si="71"/>
        <v>2722.798</v>
      </c>
      <c r="K198" s="38">
        <f t="shared" si="71"/>
        <v>2722.798</v>
      </c>
      <c r="L198" s="38">
        <f t="shared" si="71"/>
        <v>2722.798</v>
      </c>
      <c r="M198" s="38">
        <f t="shared" si="71"/>
        <v>2722.798</v>
      </c>
      <c r="N198" s="38">
        <f t="shared" si="71"/>
        <v>2722.798</v>
      </c>
      <c r="O198" s="43"/>
      <c r="P198" s="36">
        <v>196.0</v>
      </c>
      <c r="Q198" s="9"/>
      <c r="R198" s="38">
        <v>2722.798</v>
      </c>
      <c r="S198" s="38">
        <v>2722.798</v>
      </c>
      <c r="T198" s="38">
        <v>2722.798</v>
      </c>
      <c r="U198" s="38">
        <v>2722.798</v>
      </c>
      <c r="V198" s="38">
        <v>2722.798</v>
      </c>
      <c r="W198" s="38">
        <v>2722.798</v>
      </c>
      <c r="X198" s="38">
        <v>2722.798</v>
      </c>
      <c r="Y198" s="38">
        <v>2722.798</v>
      </c>
      <c r="Z198" s="38">
        <v>2722.798</v>
      </c>
      <c r="AA198" s="38">
        <v>2722.798</v>
      </c>
      <c r="AB198" s="38">
        <v>2722.798</v>
      </c>
      <c r="AC198" s="38">
        <v>2722.798</v>
      </c>
      <c r="AD198" s="38">
        <v>2722.798</v>
      </c>
      <c r="AE198" s="38">
        <v>2722.798</v>
      </c>
      <c r="AF198" s="38">
        <v>2722.798</v>
      </c>
      <c r="AG198" s="38">
        <v>2722.798</v>
      </c>
      <c r="AH198" s="38">
        <v>2722.798</v>
      </c>
      <c r="AI198" s="38">
        <v>2722.798</v>
      </c>
      <c r="AJ198" s="38">
        <v>2722.798</v>
      </c>
      <c r="AK198" s="38">
        <v>2722.798</v>
      </c>
      <c r="AL198" s="38">
        <v>2722.798</v>
      </c>
      <c r="AM198" s="38">
        <v>2722.798</v>
      </c>
      <c r="AN198" s="38">
        <v>2722.798</v>
      </c>
      <c r="AO198" s="38">
        <v>2722.798</v>
      </c>
      <c r="AP198" s="38">
        <v>2722.798</v>
      </c>
      <c r="AQ198" s="38">
        <v>2722.798</v>
      </c>
      <c r="AR198" s="38">
        <v>2722.798</v>
      </c>
      <c r="AS198" s="38">
        <v>2722.798</v>
      </c>
      <c r="AT198" s="38">
        <v>2722.798</v>
      </c>
      <c r="AU198" s="38">
        <v>2722.798</v>
      </c>
      <c r="AV198" s="38">
        <v>2722.798</v>
      </c>
      <c r="AW198" s="38">
        <v>2722.798</v>
      </c>
      <c r="AX198" s="38">
        <v>2722.798</v>
      </c>
      <c r="AY198" s="38">
        <v>2722.798</v>
      </c>
      <c r="AZ198" s="38">
        <v>2722.798</v>
      </c>
      <c r="BA198" s="38">
        <v>2722.798</v>
      </c>
      <c r="BB198" s="38">
        <v>2722.798</v>
      </c>
      <c r="BC198" s="38">
        <v>2722.798</v>
      </c>
      <c r="BD198" s="38">
        <v>2722.798</v>
      </c>
      <c r="BE198" s="38">
        <v>2722.798</v>
      </c>
      <c r="BF198" s="38">
        <v>2722.798</v>
      </c>
      <c r="BG198" s="38">
        <v>2722.798</v>
      </c>
      <c r="BH198" s="38">
        <v>2722.798</v>
      </c>
      <c r="BI198" s="38">
        <v>2722.798</v>
      </c>
      <c r="BJ198" s="38">
        <v>2722.798</v>
      </c>
      <c r="BK198" s="38">
        <v>2722.798</v>
      </c>
      <c r="BL198" s="38">
        <v>2722.798</v>
      </c>
      <c r="BM198" s="38">
        <v>2722.798</v>
      </c>
      <c r="BN198" s="38">
        <v>2722.798</v>
      </c>
      <c r="BO198" s="38">
        <v>2722.798</v>
      </c>
      <c r="BP198" s="38">
        <v>2722.798</v>
      </c>
      <c r="BQ198" s="38">
        <v>2722.798</v>
      </c>
      <c r="BR198" s="38">
        <v>2722.798</v>
      </c>
      <c r="BS198" s="38">
        <v>2722.798</v>
      </c>
      <c r="BT198" s="47"/>
      <c r="BU198" s="47"/>
      <c r="BV198" s="47"/>
      <c r="BW198" s="47"/>
    </row>
    <row r="199" ht="12.75" customHeight="1" outlineLevel="1">
      <c r="B199" s="2">
        <v>185.0</v>
      </c>
      <c r="C199" s="107"/>
      <c r="D199" s="107"/>
      <c r="E199" s="107" t="s">
        <v>187</v>
      </c>
      <c r="F199" s="104"/>
      <c r="G199" s="105">
        <f t="shared" si="56"/>
        <v>0.1286</v>
      </c>
      <c r="H199" s="104">
        <f t="shared" ref="H199:N199" si="72">G199</f>
        <v>0.1286</v>
      </c>
      <c r="I199" s="104">
        <f t="shared" si="72"/>
        <v>0.1286</v>
      </c>
      <c r="J199" s="104">
        <f t="shared" si="72"/>
        <v>0.1286</v>
      </c>
      <c r="K199" s="104">
        <f t="shared" si="72"/>
        <v>0.1286</v>
      </c>
      <c r="L199" s="104">
        <f t="shared" si="72"/>
        <v>0.1286</v>
      </c>
      <c r="M199" s="104">
        <f t="shared" si="72"/>
        <v>0.1286</v>
      </c>
      <c r="N199" s="104">
        <f t="shared" si="72"/>
        <v>0.1286</v>
      </c>
      <c r="O199" s="106"/>
      <c r="P199" s="36">
        <v>197.0</v>
      </c>
      <c r="Q199" s="9"/>
      <c r="R199" s="63">
        <v>0.1286</v>
      </c>
      <c r="S199" s="63">
        <v>0.1286</v>
      </c>
      <c r="T199" s="63">
        <v>0.1286</v>
      </c>
      <c r="U199" s="63">
        <v>0.1286</v>
      </c>
      <c r="V199" s="63">
        <v>0.1286</v>
      </c>
      <c r="W199" s="63">
        <v>0.1286</v>
      </c>
      <c r="X199" s="63">
        <v>0.1286</v>
      </c>
      <c r="Y199" s="63">
        <v>0.1286</v>
      </c>
      <c r="Z199" s="63">
        <v>0.1286</v>
      </c>
      <c r="AA199" s="63">
        <v>0.1286</v>
      </c>
      <c r="AB199" s="63">
        <v>0.1286</v>
      </c>
      <c r="AC199" s="63">
        <v>0.1286</v>
      </c>
      <c r="AD199" s="63">
        <v>0.1286</v>
      </c>
      <c r="AE199" s="63">
        <v>0.1286</v>
      </c>
      <c r="AF199" s="63">
        <v>0.1286</v>
      </c>
      <c r="AG199" s="63">
        <v>0.1286</v>
      </c>
      <c r="AH199" s="63">
        <v>0.1286</v>
      </c>
      <c r="AI199" s="63">
        <v>0.1286</v>
      </c>
      <c r="AJ199" s="63">
        <v>0.1286</v>
      </c>
      <c r="AK199" s="63">
        <v>0.1286</v>
      </c>
      <c r="AL199" s="63">
        <v>0.1286</v>
      </c>
      <c r="AM199" s="63">
        <v>0.1286</v>
      </c>
      <c r="AN199" s="63">
        <v>0.1286</v>
      </c>
      <c r="AO199" s="63">
        <v>0.1286</v>
      </c>
      <c r="AP199" s="63">
        <v>0.1286</v>
      </c>
      <c r="AQ199" s="63">
        <v>0.1286</v>
      </c>
      <c r="AR199" s="63">
        <v>0.1286</v>
      </c>
      <c r="AS199" s="63">
        <v>0.1286</v>
      </c>
      <c r="AT199" s="63">
        <v>0.1286</v>
      </c>
      <c r="AU199" s="63">
        <v>0.1286</v>
      </c>
      <c r="AV199" s="63">
        <v>0.1286</v>
      </c>
      <c r="AW199" s="63">
        <v>0.1286</v>
      </c>
      <c r="AX199" s="63">
        <v>0.1286</v>
      </c>
      <c r="AY199" s="63">
        <v>0.1286</v>
      </c>
      <c r="AZ199" s="63">
        <v>0.1286</v>
      </c>
      <c r="BA199" s="63">
        <v>0.1286</v>
      </c>
      <c r="BB199" s="63">
        <v>0.1286</v>
      </c>
      <c r="BC199" s="63">
        <v>0.1286</v>
      </c>
      <c r="BD199" s="63">
        <v>0.1286</v>
      </c>
      <c r="BE199" s="63">
        <v>0.1286</v>
      </c>
      <c r="BF199" s="63">
        <v>0.1286</v>
      </c>
      <c r="BG199" s="63">
        <v>0.1286</v>
      </c>
      <c r="BH199" s="63">
        <v>0.1286</v>
      </c>
      <c r="BI199" s="63">
        <v>0.1286</v>
      </c>
      <c r="BJ199" s="63">
        <v>0.1286</v>
      </c>
      <c r="BK199" s="63">
        <v>0.1286</v>
      </c>
      <c r="BL199" s="63">
        <v>0.1286</v>
      </c>
      <c r="BM199" s="63">
        <v>0.1286</v>
      </c>
      <c r="BN199" s="63">
        <v>0.1286</v>
      </c>
      <c r="BO199" s="63">
        <v>0.1286</v>
      </c>
      <c r="BP199" s="63">
        <v>0.1286</v>
      </c>
      <c r="BQ199" s="63">
        <v>0.1286</v>
      </c>
      <c r="BR199" s="63">
        <v>0.1286</v>
      </c>
      <c r="BS199" s="63">
        <v>0.1286</v>
      </c>
      <c r="BT199" s="47"/>
      <c r="BU199" s="47"/>
      <c r="BV199" s="47"/>
      <c r="BW199" s="47"/>
    </row>
    <row r="200" ht="12.75" customHeight="1" outlineLevel="1">
      <c r="B200" s="2">
        <v>186.0</v>
      </c>
      <c r="C200" s="71"/>
      <c r="D200" s="71"/>
      <c r="E200" s="71"/>
      <c r="F200" s="104"/>
      <c r="G200" s="104"/>
      <c r="H200" s="104"/>
      <c r="I200" s="104"/>
      <c r="J200" s="104"/>
      <c r="K200" s="104"/>
      <c r="L200" s="104"/>
      <c r="M200" s="104"/>
      <c r="N200" s="104"/>
      <c r="O200" s="106"/>
      <c r="P200" s="36">
        <v>198.0</v>
      </c>
      <c r="Q200" s="9"/>
      <c r="BT200" s="47"/>
      <c r="BU200" s="47"/>
      <c r="BV200" s="47"/>
      <c r="BW200" s="47"/>
    </row>
    <row r="201" ht="12.75" customHeight="1" outlineLevel="1">
      <c r="B201" s="2">
        <v>187.0</v>
      </c>
      <c r="O201" s="2"/>
      <c r="P201" s="36">
        <v>199.0</v>
      </c>
      <c r="Q201" s="9"/>
      <c r="BT201" s="47"/>
      <c r="BU201" s="47"/>
      <c r="BV201" s="47"/>
      <c r="BW201" s="47"/>
    </row>
    <row r="202" ht="12.75" customHeight="1" outlineLevel="1">
      <c r="B202" s="2">
        <v>188.0</v>
      </c>
      <c r="O202" s="2"/>
      <c r="P202" s="36">
        <v>200.0</v>
      </c>
      <c r="Q202" s="9"/>
      <c r="BT202" s="47"/>
      <c r="BU202" s="47"/>
      <c r="BV202" s="47"/>
      <c r="BW202" s="47"/>
    </row>
    <row r="203" ht="12.75" customHeight="1" outlineLevel="1">
      <c r="B203" s="2">
        <v>189.0</v>
      </c>
      <c r="C203" s="28" t="s">
        <v>202</v>
      </c>
      <c r="D203" s="28"/>
      <c r="O203" s="2"/>
      <c r="P203" s="36">
        <v>201.0</v>
      </c>
      <c r="Q203" s="9"/>
      <c r="BT203" s="47"/>
      <c r="BU203" s="47"/>
      <c r="BV203" s="47"/>
      <c r="BW203" s="47"/>
    </row>
    <row r="204" ht="12.75" customHeight="1" outlineLevel="1">
      <c r="B204" s="2">
        <v>190.0</v>
      </c>
      <c r="O204" s="2"/>
      <c r="P204" s="36">
        <v>202.0</v>
      </c>
      <c r="Q204" s="9"/>
      <c r="BT204" s="47"/>
      <c r="BU204" s="47"/>
      <c r="BV204" s="47"/>
      <c r="BW204" s="47"/>
    </row>
    <row r="205" ht="12.75" customHeight="1" outlineLevel="1">
      <c r="B205" s="2">
        <v>191.0</v>
      </c>
      <c r="E205" s="59" t="s">
        <v>181</v>
      </c>
      <c r="F205" s="104"/>
      <c r="G205" s="105">
        <f>HLOOKUP($E$3,$Q$3:$BY$269,P205,FALSE)</f>
        <v>1</v>
      </c>
      <c r="H205" s="104">
        <v>1.0</v>
      </c>
      <c r="I205" s="104">
        <v>1.0</v>
      </c>
      <c r="J205" s="104">
        <v>1.0</v>
      </c>
      <c r="K205" s="104">
        <v>1.0</v>
      </c>
      <c r="L205" s="104">
        <v>1.0</v>
      </c>
      <c r="M205" s="104">
        <v>1.0</v>
      </c>
      <c r="N205" s="104">
        <v>1.0</v>
      </c>
      <c r="O205" s="106"/>
      <c r="P205" s="36">
        <v>203.0</v>
      </c>
      <c r="Q205" s="9"/>
      <c r="R205" s="104">
        <v>1.0</v>
      </c>
      <c r="S205" s="104">
        <v>1.0</v>
      </c>
      <c r="T205" s="104">
        <v>1.0</v>
      </c>
      <c r="U205" s="104">
        <v>1.0</v>
      </c>
      <c r="V205" s="104">
        <v>1.0</v>
      </c>
      <c r="W205" s="104">
        <v>1.0</v>
      </c>
      <c r="X205" s="104">
        <v>1.0</v>
      </c>
      <c r="Y205" s="104">
        <v>1.0</v>
      </c>
      <c r="Z205" s="104">
        <v>1.0</v>
      </c>
      <c r="AA205" s="104">
        <v>1.0</v>
      </c>
      <c r="AB205" s="104">
        <v>1.0</v>
      </c>
      <c r="AC205" s="104">
        <v>1.0</v>
      </c>
      <c r="AD205" s="104">
        <v>1.0</v>
      </c>
      <c r="AE205" s="104">
        <v>1.0</v>
      </c>
      <c r="AF205" s="104">
        <v>1.0</v>
      </c>
      <c r="AG205" s="104">
        <v>1.0</v>
      </c>
      <c r="AH205" s="104">
        <v>1.0</v>
      </c>
      <c r="AI205" s="104">
        <v>1.0</v>
      </c>
      <c r="AJ205" s="104">
        <v>1.0</v>
      </c>
      <c r="AK205" s="104">
        <v>1.0</v>
      </c>
      <c r="AL205" s="104">
        <v>1.0</v>
      </c>
      <c r="AM205" s="104">
        <v>1.0</v>
      </c>
      <c r="AN205" s="104">
        <v>1.0</v>
      </c>
      <c r="AO205" s="104">
        <v>1.0</v>
      </c>
      <c r="AP205" s="104">
        <v>1.0</v>
      </c>
      <c r="AQ205" s="104">
        <v>1.0</v>
      </c>
      <c r="AR205" s="104">
        <v>1.0</v>
      </c>
      <c r="AS205" s="104">
        <v>1.0</v>
      </c>
      <c r="AT205" s="104">
        <v>1.0</v>
      </c>
      <c r="AU205" s="104">
        <v>1.0</v>
      </c>
      <c r="AV205" s="104">
        <v>1.0</v>
      </c>
      <c r="AW205" s="104">
        <v>1.0</v>
      </c>
      <c r="AX205" s="104">
        <v>1.0</v>
      </c>
      <c r="AY205" s="104">
        <v>1.0</v>
      </c>
      <c r="AZ205" s="104">
        <v>1.0</v>
      </c>
      <c r="BA205" s="104">
        <v>1.0</v>
      </c>
      <c r="BB205" s="104">
        <v>1.0</v>
      </c>
      <c r="BC205" s="104">
        <v>1.0</v>
      </c>
      <c r="BD205" s="104">
        <v>1.0</v>
      </c>
      <c r="BE205" s="104">
        <v>1.0</v>
      </c>
      <c r="BF205" s="104">
        <v>1.0</v>
      </c>
      <c r="BG205" s="104">
        <v>1.0</v>
      </c>
      <c r="BH205" s="104">
        <v>1.0</v>
      </c>
      <c r="BI205" s="104">
        <v>1.0</v>
      </c>
      <c r="BJ205" s="104">
        <v>1.0</v>
      </c>
      <c r="BK205" s="104">
        <v>1.0</v>
      </c>
      <c r="BL205" s="104">
        <v>1.0</v>
      </c>
      <c r="BM205" s="104">
        <v>1.0</v>
      </c>
      <c r="BN205" s="104">
        <v>1.0</v>
      </c>
      <c r="BO205" s="104">
        <v>1.0</v>
      </c>
      <c r="BP205" s="104">
        <v>1.0</v>
      </c>
      <c r="BQ205" s="104">
        <v>1.0</v>
      </c>
      <c r="BR205" s="104">
        <v>1.0</v>
      </c>
      <c r="BS205" s="104">
        <v>1.0</v>
      </c>
      <c r="BT205" s="47"/>
      <c r="BU205" s="47"/>
      <c r="BV205" s="47"/>
      <c r="BW205" s="47"/>
    </row>
    <row r="206" ht="12.75" customHeight="1" outlineLevel="1">
      <c r="B206" s="2">
        <v>192.0</v>
      </c>
      <c r="E206" s="59" t="s">
        <v>182</v>
      </c>
      <c r="F206" s="104"/>
      <c r="G206" s="105">
        <f t="shared" ref="G206:N206" si="73">LN(G152/G184)</f>
        <v>-0.2708921614</v>
      </c>
      <c r="H206" s="104">
        <f t="shared" si="73"/>
        <v>-0.2922863271</v>
      </c>
      <c r="I206" s="104">
        <f t="shared" si="73"/>
        <v>-0.3095978998</v>
      </c>
      <c r="J206" s="104">
        <f t="shared" si="73"/>
        <v>-0.3108230758</v>
      </c>
      <c r="K206" s="104">
        <f t="shared" si="73"/>
        <v>-0.3078615329</v>
      </c>
      <c r="L206" s="104">
        <f t="shared" si="73"/>
        <v>-0.3111388828</v>
      </c>
      <c r="M206" s="104">
        <f t="shared" si="73"/>
        <v>-0.3143588828</v>
      </c>
      <c r="N206" s="104">
        <f t="shared" si="73"/>
        <v>-0.3175788828</v>
      </c>
      <c r="O206" s="106"/>
      <c r="P206" s="36">
        <v>204.0</v>
      </c>
      <c r="Q206" s="9"/>
      <c r="R206" s="104">
        <v>-0.2786056651728874</v>
      </c>
      <c r="S206" s="104">
        <v>-0.04680924571058588</v>
      </c>
      <c r="T206" s="104">
        <v>-0.10662785721160657</v>
      </c>
      <c r="U206" s="104">
        <v>-0.18607902535105175</v>
      </c>
      <c r="V206" s="104">
        <v>-0.23846537992458341</v>
      </c>
      <c r="W206" s="104">
        <v>-0.10812030304492842</v>
      </c>
      <c r="X206" s="104">
        <v>-0.1710653985305553</v>
      </c>
      <c r="Y206" s="104">
        <v>-0.11966441263663993</v>
      </c>
      <c r="Z206" s="104">
        <v>-0.27089216138360495</v>
      </c>
      <c r="AA206" s="104">
        <v>-0.30187400455893615</v>
      </c>
      <c r="AB206" s="104">
        <v>-0.28335860580943817</v>
      </c>
      <c r="AC206" s="104">
        <v>-0.14046868787682512</v>
      </c>
      <c r="AD206" s="104">
        <v>-0.30187400455893615</v>
      </c>
      <c r="AE206" s="104">
        <v>-0.07219980981999975</v>
      </c>
      <c r="AF206" s="104">
        <v>-0.14648825179982586</v>
      </c>
      <c r="AG206" s="104">
        <v>-0.30187400455893615</v>
      </c>
      <c r="AH206" s="104">
        <v>-0.12312560898949541</v>
      </c>
      <c r="AI206" s="104">
        <v>-0.10662785721160657</v>
      </c>
      <c r="AJ206" s="104">
        <v>-0.11966441263663993</v>
      </c>
      <c r="AK206" s="104">
        <v>-0.23846537992458341</v>
      </c>
      <c r="AL206" s="104">
        <v>-0.25873691434129326</v>
      </c>
      <c r="AM206" s="104">
        <v>-0.11966441263663993</v>
      </c>
      <c r="AN206" s="104">
        <v>-0.027207795183724143</v>
      </c>
      <c r="AO206" s="104">
        <v>-0.027207795183724143</v>
      </c>
      <c r="AP206" s="104">
        <v>-0.22354633258848983</v>
      </c>
      <c r="AQ206" s="104">
        <v>-0.27089216138360495</v>
      </c>
      <c r="AR206" s="104">
        <v>-0.2148320593694147</v>
      </c>
      <c r="AS206" s="104">
        <v>-0.07146753053064281</v>
      </c>
      <c r="AT206" s="104">
        <v>-0.1266616715366715</v>
      </c>
      <c r="AU206" s="104">
        <v>-0.1356249890757328</v>
      </c>
      <c r="AV206" s="104">
        <v>-0.14648825179982586</v>
      </c>
      <c r="AW206" s="104">
        <v>-0.23846537992458341</v>
      </c>
      <c r="AX206" s="104">
        <v>-0.24722716024268754</v>
      </c>
      <c r="AY206" s="104">
        <v>-0.10812030304492842</v>
      </c>
      <c r="AZ206" s="104">
        <v>-0.10812030304492842</v>
      </c>
      <c r="BA206" s="104">
        <v>-0.04960028410315949</v>
      </c>
      <c r="BB206" s="104">
        <v>-0.1561052121269459</v>
      </c>
      <c r="BC206" s="104">
        <v>-0.25873691434129326</v>
      </c>
      <c r="BD206" s="104">
        <v>-0.24722716024268754</v>
      </c>
      <c r="BE206" s="104">
        <v>-0.2786056651728874</v>
      </c>
      <c r="BF206" s="104">
        <v>0.033482491245442954</v>
      </c>
      <c r="BG206" s="104">
        <v>-0.04680924571058588</v>
      </c>
      <c r="BH206" s="104">
        <v>0.033482491245442954</v>
      </c>
      <c r="BI206" s="104">
        <v>-0.11170961529735104</v>
      </c>
      <c r="BJ206" s="104">
        <v>-0.10662785721160657</v>
      </c>
      <c r="BK206" s="104">
        <v>-0.10662785721160657</v>
      </c>
      <c r="BL206" s="104">
        <v>-0.175988749934833</v>
      </c>
      <c r="BM206" s="104">
        <v>-0.2786056651728874</v>
      </c>
      <c r="BN206" s="104">
        <v>-0.2148320593694147</v>
      </c>
      <c r="BO206" s="104">
        <v>-0.10812030304492842</v>
      </c>
      <c r="BP206" s="104">
        <v>-0.1182937394467062</v>
      </c>
      <c r="BQ206" s="104">
        <v>-0.017953406826544966</v>
      </c>
      <c r="BR206" s="104">
        <v>-0.07146753053064281</v>
      </c>
      <c r="BS206" s="104">
        <v>-0.20947766820792882</v>
      </c>
      <c r="BT206" s="47"/>
      <c r="BU206" s="47"/>
      <c r="BV206" s="47"/>
      <c r="BW206" s="47"/>
    </row>
    <row r="207" ht="12.75" customHeight="1" outlineLevel="1">
      <c r="B207" s="2">
        <v>193.0</v>
      </c>
      <c r="E207" s="59" t="s">
        <v>183</v>
      </c>
      <c r="F207" s="104"/>
      <c r="G207" s="105">
        <f t="shared" ref="G207:N207" si="74">LN(G153/G185)</f>
        <v>1.748255309</v>
      </c>
      <c r="H207" s="104">
        <f t="shared" si="74"/>
        <v>1.768403175</v>
      </c>
      <c r="I207" s="104">
        <f t="shared" si="74"/>
        <v>1.777806063</v>
      </c>
      <c r="J207" s="104">
        <f t="shared" si="74"/>
        <v>1.788095084</v>
      </c>
      <c r="K207" s="104">
        <f t="shared" si="74"/>
        <v>1.798109602</v>
      </c>
      <c r="L207" s="104">
        <f t="shared" si="74"/>
        <v>1.808311771</v>
      </c>
      <c r="M207" s="104">
        <f t="shared" si="74"/>
        <v>1.818641169</v>
      </c>
      <c r="N207" s="104">
        <f t="shared" si="74"/>
        <v>1.828981433</v>
      </c>
      <c r="O207" s="106"/>
      <c r="P207" s="36">
        <v>205.0</v>
      </c>
      <c r="Q207" s="9"/>
      <c r="R207" s="104">
        <v>2.8373485267547336</v>
      </c>
      <c r="S207" s="104">
        <v>-1.6298637291383076</v>
      </c>
      <c r="T207" s="104">
        <v>-3.6686249020328088</v>
      </c>
      <c r="U207" s="104">
        <v>-0.5240091955311336</v>
      </c>
      <c r="V207" s="104">
        <v>0.08676597897347736</v>
      </c>
      <c r="W207" s="104">
        <v>-0.7253576454324013</v>
      </c>
      <c r="X207" s="104">
        <v>-2.134912700126844</v>
      </c>
      <c r="Y207" s="104">
        <v>-3.9468748766724184</v>
      </c>
      <c r="Z207" s="104">
        <v>-3.1874050531814</v>
      </c>
      <c r="AA207" s="104">
        <v>-1.6098686391232977</v>
      </c>
      <c r="AB207" s="104">
        <v>1.024779131387909</v>
      </c>
      <c r="AC207" s="104">
        <v>-0.008062901052016671</v>
      </c>
      <c r="AD207" s="104">
        <v>0.36628278554424937</v>
      </c>
      <c r="AE207" s="104">
        <v>-1.2054293744667055</v>
      </c>
      <c r="AF207" s="104">
        <v>-0.9480860546358784</v>
      </c>
      <c r="AG207" s="104">
        <v>-0.7045695561722721</v>
      </c>
      <c r="AH207" s="104">
        <v>-1.0430788890722063</v>
      </c>
      <c r="AI207" s="104">
        <v>-2.827260200516225</v>
      </c>
      <c r="AJ207" s="104">
        <v>-0.2760347074978306</v>
      </c>
      <c r="AK207" s="104">
        <v>-1.6700891309226504</v>
      </c>
      <c r="AL207" s="104">
        <v>-1.0119330550104397</v>
      </c>
      <c r="AM207" s="104">
        <v>-3.164745473400128</v>
      </c>
      <c r="AN207" s="104">
        <v>-3.9045193647137655</v>
      </c>
      <c r="AO207" s="104">
        <v>-2.419931655159141</v>
      </c>
      <c r="AP207" s="104">
        <v>3.1350477150008618</v>
      </c>
      <c r="AQ207" s="104">
        <v>1.7482553086638126</v>
      </c>
      <c r="AR207" s="104">
        <v>-1.0436159940891465</v>
      </c>
      <c r="AS207" s="104">
        <v>-0.8113806607432686</v>
      </c>
      <c r="AT207" s="104">
        <v>-1.7445837907149202</v>
      </c>
      <c r="AU207" s="104">
        <v>-1.4692052353256801</v>
      </c>
      <c r="AV207" s="104">
        <v>0.968663004098766</v>
      </c>
      <c r="AW207" s="104">
        <v>-0.3820095660013715</v>
      </c>
      <c r="AX207" s="104">
        <v>-0.325662642497603</v>
      </c>
      <c r="AY207" s="104">
        <v>-0.07207490761378813</v>
      </c>
      <c r="AZ207" s="104">
        <v>-1.8423425936022868</v>
      </c>
      <c r="BA207" s="104">
        <v>-0.8269763554588812</v>
      </c>
      <c r="BB207" s="104">
        <v>-2.364577468431319</v>
      </c>
      <c r="BC207" s="104">
        <v>0.18981215621307354</v>
      </c>
      <c r="BD207" s="104">
        <v>-1.587176722340756</v>
      </c>
      <c r="BE207" s="104">
        <v>-0.020345356471633713</v>
      </c>
      <c r="BF207" s="104">
        <v>-1.687495569553904</v>
      </c>
      <c r="BG207" s="104">
        <v>-0.6219563199292113</v>
      </c>
      <c r="BH207" s="104">
        <v>-2.6688932304704354</v>
      </c>
      <c r="BI207" s="104">
        <v>-2.33044108440808</v>
      </c>
      <c r="BJ207" s="104">
        <v>-3.06936740262867</v>
      </c>
      <c r="BK207" s="104">
        <v>-0.10235314434713834</v>
      </c>
      <c r="BL207" s="104">
        <v>-2.0209889538085295</v>
      </c>
      <c r="BM207" s="104">
        <v>2.525669486720518</v>
      </c>
      <c r="BN207" s="104">
        <v>-1.4140206592583398</v>
      </c>
      <c r="BO207" s="104">
        <v>-0.901264595491158</v>
      </c>
      <c r="BP207" s="104">
        <v>-2.7045451544489207</v>
      </c>
      <c r="BQ207" s="104">
        <v>-0.9436199489582824</v>
      </c>
      <c r="BR207" s="104">
        <v>0.9379287517385705</v>
      </c>
      <c r="BS207" s="104">
        <v>0.5783151847177888</v>
      </c>
      <c r="BT207" s="47"/>
      <c r="BU207" s="47"/>
      <c r="BV207" s="47"/>
      <c r="BW207" s="47"/>
    </row>
    <row r="208" ht="12.75" customHeight="1" outlineLevel="1">
      <c r="B208" s="2">
        <v>194.0</v>
      </c>
      <c r="E208" s="59" t="s">
        <v>184</v>
      </c>
      <c r="F208" s="104"/>
      <c r="G208" s="105">
        <f t="shared" ref="G208:N208" si="75">LN(G154/G186)</f>
        <v>1.495792755</v>
      </c>
      <c r="H208" s="104">
        <f t="shared" si="75"/>
        <v>1.51861846</v>
      </c>
      <c r="I208" s="104">
        <f t="shared" si="75"/>
        <v>1.522510411</v>
      </c>
      <c r="J208" s="104">
        <f t="shared" si="75"/>
        <v>1.533379249</v>
      </c>
      <c r="K208" s="104">
        <f t="shared" si="75"/>
        <v>1.541852797</v>
      </c>
      <c r="L208" s="104">
        <f t="shared" si="75"/>
        <v>1.551305331</v>
      </c>
      <c r="M208" s="104">
        <f t="shared" si="75"/>
        <v>1.556433454</v>
      </c>
      <c r="N208" s="104">
        <f t="shared" si="75"/>
        <v>1.563004306</v>
      </c>
      <c r="O208" s="106"/>
      <c r="P208" s="36">
        <v>206.0</v>
      </c>
      <c r="Q208" s="9"/>
      <c r="R208" s="104">
        <v>2.873912880944747</v>
      </c>
      <c r="S208" s="104">
        <v>-1.9240660259473197</v>
      </c>
      <c r="T208" s="104">
        <v>-3.6780697330692242</v>
      </c>
      <c r="U208" s="104">
        <v>-0.4531858519769857</v>
      </c>
      <c r="V208" s="104">
        <v>0.09543682781963228</v>
      </c>
      <c r="W208" s="104">
        <v>-1.0821889109311928</v>
      </c>
      <c r="X208" s="104">
        <v>-2.1564147945557934</v>
      </c>
      <c r="Y208" s="104">
        <v>-3.6602293644396093</v>
      </c>
      <c r="Z208" s="104">
        <v>-3.810128106229052</v>
      </c>
      <c r="AA208" s="104">
        <v>-1.6601596964395595</v>
      </c>
      <c r="AB208" s="104">
        <v>0.7769519196725332</v>
      </c>
      <c r="AC208" s="104">
        <v>-0.09301690067293163</v>
      </c>
      <c r="AD208" s="104">
        <v>0.6433089907071281</v>
      </c>
      <c r="AE208" s="104">
        <v>-1.5879794047418916</v>
      </c>
      <c r="AF208" s="104">
        <v>-0.9291406713727681</v>
      </c>
      <c r="AG208" s="104">
        <v>-0.87814091403537</v>
      </c>
      <c r="AH208" s="104">
        <v>-1.084020460300192</v>
      </c>
      <c r="AI208" s="104">
        <v>-2.906928048959571</v>
      </c>
      <c r="AJ208" s="104">
        <v>-0.5114894063129942</v>
      </c>
      <c r="AK208" s="104">
        <v>-1.6035128374834962</v>
      </c>
      <c r="AL208" s="104">
        <v>-0.4772322592238389</v>
      </c>
      <c r="AM208" s="104">
        <v>-2.725216466592124</v>
      </c>
      <c r="AN208" s="104">
        <v>-3.8088205746620147</v>
      </c>
      <c r="AO208" s="104">
        <v>-2.1549638511882216</v>
      </c>
      <c r="AP208" s="104">
        <v>2.9854753636729074</v>
      </c>
      <c r="AQ208" s="104">
        <v>1.4813413212788484</v>
      </c>
      <c r="AR208" s="104">
        <v>-1.6413024649839103</v>
      </c>
      <c r="AS208" s="104">
        <v>-0.8503477870201352</v>
      </c>
      <c r="AT208" s="104">
        <v>-1.9179726682212965</v>
      </c>
      <c r="AU208" s="104">
        <v>-1.5956516579954414</v>
      </c>
      <c r="AV208" s="104">
        <v>0.7344644769863482</v>
      </c>
      <c r="AW208" s="104">
        <v>-0.572140002178939</v>
      </c>
      <c r="AX208" s="104">
        <v>-0.5229201017187044</v>
      </c>
      <c r="AY208" s="104">
        <v>-0.24820742255487613</v>
      </c>
      <c r="AZ208" s="104">
        <v>-1.8913869517241604</v>
      </c>
      <c r="BA208" s="104">
        <v>-0.9137485832405792</v>
      </c>
      <c r="BB208" s="104">
        <v>-2.5519779067645927</v>
      </c>
      <c r="BC208" s="104">
        <v>0.09651607350540417</v>
      </c>
      <c r="BD208" s="104">
        <v>-1.8614368334130913</v>
      </c>
      <c r="BE208" s="104">
        <v>-0.3465861562061471</v>
      </c>
      <c r="BF208" s="104">
        <v>-1.9739680734835605</v>
      </c>
      <c r="BG208" s="104">
        <v>-0.7919107652878115</v>
      </c>
      <c r="BH208" s="104">
        <v>-2.848636130216193</v>
      </c>
      <c r="BI208" s="104">
        <v>-2.164533782937664</v>
      </c>
      <c r="BJ208" s="104">
        <v>-2.7192212976548094</v>
      </c>
      <c r="BK208" s="104">
        <v>-0.44235866217505515</v>
      </c>
      <c r="BL208" s="104">
        <v>-1.9636749635976791</v>
      </c>
      <c r="BM208" s="104">
        <v>2.676923823460006</v>
      </c>
      <c r="BN208" s="104">
        <v>-2.221980254129744</v>
      </c>
      <c r="BO208" s="104">
        <v>-1.1959568622468233</v>
      </c>
      <c r="BP208" s="104">
        <v>-2.8886955722740177</v>
      </c>
      <c r="BQ208" s="104">
        <v>-1.2964831671529458</v>
      </c>
      <c r="BR208" s="104">
        <v>0.6806684420327711</v>
      </c>
      <c r="BS208" s="104">
        <v>0.5191546276321468</v>
      </c>
      <c r="BT208" s="47"/>
      <c r="BU208" s="47"/>
      <c r="BV208" s="47"/>
      <c r="BW208" s="47"/>
    </row>
    <row r="209" ht="12.75" customHeight="1" outlineLevel="1">
      <c r="B209" s="2">
        <v>195.0</v>
      </c>
      <c r="E209" s="59" t="s">
        <v>185</v>
      </c>
      <c r="F209" s="104"/>
      <c r="G209" s="105">
        <f t="shared" ref="G209:N209" si="76">LN(G155/G187)</f>
        <v>1.566647492</v>
      </c>
      <c r="H209" s="104">
        <f t="shared" si="76"/>
        <v>1.575364019</v>
      </c>
      <c r="I209" s="104">
        <f t="shared" si="76"/>
        <v>1.587638036</v>
      </c>
      <c r="J209" s="104">
        <f t="shared" si="76"/>
        <v>1.590933159</v>
      </c>
      <c r="K209" s="104">
        <f t="shared" si="76"/>
        <v>1.595444701</v>
      </c>
      <c r="L209" s="104">
        <f t="shared" si="76"/>
        <v>1.606189253</v>
      </c>
      <c r="M209" s="104">
        <f t="shared" si="76"/>
        <v>1.609072568</v>
      </c>
      <c r="N209" s="104">
        <f t="shared" si="76"/>
        <v>1.610793072</v>
      </c>
      <c r="O209" s="106"/>
      <c r="P209" s="36">
        <v>207.0</v>
      </c>
      <c r="Q209" s="9"/>
      <c r="R209" s="104">
        <v>2.791875158624061</v>
      </c>
      <c r="S209" s="104">
        <v>-1.8389170177301406</v>
      </c>
      <c r="T209" s="104">
        <v>-4.015899192536678</v>
      </c>
      <c r="U209" s="104">
        <v>-0.5571618936304364</v>
      </c>
      <c r="V209" s="104">
        <v>-0.09965348356790543</v>
      </c>
      <c r="W209" s="104">
        <v>-1.2360230939375405</v>
      </c>
      <c r="X209" s="104">
        <v>-2.4309044792220207</v>
      </c>
      <c r="Y209" s="104">
        <v>-4.297740678717264</v>
      </c>
      <c r="Z209" s="104">
        <v>-3.999558805631851</v>
      </c>
      <c r="AA209" s="104">
        <v>-1.9609413042850428</v>
      </c>
      <c r="AB209" s="104">
        <v>0.7744334957199762</v>
      </c>
      <c r="AC209" s="104">
        <v>-0.2926513388399255</v>
      </c>
      <c r="AD209" s="104">
        <v>0.24326271635000307</v>
      </c>
      <c r="AE209" s="104">
        <v>-1.6693164041891384</v>
      </c>
      <c r="AF209" s="104">
        <v>-0.96230672866776</v>
      </c>
      <c r="AG209" s="104">
        <v>-1.1080853355678335</v>
      </c>
      <c r="AH209" s="104">
        <v>-0.9989259820978508</v>
      </c>
      <c r="AI209" s="104">
        <v>-3.1545175829308665</v>
      </c>
      <c r="AJ209" s="104">
        <v>-0.6716823946648294</v>
      </c>
      <c r="AK209" s="104">
        <v>-1.873165571274304</v>
      </c>
      <c r="AL209" s="104">
        <v>-1.2016053277241427</v>
      </c>
      <c r="AM209" s="104">
        <v>-3.091503820073818</v>
      </c>
      <c r="AN209" s="104">
        <v>-4.44572246061816</v>
      </c>
      <c r="AO209" s="104">
        <v>-2.47875116042786</v>
      </c>
      <c r="AP209" s="104">
        <v>3.1358336712470134</v>
      </c>
      <c r="AQ209" s="104">
        <v>1.489044276370123</v>
      </c>
      <c r="AR209" s="104">
        <v>-1.7457612312206863</v>
      </c>
      <c r="AS209" s="104">
        <v>-0.8884627366192155</v>
      </c>
      <c r="AT209" s="104">
        <v>-1.9416801588606023</v>
      </c>
      <c r="AU209" s="104">
        <v>-1.7073593126443698</v>
      </c>
      <c r="AV209" s="104">
        <v>0.65582063484032</v>
      </c>
      <c r="AW209" s="104">
        <v>-0.5478748549870953</v>
      </c>
      <c r="AX209" s="104">
        <v>-0.6941569916699538</v>
      </c>
      <c r="AY209" s="104">
        <v>-0.2731516657949869</v>
      </c>
      <c r="AZ209" s="104">
        <v>-1.8275620711332488</v>
      </c>
      <c r="BA209" s="104">
        <v>-1.1134343128456596</v>
      </c>
      <c r="BB209" s="104">
        <v>-2.6722741971931723</v>
      </c>
      <c r="BC209" s="104">
        <v>0.0022872205203031872</v>
      </c>
      <c r="BD209" s="104">
        <v>-1.8318521116989048</v>
      </c>
      <c r="BE209" s="104">
        <v>-0.42711734263755874</v>
      </c>
      <c r="BF209" s="104">
        <v>-2.2104622211398195</v>
      </c>
      <c r="BG209" s="104">
        <v>-0.9985981496778947</v>
      </c>
      <c r="BH209" s="104">
        <v>-2.958593282347134</v>
      </c>
      <c r="BI209" s="104">
        <v>-2.7852846727299205</v>
      </c>
      <c r="BJ209" s="104">
        <v>-3.018345393239719</v>
      </c>
      <c r="BK209" s="104">
        <v>-0.5559027617231457</v>
      </c>
      <c r="BL209" s="104">
        <v>-2.2100345452402643</v>
      </c>
      <c r="BM209" s="104">
        <v>2.6560152510281934</v>
      </c>
      <c r="BN209" s="104">
        <v>-2.429392346623349</v>
      </c>
      <c r="BO209" s="104">
        <v>-1.4881732991042493</v>
      </c>
      <c r="BP209" s="104">
        <v>-2.671751441120695</v>
      </c>
      <c r="BQ209" s="104">
        <v>-1.3194440521494017</v>
      </c>
      <c r="BR209" s="104">
        <v>0.685242509539118</v>
      </c>
      <c r="BS209" s="104">
        <v>0.5411922307554956</v>
      </c>
      <c r="BT209" s="47"/>
      <c r="BU209" s="47"/>
      <c r="BV209" s="47"/>
      <c r="BW209" s="47"/>
    </row>
    <row r="210" ht="12.75" customHeight="1" outlineLevel="1">
      <c r="B210" s="2">
        <v>196.0</v>
      </c>
      <c r="E210" s="59" t="s">
        <v>190</v>
      </c>
      <c r="F210" s="104"/>
      <c r="G210" s="105">
        <f t="shared" ref="G210:N210" si="77">G206*G206/2</f>
        <v>0.03669128155</v>
      </c>
      <c r="H210" s="104">
        <f t="shared" si="77"/>
        <v>0.04271564849</v>
      </c>
      <c r="I210" s="104">
        <f t="shared" si="77"/>
        <v>0.04792542977</v>
      </c>
      <c r="J210" s="104">
        <f t="shared" si="77"/>
        <v>0.04830549221</v>
      </c>
      <c r="K210" s="104">
        <f t="shared" si="77"/>
        <v>0.04738936172</v>
      </c>
      <c r="L210" s="104">
        <f t="shared" si="77"/>
        <v>0.04840370219</v>
      </c>
      <c r="M210" s="104">
        <f t="shared" si="77"/>
        <v>0.04941075359</v>
      </c>
      <c r="N210" s="104">
        <f t="shared" si="77"/>
        <v>0.05042817339</v>
      </c>
      <c r="O210" s="106"/>
      <c r="P210" s="36">
        <v>208.0</v>
      </c>
      <c r="Q210" s="9"/>
      <c r="R210" s="104">
        <v>0.038810558333213514</v>
      </c>
      <c r="S210" s="104">
        <v>0.0010955527419970015</v>
      </c>
      <c r="T210" s="104">
        <v>0.00568474996676938</v>
      </c>
      <c r="U210" s="104">
        <v>0.01731270183779868</v>
      </c>
      <c r="V210" s="104">
        <v>0.028432868711287956</v>
      </c>
      <c r="W210" s="104">
        <v>0.005844999965263579</v>
      </c>
      <c r="X210" s="104">
        <v>0.014631685287208856</v>
      </c>
      <c r="Y210" s="104">
        <v>0.007159785825836015</v>
      </c>
      <c r="Z210" s="104">
        <v>0.03669128154954053</v>
      </c>
      <c r="AA210" s="104">
        <v>0.0455639573142243</v>
      </c>
      <c r="AB210" s="104">
        <v>0.040146049743134286</v>
      </c>
      <c r="AC210" s="104">
        <v>0.00986572613691846</v>
      </c>
      <c r="AD210" s="104">
        <v>0.0455639573142243</v>
      </c>
      <c r="AE210" s="104">
        <v>0.0026064062690220663</v>
      </c>
      <c r="AF210" s="104">
        <v>0.010729403957684592</v>
      </c>
      <c r="AG210" s="104">
        <v>0.0455639573142243</v>
      </c>
      <c r="AH210" s="104">
        <v>0.007579957794517057</v>
      </c>
      <c r="AI210" s="104">
        <v>0.00568474996676938</v>
      </c>
      <c r="AJ210" s="104">
        <v>0.007159785825836015</v>
      </c>
      <c r="AK210" s="104">
        <v>0.028432868711287956</v>
      </c>
      <c r="AL210" s="104">
        <v>0.03347239542142686</v>
      </c>
      <c r="AM210" s="104">
        <v>0.007159785825836015</v>
      </c>
      <c r="AN210" s="104">
        <v>3.7013205937974137E-4</v>
      </c>
      <c r="AO210" s="104">
        <v>3.7013205937974137E-4</v>
      </c>
      <c r="AP210" s="104">
        <v>0.024986481406881856</v>
      </c>
      <c r="AQ210" s="104">
        <v>0.03669128154954053</v>
      </c>
      <c r="AR210" s="104">
        <v>0.023076406866451862</v>
      </c>
      <c r="AS210" s="104">
        <v>0.002553803960074181</v>
      </c>
      <c r="AT210" s="104">
        <v>0.008021589518231828</v>
      </c>
      <c r="AU210" s="104">
        <v>0.009197068830896321</v>
      </c>
      <c r="AV210" s="104">
        <v>0.010729403957684592</v>
      </c>
      <c r="AW210" s="104">
        <v>0.028432868711287956</v>
      </c>
      <c r="AX210" s="104">
        <v>0.03056063438083175</v>
      </c>
      <c r="AY210" s="104">
        <v>0.005844999965263579</v>
      </c>
      <c r="AZ210" s="104">
        <v>0.005844999965263579</v>
      </c>
      <c r="BA210" s="104">
        <v>0.001230094091557068</v>
      </c>
      <c r="BB210" s="104">
        <v>0.012184418626599388</v>
      </c>
      <c r="BC210" s="104">
        <v>0.03347239542142686</v>
      </c>
      <c r="BD210" s="104">
        <v>0.03056063438083175</v>
      </c>
      <c r="BE210" s="104">
        <v>0.038810558333213514</v>
      </c>
      <c r="BF210" s="104">
        <v>5.60538610000582E-4</v>
      </c>
      <c r="BG210" s="104">
        <v>0.0010955527419970015</v>
      </c>
      <c r="BH210" s="104">
        <v>5.60538610000582E-4</v>
      </c>
      <c r="BI210" s="104">
        <v>0.0062395190749410835</v>
      </c>
      <c r="BJ210" s="104">
        <v>0.00568474996676938</v>
      </c>
      <c r="BK210" s="104">
        <v>0.00568474996676938</v>
      </c>
      <c r="BL210" s="104">
        <v>0.015486020051812589</v>
      </c>
      <c r="BM210" s="104">
        <v>0.038810558333213514</v>
      </c>
      <c r="BN210" s="104">
        <v>0.023076406866451862</v>
      </c>
      <c r="BO210" s="104">
        <v>0.005844999965263579</v>
      </c>
      <c r="BP210" s="104">
        <v>0.006996704396142607</v>
      </c>
      <c r="BQ210" s="104">
        <v>1.611624083397157E-4</v>
      </c>
      <c r="BR210" s="104">
        <v>0.002553803960074181</v>
      </c>
      <c r="BS210" s="104">
        <v>0.021940446738915556</v>
      </c>
      <c r="BT210" s="47"/>
      <c r="BU210" s="47"/>
      <c r="BV210" s="47"/>
      <c r="BW210" s="47"/>
    </row>
    <row r="211" ht="12.75" customHeight="1" outlineLevel="1">
      <c r="B211" s="2">
        <v>197.0</v>
      </c>
      <c r="E211" s="59" t="s">
        <v>191</v>
      </c>
      <c r="F211" s="104"/>
      <c r="G211" s="105">
        <f t="shared" ref="G211:N211" si="78">G207*G207/2</f>
        <v>1.528198312</v>
      </c>
      <c r="H211" s="104">
        <f t="shared" si="78"/>
        <v>1.563624894</v>
      </c>
      <c r="I211" s="104">
        <f t="shared" si="78"/>
        <v>1.580297199</v>
      </c>
      <c r="J211" s="104">
        <f t="shared" si="78"/>
        <v>1.598642015</v>
      </c>
      <c r="K211" s="104">
        <f t="shared" si="78"/>
        <v>1.61659907</v>
      </c>
      <c r="L211" s="104">
        <f t="shared" si="78"/>
        <v>1.63499573</v>
      </c>
      <c r="M211" s="104">
        <f t="shared" si="78"/>
        <v>1.65372785</v>
      </c>
      <c r="N211" s="104">
        <f t="shared" si="78"/>
        <v>1.672586541</v>
      </c>
      <c r="O211" s="106"/>
      <c r="P211" s="36">
        <v>209.0</v>
      </c>
      <c r="Q211" s="9"/>
      <c r="R211" s="104">
        <v>4.025273331138629</v>
      </c>
      <c r="S211" s="104">
        <v>1.3282278877803153</v>
      </c>
      <c r="T211" s="104">
        <v>6.729404335907618</v>
      </c>
      <c r="U211" s="104">
        <v>0.13729281850059288</v>
      </c>
      <c r="V211" s="104">
        <v>0.0037641675536129577</v>
      </c>
      <c r="W211" s="104">
        <v>0.2630718568936186</v>
      </c>
      <c r="X211" s="104">
        <v>2.278926118581446</v>
      </c>
      <c r="Y211" s="104">
        <v>7.788910646053959</v>
      </c>
      <c r="Z211" s="104">
        <v>5.079775486523163</v>
      </c>
      <c r="AA211" s="104">
        <v>1.2958385176163492</v>
      </c>
      <c r="AB211" s="104">
        <v>0.5250861340640788</v>
      </c>
      <c r="AC211" s="104">
        <v>3.250518668730577E-5</v>
      </c>
      <c r="AD211" s="104">
        <v>0.06708153949302728</v>
      </c>
      <c r="AE211" s="104">
        <v>0.7265299884135965</v>
      </c>
      <c r="AF211" s="104">
        <v>0.4494335834975129</v>
      </c>
      <c r="AG211" s="104">
        <v>0.24820912974239626</v>
      </c>
      <c r="AH211" s="104">
        <v>0.5440067844140539</v>
      </c>
      <c r="AI211" s="104">
        <v>3.996700120711522</v>
      </c>
      <c r="AJ211" s="104">
        <v>0.03809757987170645</v>
      </c>
      <c r="AK211" s="104">
        <v>1.3945988526129869</v>
      </c>
      <c r="AL211" s="104">
        <v>0.5120042539113808</v>
      </c>
      <c r="AM211" s="104">
        <v>5.0078069557033</v>
      </c>
      <c r="AN211" s="104">
        <v>7.622635734712393</v>
      </c>
      <c r="AO211" s="104">
        <v>2.9280346078206305</v>
      </c>
      <c r="AP211" s="104">
        <v>4.914262087666062</v>
      </c>
      <c r="AQ211" s="104">
        <v>1.5281983121356013</v>
      </c>
      <c r="AR211" s="104">
        <v>0.5445671715593388</v>
      </c>
      <c r="AS211" s="104">
        <v>0.3291692883140916</v>
      </c>
      <c r="AT211" s="104">
        <v>1.5217863014126203</v>
      </c>
      <c r="AU211" s="104">
        <v>1.0792820117541937</v>
      </c>
      <c r="AV211" s="104">
        <v>0.469154007754823</v>
      </c>
      <c r="AW211" s="104">
        <v>0.0729656542582781</v>
      </c>
      <c r="AX211" s="104">
        <v>0.053028078359260794</v>
      </c>
      <c r="AY211" s="104">
        <v>0.0025973961537680466</v>
      </c>
      <c r="AZ211" s="104">
        <v>1.6971131161006006</v>
      </c>
      <c r="BA211" s="104">
        <v>0.3419449462440269</v>
      </c>
      <c r="BB211" s="104">
        <v>2.795613302106533</v>
      </c>
      <c r="BC211" s="104">
        <v>0.018014327323128115</v>
      </c>
      <c r="BD211" s="104">
        <v>1.2595649739701726</v>
      </c>
      <c r="BE211" s="104">
        <v>2.069667649789239E-4</v>
      </c>
      <c r="BF211" s="104">
        <v>1.4238206486320275</v>
      </c>
      <c r="BG211" s="104">
        <v>0.19341483194994372</v>
      </c>
      <c r="BH211" s="104">
        <v>3.5614955378254582</v>
      </c>
      <c r="BI211" s="104">
        <v>2.715477823948554</v>
      </c>
      <c r="BJ211" s="104">
        <v>4.710508126159734</v>
      </c>
      <c r="BK211" s="104">
        <v>0.005238083078873069</v>
      </c>
      <c r="BL211" s="104">
        <v>2.042198175708047</v>
      </c>
      <c r="BM211" s="104">
        <v>3.189503178075542</v>
      </c>
      <c r="BN211" s="104">
        <v>0.9997272124046949</v>
      </c>
      <c r="BO211" s="104">
        <v>0.40613893554292035</v>
      </c>
      <c r="BP211" s="104">
        <v>3.6572822462265684</v>
      </c>
      <c r="BQ211" s="104">
        <v>0.4452093040360157</v>
      </c>
      <c r="BR211" s="104">
        <v>0.4398551716689365</v>
      </c>
      <c r="BS211" s="104">
        <v>0.16722422643758506</v>
      </c>
      <c r="BT211" s="47"/>
      <c r="BU211" s="47"/>
      <c r="BV211" s="47"/>
      <c r="BW211" s="47"/>
    </row>
    <row r="212" ht="12.75" customHeight="1" outlineLevel="1">
      <c r="B212" s="2">
        <v>198.0</v>
      </c>
      <c r="E212" s="59" t="s">
        <v>192</v>
      </c>
      <c r="F212" s="104"/>
      <c r="G212" s="105">
        <f t="shared" ref="G212:N212" si="79">G208*G208/2</f>
        <v>1.118697982</v>
      </c>
      <c r="H212" s="104">
        <f t="shared" si="79"/>
        <v>1.153101013</v>
      </c>
      <c r="I212" s="104">
        <f t="shared" si="79"/>
        <v>1.159018976</v>
      </c>
      <c r="J212" s="104">
        <f t="shared" si="79"/>
        <v>1.175625961</v>
      </c>
      <c r="K212" s="104">
        <f t="shared" si="79"/>
        <v>1.188655024</v>
      </c>
      <c r="L212" s="104">
        <f t="shared" si="79"/>
        <v>1.203274115</v>
      </c>
      <c r="M212" s="104">
        <f t="shared" si="79"/>
        <v>1.211242549</v>
      </c>
      <c r="N212" s="104">
        <f t="shared" si="79"/>
        <v>1.22149123</v>
      </c>
      <c r="O212" s="106"/>
      <c r="P212" s="36">
        <v>210.0</v>
      </c>
      <c r="Q212" s="9"/>
      <c r="R212" s="104">
        <v>4.129687623630068</v>
      </c>
      <c r="S212" s="104">
        <v>1.8510150361023558</v>
      </c>
      <c r="T212" s="104">
        <v>6.764098480659957</v>
      </c>
      <c r="U212" s="104">
        <v>0.10268870821605319</v>
      </c>
      <c r="V212" s="104">
        <v>0.004554094052137069</v>
      </c>
      <c r="W212" s="104">
        <v>0.5855664194712207</v>
      </c>
      <c r="X212" s="104">
        <v>2.3250623830895525</v>
      </c>
      <c r="Y212" s="104">
        <v>6.698639500152993</v>
      </c>
      <c r="Z212" s="104">
        <v>7.2585380929382906</v>
      </c>
      <c r="AA212" s="104">
        <v>1.3780651088411453</v>
      </c>
      <c r="AB212" s="104">
        <v>0.30182714274141725</v>
      </c>
      <c r="AC212" s="104">
        <v>0.004326071905399014</v>
      </c>
      <c r="AD212" s="104">
        <v>0.20692322876231192</v>
      </c>
      <c r="AE212" s="104">
        <v>1.2608392949422063</v>
      </c>
      <c r="AF212" s="104">
        <v>0.43165119359951915</v>
      </c>
      <c r="AG212" s="104">
        <v>0.38556573245143755</v>
      </c>
      <c r="AH212" s="104">
        <v>0.58755017917472</v>
      </c>
      <c r="AI212" s="104">
        <v>4.225115340913948</v>
      </c>
      <c r="AJ212" s="104">
        <v>0.13081070638520964</v>
      </c>
      <c r="AK212" s="104">
        <v>1.2856267099871865</v>
      </c>
      <c r="AL212" s="104">
        <v>0.11387531462194468</v>
      </c>
      <c r="AM212" s="104">
        <v>3.713402394892431</v>
      </c>
      <c r="AN212" s="104">
        <v>7.25355708498434</v>
      </c>
      <c r="AO212" s="104">
        <v>2.3219345999639858</v>
      </c>
      <c r="AP212" s="104">
        <v>4.45653157354894</v>
      </c>
      <c r="AQ212" s="104">
        <v>1.0971860550640822</v>
      </c>
      <c r="AR212" s="104">
        <v>1.34693689078113</v>
      </c>
      <c r="AS212" s="104">
        <v>0.36154567944502064</v>
      </c>
      <c r="AT212" s="104">
        <v>1.8393095780219597</v>
      </c>
      <c r="AU212" s="104">
        <v>1.2730521068318006</v>
      </c>
      <c r="AV212" s="104">
        <v>0.269719033977415</v>
      </c>
      <c r="AW212" s="104">
        <v>0.16367209104665817</v>
      </c>
      <c r="AX212" s="104">
        <v>0.13672271639075007</v>
      </c>
      <c r="AY212" s="104">
        <v>0.030803462305667415</v>
      </c>
      <c r="AZ212" s="104">
        <v>1.7886723005762057</v>
      </c>
      <c r="BA212" s="104">
        <v>0.4174682366870828</v>
      </c>
      <c r="BB212" s="104">
        <v>3.256295618307296</v>
      </c>
      <c r="BC212" s="104">
        <v>0.00465767622245029</v>
      </c>
      <c r="BD212" s="104">
        <v>1.7324735423934783</v>
      </c>
      <c r="BE212" s="104">
        <v>0.060060981836875894</v>
      </c>
      <c r="BF212" s="104">
        <v>1.9482749775661996</v>
      </c>
      <c r="BG212" s="104">
        <v>0.3135613300893636</v>
      </c>
      <c r="BH212" s="104">
        <v>4.057363901186544</v>
      </c>
      <c r="BI212" s="104">
        <v>2.342603248739217</v>
      </c>
      <c r="BJ212" s="104">
        <v>3.697082232809753</v>
      </c>
      <c r="BK212" s="104">
        <v>0.09784059300065229</v>
      </c>
      <c r="BL212" s="104">
        <v>1.9280096813301733</v>
      </c>
      <c r="BM212" s="104">
        <v>3.5829605783038683</v>
      </c>
      <c r="BN212" s="104">
        <v>2.4685981248712414</v>
      </c>
      <c r="BO212" s="104">
        <v>0.7151564081776335</v>
      </c>
      <c r="BP212" s="104">
        <v>4.172281054637757</v>
      </c>
      <c r="BQ212" s="104">
        <v>0.8404343013554666</v>
      </c>
      <c r="BR212" s="104">
        <v>0.23165476398965995</v>
      </c>
      <c r="BS212" s="104">
        <v>0.1347607636959365</v>
      </c>
      <c r="BT212" s="47"/>
      <c r="BU212" s="47"/>
      <c r="BV212" s="47"/>
      <c r="BW212" s="47"/>
    </row>
    <row r="213" ht="12.75" customHeight="1" outlineLevel="1">
      <c r="B213" s="2">
        <v>199.0</v>
      </c>
      <c r="E213" s="59" t="s">
        <v>193</v>
      </c>
      <c r="F213" s="104"/>
      <c r="G213" s="105">
        <f t="shared" ref="G213:N213" si="80">G209*G209/2</f>
        <v>1.227192182</v>
      </c>
      <c r="H213" s="104">
        <f t="shared" si="80"/>
        <v>1.240885896</v>
      </c>
      <c r="I213" s="104">
        <f t="shared" si="80"/>
        <v>1.260297267</v>
      </c>
      <c r="J213" s="104">
        <f t="shared" si="80"/>
        <v>1.265534159</v>
      </c>
      <c r="K213" s="104">
        <f t="shared" si="80"/>
        <v>1.272721896</v>
      </c>
      <c r="L213" s="104">
        <f t="shared" si="80"/>
        <v>1.289921959</v>
      </c>
      <c r="M213" s="104">
        <f t="shared" si="80"/>
        <v>1.294557265</v>
      </c>
      <c r="N213" s="104">
        <f t="shared" si="80"/>
        <v>1.29732716</v>
      </c>
      <c r="O213" s="106"/>
      <c r="P213" s="36">
        <v>211.0</v>
      </c>
      <c r="Q213" s="9"/>
      <c r="R213" s="104">
        <v>3.897283450671063</v>
      </c>
      <c r="S213" s="104">
        <v>1.6908078990487572</v>
      </c>
      <c r="T213" s="104">
        <v>8.063723162308372</v>
      </c>
      <c r="U213" s="104">
        <v>0.15521468785692688</v>
      </c>
      <c r="V213" s="104">
        <v>0.004965408393609399</v>
      </c>
      <c r="W213" s="104">
        <v>0.7638765443734651</v>
      </c>
      <c r="X213" s="104">
        <v>2.954648293550842</v>
      </c>
      <c r="Y213" s="104">
        <v>9.235287470750563</v>
      </c>
      <c r="Z213" s="104">
        <v>7.998235319853639</v>
      </c>
      <c r="AA213" s="104">
        <v>1.9226453994255623</v>
      </c>
      <c r="AB213" s="104">
        <v>0.2998736196465312</v>
      </c>
      <c r="AC213" s="104">
        <v>0.04282240306240044</v>
      </c>
      <c r="AD213" s="104">
        <v>0.029588374582991028</v>
      </c>
      <c r="AE213" s="104">
        <v>1.3933086286474774</v>
      </c>
      <c r="AF213" s="104">
        <v>0.463017120019623</v>
      </c>
      <c r="AG213" s="104">
        <v>0.6139265554502391</v>
      </c>
      <c r="AH213" s="104">
        <v>0.49892655885507786</v>
      </c>
      <c r="AI213" s="104">
        <v>4.975490590509998</v>
      </c>
      <c r="AJ213" s="104">
        <v>0.2255786196513398</v>
      </c>
      <c r="AK213" s="104">
        <v>1.754374628703695</v>
      </c>
      <c r="AL213" s="104">
        <v>0.7219276818075222</v>
      </c>
      <c r="AM213" s="104">
        <v>4.778697934765505</v>
      </c>
      <c r="AN213" s="104">
        <v>9.882224098422391</v>
      </c>
      <c r="AO213" s="104">
        <v>3.0721036576612306</v>
      </c>
      <c r="AP213" s="104">
        <v>4.916726406863261</v>
      </c>
      <c r="AQ213" s="104">
        <v>1.1086264284953118</v>
      </c>
      <c r="AR213" s="104">
        <v>1.5238411382165833</v>
      </c>
      <c r="AS213" s="104">
        <v>0.39468301718045273</v>
      </c>
      <c r="AT213" s="104">
        <v>1.885060919656467</v>
      </c>
      <c r="AU213" s="104">
        <v>1.4575379112367275</v>
      </c>
      <c r="AV213" s="104">
        <v>0.2150503525411802</v>
      </c>
      <c r="AW213" s="104">
        <v>0.15008342836356536</v>
      </c>
      <c r="AX213" s="104">
        <v>0.24092696454214016</v>
      </c>
      <c r="AY213" s="104">
        <v>0.03730591626328811</v>
      </c>
      <c r="AZ213" s="104">
        <v>1.6699915619224248</v>
      </c>
      <c r="BA213" s="104">
        <v>0.6198679845110431</v>
      </c>
      <c r="BB213" s="104">
        <v>3.5705246924922065</v>
      </c>
      <c r="BC213" s="104">
        <v>2.615688854247991E-6</v>
      </c>
      <c r="BD213" s="104">
        <v>1.6778410795678684</v>
      </c>
      <c r="BE213" s="104">
        <v>0.09121461219088488</v>
      </c>
      <c r="BF213" s="104">
        <v>2.443071615543192</v>
      </c>
      <c r="BG213" s="104">
        <v>0.49859913227005753</v>
      </c>
      <c r="BH213" s="104">
        <v>4.376637105174795</v>
      </c>
      <c r="BI213" s="104">
        <v>3.8789053540721103</v>
      </c>
      <c r="BJ213" s="104">
        <v>4.5552044564457175</v>
      </c>
      <c r="BK213" s="104">
        <v>0.15451394024571025</v>
      </c>
      <c r="BL213" s="104">
        <v>2.442126345577671</v>
      </c>
      <c r="BM213" s="104">
        <v>3.5272085068471783</v>
      </c>
      <c r="BN213" s="104">
        <v>2.9509735869160516</v>
      </c>
      <c r="BO213" s="104">
        <v>1.1073298840834127</v>
      </c>
      <c r="BP213" s="104">
        <v>3.5691278815652554</v>
      </c>
      <c r="BQ213" s="104">
        <v>0.8704663033762166</v>
      </c>
      <c r="BR213" s="104">
        <v>0.23477864843973412</v>
      </c>
      <c r="BS213" s="104">
        <v>0.1464445153150548</v>
      </c>
      <c r="BT213" s="47"/>
      <c r="BU213" s="47"/>
      <c r="BV213" s="47"/>
      <c r="BW213" s="47"/>
    </row>
    <row r="214" ht="12.75" customHeight="1" outlineLevel="1">
      <c r="B214" s="2">
        <v>200.0</v>
      </c>
      <c r="E214" s="59" t="s">
        <v>194</v>
      </c>
      <c r="F214" s="104"/>
      <c r="G214" s="105">
        <f t="shared" ref="G214:N214" si="81">G206*G207</f>
        <v>-0.4735886592</v>
      </c>
      <c r="H214" s="104">
        <f t="shared" si="81"/>
        <v>-0.5168800687</v>
      </c>
      <c r="I214" s="104">
        <f t="shared" si="81"/>
        <v>-0.5504050234</v>
      </c>
      <c r="J214" s="104">
        <f t="shared" si="81"/>
        <v>-0.5557812139</v>
      </c>
      <c r="K214" s="104">
        <f t="shared" si="81"/>
        <v>-0.5535687784</v>
      </c>
      <c r="L214" s="104">
        <f t="shared" si="81"/>
        <v>-0.562636104</v>
      </c>
      <c r="M214" s="104">
        <f t="shared" si="81"/>
        <v>-0.5717060059</v>
      </c>
      <c r="N214" s="104">
        <f t="shared" si="81"/>
        <v>-0.58084588</v>
      </c>
      <c r="O214" s="106"/>
      <c r="P214" s="36">
        <v>212.0</v>
      </c>
      <c r="Q214" s="9"/>
      <c r="R214" s="104">
        <v>-0.7905013736238146</v>
      </c>
      <c r="S214" s="104">
        <v>0.07629269177200683</v>
      </c>
      <c r="T214" s="104">
        <v>0.3911776122168985</v>
      </c>
      <c r="U214" s="104">
        <v>0.09750712037942204</v>
      </c>
      <c r="V214" s="104">
        <v>-0.020690682140438694</v>
      </c>
      <c r="W214" s="104">
        <v>0.07842588844010698</v>
      </c>
      <c r="X214" s="104">
        <v>0.36520969187514246</v>
      </c>
      <c r="Y214" s="104">
        <v>0.4723004638673156</v>
      </c>
      <c r="Z214" s="104">
        <v>0.8634430440613338</v>
      </c>
      <c r="AA214" s="104">
        <v>0.4859774929059947</v>
      </c>
      <c r="AB214" s="104">
        <v>-0.290379985932685</v>
      </c>
      <c r="AC214" s="104">
        <v>0.0011325851312574547</v>
      </c>
      <c r="AD214" s="104">
        <v>-0.11057125127324456</v>
      </c>
      <c r="AE214" s="104">
        <v>0.0870317715879374</v>
      </c>
      <c r="AF214" s="104">
        <v>0.13888346869940402</v>
      </c>
      <c r="AG214" s="104">
        <v>0.2126912334120361</v>
      </c>
      <c r="AH214" s="104">
        <v>0.12842972344110173</v>
      </c>
      <c r="AI214" s="104">
        <v>0.30146469696070216</v>
      </c>
      <c r="AJ214" s="104">
        <v>0.03303153114005461</v>
      </c>
      <c r="AK214" s="104">
        <v>0.39825843911338715</v>
      </c>
      <c r="AL214" s="104">
        <v>0.2618244361733593</v>
      </c>
      <c r="AM214" s="104">
        <v>0.3787074082188913</v>
      </c>
      <c r="AN214" s="104">
        <v>0.10623336316601684</v>
      </c>
      <c r="AO214" s="104">
        <v>0.06584100483218047</v>
      </c>
      <c r="AP214" s="104">
        <v>-0.7008284191783677</v>
      </c>
      <c r="AQ214" s="104">
        <v>-0.4735886592143016</v>
      </c>
      <c r="AR214" s="104">
        <v>0.22420217320103028</v>
      </c>
      <c r="AS214" s="104">
        <v>0.05798737214364269</v>
      </c>
      <c r="AT214" s="104">
        <v>0.22097189906773446</v>
      </c>
      <c r="AU214" s="104">
        <v>0.19926094399105482</v>
      </c>
      <c r="AV214" s="104">
        <v>-0.14189775005359578</v>
      </c>
      <c r="AW214" s="104">
        <v>0.09109605629134228</v>
      </c>
      <c r="AX214" s="104">
        <v>0.08051265030181197</v>
      </c>
      <c r="AY214" s="104">
        <v>0.007792760853137991</v>
      </c>
      <c r="AZ214" s="104">
        <v>0.19919463953285865</v>
      </c>
      <c r="BA214" s="104">
        <v>0.041018262177355914</v>
      </c>
      <c r="BB214" s="104">
        <v>0.36912286730006777</v>
      </c>
      <c r="BC214" s="104">
        <v>-0.04911141160303818</v>
      </c>
      <c r="BD214" s="104">
        <v>0.3923931938676017</v>
      </c>
      <c r="BE214" s="104">
        <v>0.005668331572959019</v>
      </c>
      <c r="BF214" s="104">
        <v>-0.05650155563431236</v>
      </c>
      <c r="BG214" s="104">
        <v>0.029113306200818215</v>
      </c>
      <c r="BH214" s="104">
        <v>-0.08936119422424832</v>
      </c>
      <c r="BI214" s="104">
        <v>0.26033267701236823</v>
      </c>
      <c r="BJ214" s="104">
        <v>0.32728006913744956</v>
      </c>
      <c r="BK214" s="104">
        <v>0.010913696460605624</v>
      </c>
      <c r="BL214" s="104">
        <v>0.355671319612869</v>
      </c>
      <c r="BM214" s="104">
        <v>-0.7036658273546349</v>
      </c>
      <c r="BN214" s="104">
        <v>0.30377697021936656</v>
      </c>
      <c r="BO214" s="104">
        <v>0.09744500118816883</v>
      </c>
      <c r="BP214" s="104">
        <v>0.3199307598222324</v>
      </c>
      <c r="BQ214" s="104">
        <v>0.016941192833291638</v>
      </c>
      <c r="BR214" s="104">
        <v>-0.06703145170044399</v>
      </c>
      <c r="BS214" s="104">
        <v>-0.12114411638392002</v>
      </c>
      <c r="BT214" s="47"/>
      <c r="BU214" s="47"/>
      <c r="BV214" s="47"/>
      <c r="BW214" s="47"/>
    </row>
    <row r="215" ht="12.75" customHeight="1" outlineLevel="1">
      <c r="B215" s="2">
        <v>201.0</v>
      </c>
      <c r="E215" s="59" t="s">
        <v>195</v>
      </c>
      <c r="F215" s="104"/>
      <c r="G215" s="105">
        <f t="shared" ref="G215:N215" si="82">G206*G208</f>
        <v>-0.4051985323</v>
      </c>
      <c r="H215" s="104">
        <f t="shared" si="82"/>
        <v>-0.4438714117</v>
      </c>
      <c r="I215" s="104">
        <f t="shared" si="82"/>
        <v>-0.4713660256</v>
      </c>
      <c r="J215" s="104">
        <f t="shared" si="82"/>
        <v>-0.4766096546</v>
      </c>
      <c r="K215" s="104">
        <f t="shared" si="82"/>
        <v>-0.4746771657</v>
      </c>
      <c r="L215" s="104">
        <f t="shared" si="82"/>
        <v>-0.4826714074</v>
      </c>
      <c r="M215" s="104">
        <f t="shared" si="82"/>
        <v>-0.4892786818</v>
      </c>
      <c r="N215" s="104">
        <f t="shared" si="82"/>
        <v>-0.4963771612</v>
      </c>
      <c r="O215" s="106"/>
      <c r="P215" s="36">
        <v>213.0</v>
      </c>
      <c r="Q215" s="9"/>
      <c r="R215" s="104">
        <v>-0.8006884098445404</v>
      </c>
      <c r="S215" s="104">
        <v>0.0900640793719586</v>
      </c>
      <c r="T215" s="104">
        <v>0.3921846943120371</v>
      </c>
      <c r="U215" s="104">
        <v>0.08432838163876351</v>
      </c>
      <c r="V215" s="104">
        <v>-0.022758379404805663</v>
      </c>
      <c r="W215" s="104">
        <v>0.11700659300174163</v>
      </c>
      <c r="X215" s="104">
        <v>0.36888795622787235</v>
      </c>
      <c r="Y215" s="104">
        <v>0.4379991970110477</v>
      </c>
      <c r="Z215" s="104">
        <v>1.0321338378448095</v>
      </c>
      <c r="AA215" s="104">
        <v>0.5011590557715576</v>
      </c>
      <c r="AB215" s="104">
        <v>-0.2201560127393756</v>
      </c>
      <c r="AC215" s="104">
        <v>0.013065961987895678</v>
      </c>
      <c r="AD215" s="104">
        <v>-0.1941982611935282</v>
      </c>
      <c r="AE215" s="104">
        <v>0.11465181102044099</v>
      </c>
      <c r="AF215" s="104">
        <v>0.1361081926255133</v>
      </c>
      <c r="AG215" s="104">
        <v>0.26508791428690165</v>
      </c>
      <c r="AH215" s="104">
        <v>0.13347067933153428</v>
      </c>
      <c r="AI215" s="104">
        <v>0.3099595089288752</v>
      </c>
      <c r="AJ215" s="104">
        <v>0.06120707937630812</v>
      </c>
      <c r="AK215" s="104">
        <v>0.3823822980044487</v>
      </c>
      <c r="AL215" s="104">
        <v>0.12347760217570027</v>
      </c>
      <c r="AM215" s="104">
        <v>0.3261114277824458</v>
      </c>
      <c r="AN215" s="104">
        <v>0.10362961008695859</v>
      </c>
      <c r="AO215" s="104">
        <v>0.05863181509145853</v>
      </c>
      <c r="AP215" s="104">
        <v>-0.6673920685823664</v>
      </c>
      <c r="AQ215" s="104">
        <v>-0.4012837522680724</v>
      </c>
      <c r="AR215" s="104">
        <v>0.3526043886005901</v>
      </c>
      <c r="AS215" s="104">
        <v>0.06077225643052606</v>
      </c>
      <c r="AT215" s="104">
        <v>0.24293362411855926</v>
      </c>
      <c r="AU215" s="104">
        <v>0.2164102386843067</v>
      </c>
      <c r="AV215" s="104">
        <v>-0.10759041724280358</v>
      </c>
      <c r="AW215" s="104">
        <v>0.13643558298965267</v>
      </c>
      <c r="AX215" s="104">
        <v>0.1292800517817326</v>
      </c>
      <c r="AY215" s="104">
        <v>0.02683626174463381</v>
      </c>
      <c r="AZ215" s="104">
        <v>0.20449733039563964</v>
      </c>
      <c r="BA215" s="104">
        <v>0.0453221893275922</v>
      </c>
      <c r="BB215" s="104">
        <v>0.3983770524787661</v>
      </c>
      <c r="BC215" s="104">
        <v>-0.024972271043125722</v>
      </c>
      <c r="BD215" s="104">
        <v>0.4601977422958592</v>
      </c>
      <c r="BE215" s="104">
        <v>0.09656086658952785</v>
      </c>
      <c r="BF215" s="104">
        <v>-0.0660933687391972</v>
      </c>
      <c r="BG215" s="104">
        <v>0.03706874559321527</v>
      </c>
      <c r="BH215" s="104">
        <v>-0.09537943429141617</v>
      </c>
      <c r="BI215" s="104">
        <v>0.2417992361900864</v>
      </c>
      <c r="BJ215" s="104">
        <v>0.2899447402530965</v>
      </c>
      <c r="BK215" s="104">
        <v>0.04716775626671909</v>
      </c>
      <c r="BL215" s="104">
        <v>0.34558470212188425</v>
      </c>
      <c r="BM215" s="104">
        <v>-0.7458061424522239</v>
      </c>
      <c r="BN215" s="104">
        <v>0.4773525938728684</v>
      </c>
      <c r="BO215" s="104">
        <v>0.12930721837478826</v>
      </c>
      <c r="BP215" s="104">
        <v>0.3417146013674365</v>
      </c>
      <c r="BQ215" s="104">
        <v>0.023276289743664334</v>
      </c>
      <c r="BR215" s="104">
        <v>-0.04864569266222214</v>
      </c>
      <c r="BS215" s="104">
        <v>-0.10875130083573768</v>
      </c>
      <c r="BT215" s="47"/>
      <c r="BU215" s="47"/>
      <c r="BV215" s="47"/>
      <c r="BW215" s="47"/>
    </row>
    <row r="216" ht="12.75" customHeight="1" outlineLevel="1">
      <c r="B216" s="2">
        <v>202.0</v>
      </c>
      <c r="E216" s="59" t="s">
        <v>196</v>
      </c>
      <c r="F216" s="104"/>
      <c r="G216" s="105">
        <f t="shared" ref="G216:N216" si="83">G206*G209</f>
        <v>-0.4243925253</v>
      </c>
      <c r="H216" s="104">
        <f t="shared" si="83"/>
        <v>-0.460457363</v>
      </c>
      <c r="I216" s="104">
        <f t="shared" si="83"/>
        <v>-0.4915294016</v>
      </c>
      <c r="J216" s="104">
        <f t="shared" si="83"/>
        <v>-0.4944987379</v>
      </c>
      <c r="K216" s="104">
        <f t="shared" si="83"/>
        <v>-0.4911760512</v>
      </c>
      <c r="L216" s="104">
        <f t="shared" si="83"/>
        <v>-0.4997479298</v>
      </c>
      <c r="M216" s="104">
        <f t="shared" si="83"/>
        <v>-0.5058262549</v>
      </c>
      <c r="N216" s="104">
        <f t="shared" si="83"/>
        <v>-0.5115538641</v>
      </c>
      <c r="O216" s="106"/>
      <c r="P216" s="36">
        <v>214.0</v>
      </c>
      <c r="Q216" s="9"/>
      <c r="R216" s="104">
        <v>-0.777832235648117</v>
      </c>
      <c r="S216" s="104">
        <v>0.08607831852430796</v>
      </c>
      <c r="T216" s="104">
        <v>0.42820672567800705</v>
      </c>
      <c r="U216" s="104">
        <v>0.10367614212949798</v>
      </c>
      <c r="V216" s="104">
        <v>0.0237639058198288</v>
      </c>
      <c r="W216" s="104">
        <v>0.1336391914870569</v>
      </c>
      <c r="X216" s="104">
        <v>0.41584364352782693</v>
      </c>
      <c r="Y216" s="104">
        <v>0.5142866139832957</v>
      </c>
      <c r="Z216" s="104">
        <v>1.0834491294384416</v>
      </c>
      <c r="AA216" s="104">
        <v>0.5919572042295492</v>
      </c>
      <c r="AB216" s="104">
        <v>-0.21944239563934195</v>
      </c>
      <c r="AC216" s="104">
        <v>0.041108349572240487</v>
      </c>
      <c r="AD216" s="104">
        <v>-0.07343469034446001</v>
      </c>
      <c r="AE216" s="104">
        <v>0.12052432691186163</v>
      </c>
      <c r="AF216" s="104">
        <v>0.14096663037774954</v>
      </c>
      <c r="AG216" s="104">
        <v>0.33450215764089447</v>
      </c>
      <c r="AH216" s="104">
        <v>0.12299336988122767</v>
      </c>
      <c r="AI216" s="104">
        <v>0.33635945040425475</v>
      </c>
      <c r="AJ216" s="104">
        <v>0.08037647923593857</v>
      </c>
      <c r="AK216" s="104">
        <v>0.44668513961557627</v>
      </c>
      <c r="AL216" s="104">
        <v>0.31089965475140313</v>
      </c>
      <c r="AM216" s="104">
        <v>0.36994298879306203</v>
      </c>
      <c r="AN216" s="104">
        <v>0.120958306152181</v>
      </c>
      <c r="AO216" s="104">
        <v>0.06744135388433975</v>
      </c>
      <c r="AP216" s="104">
        <v>-0.7010041168147699</v>
      </c>
      <c r="AQ216" s="104">
        <v>-0.4033704224217886</v>
      </c>
      <c r="AR216" s="104">
        <v>0.375045480470425</v>
      </c>
      <c r="AS216" s="104">
        <v>0.06349623775467224</v>
      </c>
      <c r="AT216" s="104">
        <v>0.24593645451087373</v>
      </c>
      <c r="AU216" s="104">
        <v>0.23156058812574334</v>
      </c>
      <c r="AV216" s="104">
        <v>-0.09607001829201045</v>
      </c>
      <c r="AW216" s="104">
        <v>0.13064918544562373</v>
      </c>
      <c r="AX216" s="104">
        <v>0.17161446181316958</v>
      </c>
      <c r="AY216" s="104">
        <v>0.029533240882980993</v>
      </c>
      <c r="AZ216" s="104">
        <v>0.19759656496434388</v>
      </c>
      <c r="BA216" s="104">
        <v>0.05522665824735088</v>
      </c>
      <c r="BB216" s="104">
        <v>0.4171559304142042</v>
      </c>
      <c r="BC216" s="104">
        <v>-5.917883798413339E-4</v>
      </c>
      <c r="BD216" s="104">
        <v>0.4528835955598907</v>
      </c>
      <c r="BE216" s="104">
        <v>0.11899731135241311</v>
      </c>
      <c r="BF216" s="104">
        <v>-0.0740117819676964</v>
      </c>
      <c r="BG216" s="104">
        <v>0.04674362615440899</v>
      </c>
      <c r="BH216" s="104">
        <v>-0.09906107367501425</v>
      </c>
      <c r="BI216" s="104">
        <v>0.3111430792842677</v>
      </c>
      <c r="BJ216" s="104">
        <v>0.32183970160567527</v>
      </c>
      <c r="BK216" s="104">
        <v>0.05927472030055333</v>
      </c>
      <c r="BL216" s="104">
        <v>0.38894121692963124</v>
      </c>
      <c r="BM216" s="104">
        <v>-0.7399808957220433</v>
      </c>
      <c r="BN216" s="104">
        <v>0.5219113608413891</v>
      </c>
      <c r="BO216" s="104">
        <v>0.16090174808252233</v>
      </c>
      <c r="BP216" s="104">
        <v>0.3160514688422933</v>
      </c>
      <c r="BQ216" s="104">
        <v>0.02368851585310322</v>
      </c>
      <c r="BR216" s="104">
        <v>-0.048972589971381215</v>
      </c>
      <c r="BS216" s="104">
        <v>-0.11336768655090856</v>
      </c>
      <c r="BT216" s="47"/>
      <c r="BU216" s="47"/>
      <c r="BV216" s="47"/>
      <c r="BW216" s="47"/>
    </row>
    <row r="217" ht="12.75" customHeight="1" outlineLevel="1">
      <c r="B217" s="2">
        <v>203.0</v>
      </c>
      <c r="E217" s="59" t="s">
        <v>197</v>
      </c>
      <c r="F217" s="104"/>
      <c r="G217" s="105">
        <f t="shared" ref="G217:N217" si="84">G207*G208</f>
        <v>2.615027624</v>
      </c>
      <c r="H217" s="104">
        <f t="shared" si="84"/>
        <v>2.685529705</v>
      </c>
      <c r="I217" s="104">
        <f t="shared" si="84"/>
        <v>2.70672824</v>
      </c>
      <c r="J217" s="104">
        <f t="shared" si="84"/>
        <v>2.741827898</v>
      </c>
      <c r="K217" s="104">
        <f t="shared" si="84"/>
        <v>2.772420319</v>
      </c>
      <c r="L217" s="104">
        <f t="shared" si="84"/>
        <v>2.805243689</v>
      </c>
      <c r="M217" s="104">
        <f t="shared" si="84"/>
        <v>2.830593956</v>
      </c>
      <c r="N217" s="104">
        <f t="shared" si="84"/>
        <v>2.858705854</v>
      </c>
      <c r="O217" s="106"/>
      <c r="P217" s="36">
        <v>215.0</v>
      </c>
      <c r="Q217" s="9"/>
      <c r="R217" s="104">
        <v>8.15429247877003</v>
      </c>
      <c r="S217" s="104">
        <v>3.1359654281588223</v>
      </c>
      <c r="T217" s="104">
        <v>13.493458214150921</v>
      </c>
      <c r="U217" s="104">
        <v>0.23747355372055165</v>
      </c>
      <c r="V217" s="104">
        <v>0.008280669795893593</v>
      </c>
      <c r="W217" s="104">
        <v>0.7849740003461048</v>
      </c>
      <c r="X217" s="104">
        <v>4.603757331638582</v>
      </c>
      <c r="Y217" s="104">
        <v>14.446467321365347</v>
      </c>
      <c r="Z217" s="104">
        <v>12.144421579062959</v>
      </c>
      <c r="AA217" s="104">
        <v>2.6726390312345005</v>
      </c>
      <c r="AB217" s="104">
        <v>0.7962041133721871</v>
      </c>
      <c r="AC217" s="104">
        <v>7.499860662911106E-4</v>
      </c>
      <c r="AD217" s="104">
        <v>0.23563300908186652</v>
      </c>
      <c r="AE217" s="104">
        <v>1.9141970205240297</v>
      </c>
      <c r="AF217" s="104">
        <v>0.8809053133235389</v>
      </c>
      <c r="AG217" s="104">
        <v>0.618711354058614</v>
      </c>
      <c r="AH217" s="104">
        <v>1.130718857461466</v>
      </c>
      <c r="AI217" s="104">
        <v>8.218641978587675</v>
      </c>
      <c r="AJ217" s="104">
        <v>0.1411888286598464</v>
      </c>
      <c r="AK217" s="104">
        <v>2.6780093611761253</v>
      </c>
      <c r="AL217" s="104">
        <v>0.4829270980259134</v>
      </c>
      <c r="AM217" s="104">
        <v>8.624616476682915</v>
      </c>
      <c r="AN217" s="104">
        <v>14.871613690488049</v>
      </c>
      <c r="AO217" s="104">
        <v>5.2148652392140304</v>
      </c>
      <c r="AP217" s="104">
        <v>9.359607717074116</v>
      </c>
      <c r="AQ217" s="104">
        <v>2.589762828868813</v>
      </c>
      <c r="AR217" s="104">
        <v>1.7128895035951501</v>
      </c>
      <c r="AS217" s="104">
        <v>0.6899557492939736</v>
      </c>
      <c r="AT217" s="104">
        <v>3.3460640280131195</v>
      </c>
      <c r="AU217" s="104">
        <v>2.344339769683004</v>
      </c>
      <c r="AV217" s="104">
        <v>0.7114485666814251</v>
      </c>
      <c r="AW217" s="104">
        <v>0.21856295392440023</v>
      </c>
      <c r="AX217" s="104">
        <v>0.17029554214082865</v>
      </c>
      <c r="AY217" s="104">
        <v>0.017889527049699167</v>
      </c>
      <c r="AZ217" s="104">
        <v>3.484582742145013</v>
      </c>
      <c r="BA217" s="104">
        <v>0.7556484731740103</v>
      </c>
      <c r="BB217" s="104">
        <v>6.034349458270078</v>
      </c>
      <c r="BC217" s="104">
        <v>0.018319924021280264</v>
      </c>
      <c r="BD217" s="104">
        <v>2.9544292121009463</v>
      </c>
      <c r="BE217" s="104">
        <v>0.0070514188961473875</v>
      </c>
      <c r="BF217" s="104">
        <v>3.3310623784443636</v>
      </c>
      <c r="BG217" s="104">
        <v>0.4925339052907326</v>
      </c>
      <c r="BH217" s="104">
        <v>7.6027056840074945</v>
      </c>
      <c r="BI217" s="104">
        <v>5.044318456347174</v>
      </c>
      <c r="BJ217" s="104">
        <v>8.346289211555304</v>
      </c>
      <c r="BK217" s="104">
        <v>0.045276800002810424</v>
      </c>
      <c r="BL217" s="104">
        <v>3.968565410301276</v>
      </c>
      <c r="BM217" s="104">
        <v>6.761024819188159</v>
      </c>
      <c r="BN217" s="104">
        <v>3.1419259838035543</v>
      </c>
      <c r="BO217" s="104">
        <v>1.0778735776777577</v>
      </c>
      <c r="BP217" s="104">
        <v>7.812607612671747</v>
      </c>
      <c r="BQ217" s="104">
        <v>1.223387380014135</v>
      </c>
      <c r="BR217" s="104">
        <v>0.6384185021836345</v>
      </c>
      <c r="BS217" s="104">
        <v>0.30023500437617984</v>
      </c>
      <c r="BT217" s="47"/>
      <c r="BU217" s="47"/>
      <c r="BV217" s="47"/>
      <c r="BW217" s="47"/>
    </row>
    <row r="218" ht="12.75" customHeight="1" outlineLevel="1">
      <c r="B218" s="2">
        <v>204.0</v>
      </c>
      <c r="E218" s="59" t="s">
        <v>198</v>
      </c>
      <c r="F218" s="104"/>
      <c r="G218" s="105">
        <f t="shared" ref="G218:N218" si="85">G207*G209</f>
        <v>2.738899795</v>
      </c>
      <c r="H218" s="104">
        <f t="shared" si="85"/>
        <v>2.785878733</v>
      </c>
      <c r="I218" s="104">
        <f t="shared" si="85"/>
        <v>2.822512527</v>
      </c>
      <c r="J218" s="104">
        <f t="shared" si="85"/>
        <v>2.844739762</v>
      </c>
      <c r="K218" s="104">
        <f t="shared" si="85"/>
        <v>2.868784436</v>
      </c>
      <c r="L218" s="104">
        <f t="shared" si="85"/>
        <v>2.904490933</v>
      </c>
      <c r="M218" s="104">
        <f t="shared" si="85"/>
        <v>2.926325616</v>
      </c>
      <c r="N218" s="104">
        <f t="shared" si="85"/>
        <v>2.94611062</v>
      </c>
      <c r="O218" s="106"/>
      <c r="P218" s="36">
        <v>216.0</v>
      </c>
      <c r="Q218" s="9"/>
      <c r="R218" s="104">
        <v>7.921522868205118</v>
      </c>
      <c r="S218" s="104">
        <v>2.997184148093542</v>
      </c>
      <c r="T218" s="104">
        <v>14.732827781793507</v>
      </c>
      <c r="U218" s="104">
        <v>0.29195795566188804</v>
      </c>
      <c r="V218" s="104">
        <v>-0.008646532059886655</v>
      </c>
      <c r="W218" s="104">
        <v>0.8965588011186062</v>
      </c>
      <c r="X218" s="104">
        <v>5.189768845486324</v>
      </c>
      <c r="Y218" s="104">
        <v>16.962644711282238</v>
      </c>
      <c r="Z218" s="104">
        <v>12.748213947567127</v>
      </c>
      <c r="AA218" s="104">
        <v>3.1568579089300264</v>
      </c>
      <c r="AB218" s="104">
        <v>0.7936232850616193</v>
      </c>
      <c r="AC218" s="104">
        <v>0.0023596187878065227</v>
      </c>
      <c r="AD218" s="104">
        <v>0.08910294536373974</v>
      </c>
      <c r="AE218" s="104">
        <v>2.012243028888723</v>
      </c>
      <c r="AF218" s="104">
        <v>0.9123495897321753</v>
      </c>
      <c r="AG218" s="104">
        <v>0.7807231930820316</v>
      </c>
      <c r="AH218" s="104">
        <v>1.0419586036719888</v>
      </c>
      <c r="AI218" s="104">
        <v>8.918642014049079</v>
      </c>
      <c r="AJ218" s="104">
        <v>0.18540765334274859</v>
      </c>
      <c r="AK218" s="104">
        <v>3.1283534610037327</v>
      </c>
      <c r="AL218" s="104">
        <v>1.2159441502007124</v>
      </c>
      <c r="AM218" s="104">
        <v>9.783822720577819</v>
      </c>
      <c r="AN218" s="104">
        <v>17.358409437626534</v>
      </c>
      <c r="AO218" s="104">
        <v>5.998408398381833</v>
      </c>
      <c r="AP218" s="104">
        <v>9.830988185665714</v>
      </c>
      <c r="AQ218" s="104">
        <v>2.603229560999533</v>
      </c>
      <c r="AR218" s="104">
        <v>1.8219043427626689</v>
      </c>
      <c r="AS218" s="104">
        <v>0.7208814822838717</v>
      </c>
      <c r="AT218" s="104">
        <v>3.387423731900978</v>
      </c>
      <c r="AU218" s="104">
        <v>2.508461240719163</v>
      </c>
      <c r="AV218" s="104">
        <v>0.6352691862943843</v>
      </c>
      <c r="AW218" s="104">
        <v>0.20929343557668462</v>
      </c>
      <c r="AX218" s="104">
        <v>0.22606100021542377</v>
      </c>
      <c r="AY218" s="104">
        <v>0.01968738107672601</v>
      </c>
      <c r="AZ218" s="104">
        <v>3.3669954461007965</v>
      </c>
      <c r="BA218" s="104">
        <v>0.9207838500799673</v>
      </c>
      <c r="BB218" s="104">
        <v>6.3187993561533675</v>
      </c>
      <c r="BC218" s="104">
        <v>4.3414225869353593E-4</v>
      </c>
      <c r="BD218" s="104">
        <v>2.9074730304592604</v>
      </c>
      <c r="BE218" s="104">
        <v>0.00868985459117805</v>
      </c>
      <c r="BF218" s="104">
        <v>3.7301452048397272</v>
      </c>
      <c r="BG218" s="104">
        <v>0.6210844302617832</v>
      </c>
      <c r="BH218" s="104">
        <v>7.896169582971572</v>
      </c>
      <c r="BI218" s="104">
        <v>6.49094183310192</v>
      </c>
      <c r="BJ218" s="104">
        <v>9.264410959884408</v>
      </c>
      <c r="BK218" s="104">
        <v>0.05689839561362198</v>
      </c>
      <c r="BL218" s="104">
        <v>4.466455403465831</v>
      </c>
      <c r="BM218" s="104">
        <v>6.708216675786244</v>
      </c>
      <c r="BN218" s="104">
        <v>3.435210967569513</v>
      </c>
      <c r="BO218" s="104">
        <v>1.3412379064379334</v>
      </c>
      <c r="BP218" s="104">
        <v>7.225872413974897</v>
      </c>
      <c r="BQ218" s="104">
        <v>1.2450537291425277</v>
      </c>
      <c r="BR218" s="104">
        <v>0.6427086516102305</v>
      </c>
      <c r="BS218" s="104">
        <v>0.3129796848971966</v>
      </c>
      <c r="BT218" s="47"/>
      <c r="BU218" s="47"/>
      <c r="BV218" s="47"/>
      <c r="BW218" s="47"/>
    </row>
    <row r="219" ht="12.75" customHeight="1" outlineLevel="1">
      <c r="B219" s="2">
        <v>205.0</v>
      </c>
      <c r="E219" s="59" t="s">
        <v>199</v>
      </c>
      <c r="F219" s="104"/>
      <c r="G219" s="105">
        <f t="shared" ref="G219:N219" si="86">G208*G209</f>
        <v>2.343379968</v>
      </c>
      <c r="H219" s="104">
        <f t="shared" si="86"/>
        <v>2.39237688</v>
      </c>
      <c r="I219" s="104">
        <f t="shared" si="86"/>
        <v>2.417195439</v>
      </c>
      <c r="J219" s="104">
        <f t="shared" si="86"/>
        <v>2.439503894</v>
      </c>
      <c r="K219" s="104">
        <f t="shared" si="86"/>
        <v>2.459940875</v>
      </c>
      <c r="L219" s="104">
        <f t="shared" si="86"/>
        <v>2.491689951</v>
      </c>
      <c r="M219" s="104">
        <f t="shared" si="86"/>
        <v>2.504414376</v>
      </c>
      <c r="N219" s="104">
        <f t="shared" si="86"/>
        <v>2.517676507</v>
      </c>
      <c r="O219" s="106"/>
      <c r="P219" s="36">
        <v>217.0</v>
      </c>
      <c r="Q219" s="9"/>
      <c r="R219" s="104">
        <v>8.02360598035935</v>
      </c>
      <c r="S219" s="104">
        <v>3.5381977583509285</v>
      </c>
      <c r="T219" s="104">
        <v>14.770757271126293</v>
      </c>
      <c r="U219" s="104">
        <v>0.25249788745402</v>
      </c>
      <c r="V219" s="104">
        <v>-0.009510612352896745</v>
      </c>
      <c r="W219" s="104">
        <v>1.3376104859140705</v>
      </c>
      <c r="X219" s="104">
        <v>5.242038383146312</v>
      </c>
      <c r="Y219" s="104">
        <v>15.730716632987546</v>
      </c>
      <c r="Z219" s="104">
        <v>15.238831417853813</v>
      </c>
      <c r="AA219" s="104">
        <v>3.2554757204576505</v>
      </c>
      <c r="AB219" s="104">
        <v>0.6016975911583461</v>
      </c>
      <c r="AC219" s="104">
        <v>0.027221520516673807</v>
      </c>
      <c r="AD219" s="104">
        <v>0.15649309253179486</v>
      </c>
      <c r="AE219" s="104">
        <v>2.650840069850143</v>
      </c>
      <c r="AF219" s="104">
        <v>0.8941183199408947</v>
      </c>
      <c r="AG219" s="104">
        <v>0.973055069404727</v>
      </c>
      <c r="AH219" s="104">
        <v>1.0828562029195334</v>
      </c>
      <c r="AI219" s="104">
        <v>9.169955642757884</v>
      </c>
      <c r="AJ219" s="104">
        <v>0.34355842927800384</v>
      </c>
      <c r="AK219" s="104">
        <v>3.0036450402704533</v>
      </c>
      <c r="AL219" s="104">
        <v>0.5734448252451939</v>
      </c>
      <c r="AM219" s="104">
        <v>8.425017116997624</v>
      </c>
      <c r="AN219" s="104">
        <v>16.932959177239486</v>
      </c>
      <c r="AO219" s="104">
        <v>5.341619146812894</v>
      </c>
      <c r="AP219" s="104">
        <v>9.361954170083926</v>
      </c>
      <c r="AQ219" s="104">
        <v>2.205782815800825</v>
      </c>
      <c r="AR219" s="104">
        <v>2.8653222120758586</v>
      </c>
      <c r="AS219" s="104">
        <v>0.7555023219340031</v>
      </c>
      <c r="AT219" s="104">
        <v>3.7240894751222204</v>
      </c>
      <c r="AU219" s="104">
        <v>2.724350718014946</v>
      </c>
      <c r="AV219" s="104">
        <v>0.4816769595648505</v>
      </c>
      <c r="AW219" s="104">
        <v>0.3134611207261026</v>
      </c>
      <c r="AX219" s="104">
        <v>0.36298864469280206</v>
      </c>
      <c r="AY219" s="104">
        <v>0.06779827093354461</v>
      </c>
      <c r="AZ219" s="104">
        <v>3.4566270548074085</v>
      </c>
      <c r="BA219" s="104">
        <v>1.0173990258941692</v>
      </c>
      <c r="BB219" s="104">
        <v>6.8195847120540645</v>
      </c>
      <c r="BC219" s="104">
        <v>2.207535438606512E-4</v>
      </c>
      <c r="BD219" s="104">
        <v>3.409876994081894</v>
      </c>
      <c r="BE219" s="104">
        <v>0.14803295803373537</v>
      </c>
      <c r="BF219" s="104">
        <v>4.363381852171561</v>
      </c>
      <c r="BG219" s="104">
        <v>0.7908006249264141</v>
      </c>
      <c r="BH219" s="104">
        <v>8.427955718708965</v>
      </c>
      <c r="BI219" s="104">
        <v>6.028842769222389</v>
      </c>
      <c r="BJ219" s="104">
        <v>8.207549076975726</v>
      </c>
      <c r="BK219" s="104">
        <v>0.24590840197526917</v>
      </c>
      <c r="BL219" s="104">
        <v>4.33978950517429</v>
      </c>
      <c r="BM219" s="104">
        <v>7.109950500950479</v>
      </c>
      <c r="BN219" s="104">
        <v>5.3980618237310045</v>
      </c>
      <c r="BO219" s="104">
        <v>1.7797910692762213</v>
      </c>
      <c r="BP219" s="104">
        <v>7.717876558182078</v>
      </c>
      <c r="BQ219" s="104">
        <v>1.7106370036117728</v>
      </c>
      <c r="BR219" s="104">
        <v>0.46642295138261775</v>
      </c>
      <c r="BS219" s="104">
        <v>0.28096245103528017</v>
      </c>
      <c r="BT219" s="47"/>
      <c r="BU219" s="47"/>
      <c r="BV219" s="47"/>
      <c r="BW219" s="47"/>
    </row>
    <row r="220" ht="12.75" customHeight="1" outlineLevel="1">
      <c r="B220" s="2">
        <v>206.0</v>
      </c>
      <c r="E220" s="59" t="s">
        <v>186</v>
      </c>
      <c r="F220" s="104"/>
      <c r="G220" s="105">
        <f t="shared" ref="G220:N220" si="87">LN(G156/G198)</f>
        <v>1.287839825</v>
      </c>
      <c r="H220" s="104">
        <f t="shared" si="87"/>
        <v>1.30115982</v>
      </c>
      <c r="I220" s="104">
        <f t="shared" si="87"/>
        <v>1.314079827</v>
      </c>
      <c r="J220" s="104">
        <f t="shared" si="87"/>
        <v>1.326351067</v>
      </c>
      <c r="K220" s="104">
        <f t="shared" si="87"/>
        <v>1.338039271</v>
      </c>
      <c r="L220" s="104">
        <f t="shared" si="87"/>
        <v>1.349228338</v>
      </c>
      <c r="M220" s="104">
        <f t="shared" si="87"/>
        <v>1.359978706</v>
      </c>
      <c r="N220" s="104">
        <f t="shared" si="87"/>
        <v>1.370341755</v>
      </c>
      <c r="O220" s="106"/>
      <c r="P220" s="36">
        <v>218.0</v>
      </c>
      <c r="Q220" s="9"/>
      <c r="R220" s="104">
        <v>2.2904333076904515</v>
      </c>
      <c r="S220" s="104">
        <v>-0.3530396128769429</v>
      </c>
      <c r="T220" s="104">
        <v>-3.3868858977511214</v>
      </c>
      <c r="U220" s="104">
        <v>-1.1624798670639398</v>
      </c>
      <c r="V220" s="104">
        <v>-0.5767815543790087</v>
      </c>
      <c r="W220" s="104">
        <v>-0.8895171104261794</v>
      </c>
      <c r="X220" s="104">
        <v>-2.8963587042502845</v>
      </c>
      <c r="Y220" s="104">
        <v>-4.398548524491182</v>
      </c>
      <c r="Z220" s="104">
        <v>-4.460727306546049</v>
      </c>
      <c r="AA220" s="104">
        <v>-2.8770481723119556</v>
      </c>
      <c r="AB220" s="104">
        <v>0.22487896110262948</v>
      </c>
      <c r="AC220" s="104">
        <v>-0.5125057219529254</v>
      </c>
      <c r="AD220" s="104">
        <v>-0.17324716416628785</v>
      </c>
      <c r="AE220" s="104">
        <v>-2.066134429338962</v>
      </c>
      <c r="AF220" s="104">
        <v>-1.9097007937674224</v>
      </c>
      <c r="AG220" s="104">
        <v>-1.3255472438508633</v>
      </c>
      <c r="AH220" s="104">
        <v>-2.3086896063825053</v>
      </c>
      <c r="AI220" s="104">
        <v>-3.5190147408891126</v>
      </c>
      <c r="AJ220" s="104">
        <v>-0.9122432131174002</v>
      </c>
      <c r="AK220" s="104">
        <v>-1.9774112868381963</v>
      </c>
      <c r="AL220" s="104">
        <v>-0.6169481807685147</v>
      </c>
      <c r="AM220" s="104">
        <v>-3.567855616283485</v>
      </c>
      <c r="AN220" s="104">
        <v>-4.85842035480651</v>
      </c>
      <c r="AO220" s="104">
        <v>-3.6929201564390635</v>
      </c>
      <c r="AP220" s="104">
        <v>3.8152672010411015</v>
      </c>
      <c r="AQ220" s="104">
        <v>0.7150493003776764</v>
      </c>
      <c r="AR220" s="104">
        <v>-1.098271053590787</v>
      </c>
      <c r="AS220" s="104">
        <v>-1.9671171312176625</v>
      </c>
      <c r="AT220" s="104">
        <v>-2.8505672159914446</v>
      </c>
      <c r="AU220" s="104">
        <v>-1.7410415507710912</v>
      </c>
      <c r="AV220" s="104">
        <v>0.0333829665944334</v>
      </c>
      <c r="AW220" s="104">
        <v>-0.5243676852251041</v>
      </c>
      <c r="AX220" s="104">
        <v>-0.9439058321309018</v>
      </c>
      <c r="AY220" s="104">
        <v>-0.09160689140925957</v>
      </c>
      <c r="AZ220" s="104">
        <v>-2.091682046244905</v>
      </c>
      <c r="BA220" s="104">
        <v>-1.338112264874624</v>
      </c>
      <c r="BB220" s="104">
        <v>-1.9959123013972808</v>
      </c>
      <c r="BC220" s="104">
        <v>-0.49788648458370494</v>
      </c>
      <c r="BD220" s="104">
        <v>-2.632159086659184</v>
      </c>
      <c r="BE220" s="104">
        <v>-0.7942763777855197</v>
      </c>
      <c r="BF220" s="104">
        <v>-2.3286225812904173</v>
      </c>
      <c r="BG220" s="104">
        <v>-1.3133243593959012</v>
      </c>
      <c r="BH220" s="104">
        <v>-3.6680885544648043</v>
      </c>
      <c r="BI220" s="104">
        <v>-3.3164097197651157</v>
      </c>
      <c r="BJ220" s="104">
        <v>-1.94520517385795</v>
      </c>
      <c r="BK220" s="104">
        <v>-0.77809838233467</v>
      </c>
      <c r="BL220" s="104">
        <v>-2.913709080796808</v>
      </c>
      <c r="BM220" s="104">
        <v>1.937744769758386</v>
      </c>
      <c r="BN220" s="104">
        <v>-2.3643266449061158</v>
      </c>
      <c r="BO220" s="104">
        <v>-1.7960549810844375</v>
      </c>
      <c r="BP220" s="104">
        <v>-3.1080057168735142</v>
      </c>
      <c r="BQ220" s="104">
        <v>-1.6909781850531593</v>
      </c>
      <c r="BR220" s="104">
        <v>0.2286275757319668</v>
      </c>
      <c r="BS220" s="104">
        <v>-0.2870471653372669</v>
      </c>
      <c r="BT220" s="47"/>
      <c r="BU220" s="47"/>
      <c r="BV220" s="47"/>
      <c r="BW220" s="47"/>
    </row>
    <row r="221" ht="12.75" customHeight="1" outlineLevel="1">
      <c r="B221" s="2">
        <v>207.0</v>
      </c>
      <c r="E221" s="59" t="s">
        <v>187</v>
      </c>
      <c r="F221" s="63"/>
      <c r="G221" s="67">
        <f t="shared" ref="G221:N221" si="88">G157/G199</f>
        <v>1.22579731</v>
      </c>
      <c r="H221" s="63">
        <f t="shared" si="88"/>
        <v>1.270626429</v>
      </c>
      <c r="I221" s="63">
        <f t="shared" si="88"/>
        <v>1.232503888</v>
      </c>
      <c r="J221" s="63">
        <f t="shared" si="88"/>
        <v>1.215396579</v>
      </c>
      <c r="K221" s="63">
        <f t="shared" si="88"/>
        <v>1.199844479</v>
      </c>
      <c r="L221" s="63">
        <f t="shared" si="88"/>
        <v>1.195956454</v>
      </c>
      <c r="M221" s="63">
        <f t="shared" si="88"/>
        <v>1.17029549</v>
      </c>
      <c r="N221" s="63">
        <f t="shared" si="88"/>
        <v>1.091757387</v>
      </c>
      <c r="O221" s="68"/>
      <c r="P221" s="36">
        <v>219.0</v>
      </c>
      <c r="Q221" s="9"/>
      <c r="R221" s="63">
        <v>0.7832798520470653</v>
      </c>
      <c r="S221" s="63">
        <v>0.5228550422791405</v>
      </c>
      <c r="T221" s="63">
        <v>-0.2195041075289909</v>
      </c>
      <c r="U221" s="63">
        <v>0.3399401446014177</v>
      </c>
      <c r="V221" s="63">
        <v>0.2875916702820604</v>
      </c>
      <c r="W221" s="63">
        <v>0.5772732159591616</v>
      </c>
      <c r="X221" s="63">
        <v>0.9155110753662624</v>
      </c>
      <c r="Y221" s="63">
        <v>-0.1371877264376962</v>
      </c>
      <c r="Z221" s="63">
        <v>2.599943245141356</v>
      </c>
      <c r="AA221" s="63">
        <v>0.8099064287203113</v>
      </c>
      <c r="AB221" s="63">
        <v>0.9496149973541326</v>
      </c>
      <c r="AC221" s="63">
        <v>0.783387184966585</v>
      </c>
      <c r="AD221" s="63">
        <v>0.4935854324244118</v>
      </c>
      <c r="AE221" s="63">
        <v>1.3098770178992614</v>
      </c>
      <c r="AF221" s="63">
        <v>0.9557950135925422</v>
      </c>
      <c r="AG221" s="63">
        <v>0.8079972838586731</v>
      </c>
      <c r="AH221" s="63">
        <v>0.8324190590914298</v>
      </c>
      <c r="AI221" s="63">
        <v>0.11778706706416998</v>
      </c>
      <c r="AJ221" s="63">
        <v>0.17344717370638638</v>
      </c>
      <c r="AK221" s="63">
        <v>0.98567577505455</v>
      </c>
      <c r="AL221" s="63">
        <v>0.5627951735901203</v>
      </c>
      <c r="AM221" s="63">
        <v>-0.3041225061256969</v>
      </c>
      <c r="AN221" s="63">
        <v>0.3696810544833389</v>
      </c>
      <c r="AO221" s="63">
        <v>0.17336489420090204</v>
      </c>
      <c r="AP221" s="63">
        <v>0.7767655693801199</v>
      </c>
      <c r="AQ221" s="63">
        <v>1.225797310090933</v>
      </c>
      <c r="AR221" s="63">
        <v>3.5456272810244416</v>
      </c>
      <c r="AS221" s="63">
        <v>0.3090562255057876</v>
      </c>
      <c r="AT221" s="63">
        <v>0.9753627322666419</v>
      </c>
      <c r="AU221" s="63">
        <v>0.8029999985891655</v>
      </c>
      <c r="AV221" s="63">
        <v>0.8328555989665707</v>
      </c>
      <c r="AW221" s="63">
        <v>2.102338228245558</v>
      </c>
      <c r="AX221" s="63">
        <v>0.7759429088286318</v>
      </c>
      <c r="AY221" s="63">
        <v>1.1841800349645135</v>
      </c>
      <c r="AZ221" s="63">
        <v>1.2305804898230186</v>
      </c>
      <c r="BA221" s="63">
        <v>0.13257546166767273</v>
      </c>
      <c r="BB221" s="63">
        <v>-0.13334034224875924</v>
      </c>
      <c r="BC221" s="63">
        <v>1.4264832239164136</v>
      </c>
      <c r="BD221" s="63">
        <v>0.987885363133686</v>
      </c>
      <c r="BE221" s="63">
        <v>1.1780278102742412</v>
      </c>
      <c r="BF221" s="63">
        <v>0.7309080720675359</v>
      </c>
      <c r="BG221" s="63">
        <v>0.15940354363399342</v>
      </c>
      <c r="BH221" s="63">
        <v>0.3165634461243984</v>
      </c>
      <c r="BI221" s="63">
        <v>0.4101040071541251</v>
      </c>
      <c r="BJ221" s="63">
        <v>0.5030404438896324</v>
      </c>
      <c r="BK221" s="63">
        <v>0.20849748733332438</v>
      </c>
      <c r="BL221" s="63">
        <v>1.754089966333265</v>
      </c>
      <c r="BM221" s="63">
        <v>0.6156258171152904</v>
      </c>
      <c r="BN221" s="63">
        <v>1.5811786588692596</v>
      </c>
      <c r="BO221" s="63">
        <v>1.192002613142743</v>
      </c>
      <c r="BP221" s="63">
        <v>1.1532544714916757</v>
      </c>
      <c r="BQ221" s="63">
        <v>0.6706735992417282</v>
      </c>
      <c r="BR221" s="63">
        <v>0.9620761645697642</v>
      </c>
      <c r="BS221" s="63">
        <v>0.9634084993928812</v>
      </c>
      <c r="BT221" s="47"/>
      <c r="BU221" s="47"/>
      <c r="BV221" s="47"/>
      <c r="BW221" s="47"/>
    </row>
    <row r="222" ht="12.75" customHeight="1" outlineLevel="1">
      <c r="B222" s="2">
        <v>208.0</v>
      </c>
      <c r="C222" s="108"/>
      <c r="D222" s="108"/>
      <c r="E222" s="59" t="s">
        <v>188</v>
      </c>
      <c r="F222" s="104"/>
      <c r="G222" s="105">
        <f>HLOOKUP($E$3,$Q$3:$BY$269,P222,FALSE)</f>
        <v>17</v>
      </c>
      <c r="H222" s="104">
        <f t="shared" ref="H222:N222" si="89">H158</f>
        <v>18</v>
      </c>
      <c r="I222" s="104">
        <f t="shared" si="89"/>
        <v>19</v>
      </c>
      <c r="J222" s="104">
        <f t="shared" si="89"/>
        <v>20</v>
      </c>
      <c r="K222" s="104">
        <f t="shared" si="89"/>
        <v>21</v>
      </c>
      <c r="L222" s="104">
        <f t="shared" si="89"/>
        <v>22</v>
      </c>
      <c r="M222" s="104">
        <f t="shared" si="89"/>
        <v>23</v>
      </c>
      <c r="N222" s="104">
        <f t="shared" si="89"/>
        <v>24</v>
      </c>
      <c r="O222" s="106"/>
      <c r="P222" s="36">
        <v>220.0</v>
      </c>
      <c r="Q222" s="9"/>
      <c r="R222" s="104">
        <v>17.0</v>
      </c>
      <c r="S222" s="104">
        <v>17.0</v>
      </c>
      <c r="T222" s="104">
        <v>17.0</v>
      </c>
      <c r="U222" s="104">
        <v>17.0</v>
      </c>
      <c r="V222" s="104">
        <v>17.0</v>
      </c>
      <c r="W222" s="104">
        <v>17.0</v>
      </c>
      <c r="X222" s="104">
        <v>17.0</v>
      </c>
      <c r="Y222" s="104">
        <v>17.0</v>
      </c>
      <c r="Z222" s="104">
        <v>17.0</v>
      </c>
      <c r="AA222" s="104">
        <v>17.0</v>
      </c>
      <c r="AB222" s="104">
        <v>17.0</v>
      </c>
      <c r="AC222" s="104">
        <v>17.0</v>
      </c>
      <c r="AD222" s="104">
        <v>17.0</v>
      </c>
      <c r="AE222" s="104">
        <v>17.0</v>
      </c>
      <c r="AF222" s="104">
        <v>17.0</v>
      </c>
      <c r="AG222" s="104">
        <v>17.0</v>
      </c>
      <c r="AH222" s="104">
        <v>17.0</v>
      </c>
      <c r="AI222" s="104">
        <v>17.0</v>
      </c>
      <c r="AJ222" s="104">
        <v>17.0</v>
      </c>
      <c r="AK222" s="104">
        <v>17.0</v>
      </c>
      <c r="AL222" s="104">
        <v>17.0</v>
      </c>
      <c r="AM222" s="104">
        <v>17.0</v>
      </c>
      <c r="AN222" s="104">
        <v>17.0</v>
      </c>
      <c r="AO222" s="104">
        <v>17.0</v>
      </c>
      <c r="AP222" s="104">
        <v>17.0</v>
      </c>
      <c r="AQ222" s="104">
        <v>17.0</v>
      </c>
      <c r="AR222" s="104">
        <v>17.0</v>
      </c>
      <c r="AS222" s="104">
        <v>17.0</v>
      </c>
      <c r="AT222" s="104">
        <v>17.0</v>
      </c>
      <c r="AU222" s="104">
        <v>17.0</v>
      </c>
      <c r="AV222" s="104">
        <v>17.0</v>
      </c>
      <c r="AW222" s="104">
        <v>17.0</v>
      </c>
      <c r="AX222" s="104">
        <v>17.0</v>
      </c>
      <c r="AY222" s="104">
        <v>17.0</v>
      </c>
      <c r="AZ222" s="104">
        <v>17.0</v>
      </c>
      <c r="BA222" s="104">
        <v>17.0</v>
      </c>
      <c r="BB222" s="104">
        <v>17.0</v>
      </c>
      <c r="BC222" s="104">
        <v>17.0</v>
      </c>
      <c r="BD222" s="104">
        <v>17.0</v>
      </c>
      <c r="BE222" s="104">
        <v>17.0</v>
      </c>
      <c r="BF222" s="104">
        <v>17.0</v>
      </c>
      <c r="BG222" s="104">
        <v>17.0</v>
      </c>
      <c r="BH222" s="104">
        <v>17.0</v>
      </c>
      <c r="BI222" s="104">
        <v>17.0</v>
      </c>
      <c r="BJ222" s="104">
        <v>17.0</v>
      </c>
      <c r="BK222" s="104">
        <v>17.0</v>
      </c>
      <c r="BL222" s="104">
        <v>17.0</v>
      </c>
      <c r="BM222" s="104">
        <v>17.0</v>
      </c>
      <c r="BN222" s="104">
        <v>17.0</v>
      </c>
      <c r="BO222" s="104">
        <v>17.0</v>
      </c>
      <c r="BP222" s="104">
        <v>17.0</v>
      </c>
      <c r="BQ222" s="104">
        <v>17.0</v>
      </c>
      <c r="BR222" s="104">
        <v>17.0</v>
      </c>
      <c r="BS222" s="104">
        <v>17.0</v>
      </c>
      <c r="BT222" s="47"/>
      <c r="BU222" s="47"/>
      <c r="BV222" s="47"/>
      <c r="BW222" s="47"/>
      <c r="BX222" s="108"/>
      <c r="BY222" s="108"/>
      <c r="BZ222" s="108"/>
      <c r="CA222" s="108"/>
      <c r="CB222" s="108"/>
      <c r="CC222" s="108"/>
      <c r="CD222" s="108"/>
      <c r="CE222" s="108"/>
      <c r="CF222" s="108"/>
      <c r="CG222" s="108"/>
      <c r="CH222" s="108"/>
      <c r="CI222" s="108"/>
      <c r="CJ222" s="108"/>
      <c r="CK222" s="108"/>
      <c r="CL222" s="108"/>
      <c r="CM222" s="108"/>
    </row>
    <row r="223" ht="12.75" customHeight="1" outlineLevel="1">
      <c r="B223" s="2">
        <v>209.0</v>
      </c>
      <c r="O223" s="2"/>
      <c r="P223" s="36">
        <v>221.0</v>
      </c>
      <c r="Q223" s="9"/>
      <c r="BT223" s="47"/>
      <c r="BU223" s="47"/>
      <c r="BV223" s="47"/>
      <c r="BW223" s="47"/>
    </row>
    <row r="224" ht="12.75" customHeight="1" outlineLevel="1">
      <c r="B224" s="2">
        <v>210.0</v>
      </c>
      <c r="C224" s="28" t="s">
        <v>203</v>
      </c>
      <c r="D224" s="28"/>
      <c r="O224" s="2"/>
      <c r="P224" s="36">
        <v>222.0</v>
      </c>
      <c r="Q224" s="9"/>
      <c r="BT224" s="47"/>
      <c r="BU224" s="47"/>
      <c r="BV224" s="47"/>
      <c r="BW224" s="47"/>
    </row>
    <row r="225" ht="12.75" customHeight="1" outlineLevel="1">
      <c r="B225" s="2">
        <v>211.0</v>
      </c>
      <c r="O225" s="2"/>
      <c r="P225" s="36">
        <v>223.0</v>
      </c>
      <c r="Q225" s="9"/>
      <c r="BT225" s="47"/>
      <c r="BU225" s="47"/>
      <c r="BV225" s="47"/>
      <c r="BW225" s="47"/>
    </row>
    <row r="226" ht="12.75" customHeight="1" outlineLevel="1">
      <c r="B226" s="2">
        <v>212.0</v>
      </c>
      <c r="E226" s="59" t="s">
        <v>181</v>
      </c>
      <c r="F226" s="71"/>
      <c r="G226" s="109">
        <f t="shared" ref="G226:N226" si="90">G162*G205</f>
        <v>12.81528199</v>
      </c>
      <c r="H226" s="71">
        <f t="shared" si="90"/>
        <v>12.81528199</v>
      </c>
      <c r="I226" s="71">
        <f t="shared" si="90"/>
        <v>12.81528199</v>
      </c>
      <c r="J226" s="71">
        <f t="shared" si="90"/>
        <v>12.81528199</v>
      </c>
      <c r="K226" s="71">
        <f t="shared" si="90"/>
        <v>12.81528199</v>
      </c>
      <c r="L226" s="71">
        <f t="shared" si="90"/>
        <v>12.81528199</v>
      </c>
      <c r="M226" s="71">
        <f t="shared" si="90"/>
        <v>12.81528199</v>
      </c>
      <c r="N226" s="71">
        <f t="shared" si="90"/>
        <v>12.81528199</v>
      </c>
      <c r="O226" s="110"/>
      <c r="P226" s="36">
        <v>224.0</v>
      </c>
      <c r="Q226" s="9"/>
      <c r="R226" s="71">
        <v>12.81721914540464</v>
      </c>
      <c r="S226" s="71">
        <v>12.809732041092667</v>
      </c>
      <c r="T226" s="71">
        <v>12.815667288766317</v>
      </c>
      <c r="U226" s="71">
        <v>12.81454993811336</v>
      </c>
      <c r="V226" s="71">
        <v>12.816805233884939</v>
      </c>
      <c r="W226" s="71">
        <v>12.81288440307239</v>
      </c>
      <c r="X226" s="71">
        <v>12.81331330994302</v>
      </c>
      <c r="Y226" s="71">
        <v>12.814736982825067</v>
      </c>
      <c r="Z226" s="71">
        <v>12.810934558134596</v>
      </c>
      <c r="AA226" s="71">
        <v>12.811148202512005</v>
      </c>
      <c r="AB226" s="71">
        <v>12.814879887835255</v>
      </c>
      <c r="AC226" s="71">
        <v>12.821412544937436</v>
      </c>
      <c r="AD226" s="71">
        <v>12.819095782593745</v>
      </c>
      <c r="AE226" s="71">
        <v>12.812338831390388</v>
      </c>
      <c r="AF226" s="71">
        <v>12.812096781482326</v>
      </c>
      <c r="AG226" s="71">
        <v>12.81534507829073</v>
      </c>
      <c r="AH226" s="71">
        <v>12.815711468242117</v>
      </c>
      <c r="AI226" s="71">
        <v>12.812372588661209</v>
      </c>
      <c r="AJ226" s="71">
        <v>12.81609144843035</v>
      </c>
      <c r="AK226" s="71">
        <v>12.814546852239651</v>
      </c>
      <c r="AL226" s="71">
        <v>12.81145662132478</v>
      </c>
      <c r="AM226" s="71">
        <v>12.814922528786086</v>
      </c>
      <c r="AN226" s="71">
        <v>12.817662753008971</v>
      </c>
      <c r="AO226" s="71">
        <v>12.806567709189416</v>
      </c>
      <c r="AP226" s="71">
        <v>12.81509051959623</v>
      </c>
      <c r="AQ226" s="71">
        <v>12.815281989642113</v>
      </c>
      <c r="AR226" s="71">
        <v>12.815901074724351</v>
      </c>
      <c r="AS226" s="71">
        <v>12.814116835927887</v>
      </c>
      <c r="AT226" s="71">
        <v>12.812859046489152</v>
      </c>
      <c r="AU226" s="71">
        <v>12.819461334344746</v>
      </c>
      <c r="AV226" s="71">
        <v>12.8130835412861</v>
      </c>
      <c r="AW226" s="71">
        <v>12.819261214706257</v>
      </c>
      <c r="AX226" s="71">
        <v>12.814306444850608</v>
      </c>
      <c r="AY226" s="71">
        <v>12.787701892268222</v>
      </c>
      <c r="AZ226" s="71">
        <v>12.810935258155617</v>
      </c>
      <c r="BA226" s="71">
        <v>12.814773798938791</v>
      </c>
      <c r="BB226" s="71">
        <v>12.831090199996751</v>
      </c>
      <c r="BC226" s="71">
        <v>12.811928566157505</v>
      </c>
      <c r="BD226" s="71">
        <v>12.81473470984177</v>
      </c>
      <c r="BE226" s="71">
        <v>12.819457458886518</v>
      </c>
      <c r="BF226" s="71">
        <v>12.81437470409644</v>
      </c>
      <c r="BG226" s="71">
        <v>12.806437742471982</v>
      </c>
      <c r="BH226" s="71">
        <v>12.822060011014516</v>
      </c>
      <c r="BI226" s="71">
        <v>12.812317891678893</v>
      </c>
      <c r="BJ226" s="71">
        <v>12.814570121024731</v>
      </c>
      <c r="BK226" s="71">
        <v>12.809840579464703</v>
      </c>
      <c r="BL226" s="71">
        <v>12.814244071673096</v>
      </c>
      <c r="BM226" s="71">
        <v>12.802268129032575</v>
      </c>
      <c r="BN226" s="71">
        <v>12.815287046759257</v>
      </c>
      <c r="BO226" s="71">
        <v>12.815763359841434</v>
      </c>
      <c r="BP226" s="71">
        <v>12.815289735331385</v>
      </c>
      <c r="BQ226" s="71">
        <v>12.813463903341642</v>
      </c>
      <c r="BR226" s="71">
        <v>12.820177946526355</v>
      </c>
      <c r="BS226" s="71">
        <v>12.816571389915095</v>
      </c>
      <c r="BT226" s="47"/>
      <c r="BU226" s="47"/>
      <c r="BV226" s="47"/>
      <c r="BW226" s="47"/>
    </row>
    <row r="227" ht="12.75" customHeight="1" outlineLevel="1">
      <c r="B227" s="2">
        <v>213.0</v>
      </c>
      <c r="E227" s="59" t="s">
        <v>182</v>
      </c>
      <c r="F227" s="71"/>
      <c r="G227" s="109">
        <f t="shared" ref="G227:N227" si="91">G163*G206</f>
        <v>-0.1700238105</v>
      </c>
      <c r="H227" s="71">
        <f t="shared" si="91"/>
        <v>-0.1834517279</v>
      </c>
      <c r="I227" s="71">
        <f t="shared" si="91"/>
        <v>-0.1943172307</v>
      </c>
      <c r="J227" s="71">
        <f t="shared" si="91"/>
        <v>-0.195086205</v>
      </c>
      <c r="K227" s="71">
        <f t="shared" si="91"/>
        <v>-0.1932274107</v>
      </c>
      <c r="L227" s="71">
        <f t="shared" si="91"/>
        <v>-0.1952844193</v>
      </c>
      <c r="M227" s="71">
        <f t="shared" si="91"/>
        <v>-0.1973054326</v>
      </c>
      <c r="N227" s="71">
        <f t="shared" si="91"/>
        <v>-0.199326446</v>
      </c>
      <c r="O227" s="110"/>
      <c r="P227" s="36">
        <v>225.0</v>
      </c>
      <c r="Q227" s="9"/>
      <c r="R227" s="71">
        <v>-0.17472188947937567</v>
      </c>
      <c r="S227" s="71">
        <v>-0.02932282937981789</v>
      </c>
      <c r="T227" s="71">
        <v>-0.06680646098338605</v>
      </c>
      <c r="U227" s="71">
        <v>-0.11775169199641834</v>
      </c>
      <c r="V227" s="71">
        <v>-0.14938730740231043</v>
      </c>
      <c r="W227" s="71">
        <v>-0.0678756478271785</v>
      </c>
      <c r="X227" s="71">
        <v>-0.10729597059134878</v>
      </c>
      <c r="Y227" s="71">
        <v>-0.07498864577203164</v>
      </c>
      <c r="Z227" s="71">
        <v>-0.17098203736537299</v>
      </c>
      <c r="AA227" s="71">
        <v>-0.1894219996540178</v>
      </c>
      <c r="AB227" s="71">
        <v>-0.17765191601553718</v>
      </c>
      <c r="AC227" s="71">
        <v>-0.0882445704735039</v>
      </c>
      <c r="AD227" s="71">
        <v>-0.18918966197946835</v>
      </c>
      <c r="AE227" s="71">
        <v>-0.04544022454959653</v>
      </c>
      <c r="AF227" s="71">
        <v>-0.09195355098514582</v>
      </c>
      <c r="AG227" s="71">
        <v>-0.1889961442146915</v>
      </c>
      <c r="AH227" s="71">
        <v>-0.07659585174241569</v>
      </c>
      <c r="AI227" s="71">
        <v>-0.06686009207558806</v>
      </c>
      <c r="AJ227" s="71">
        <v>-0.07508594329272038</v>
      </c>
      <c r="AK227" s="71">
        <v>-0.14993904294739563</v>
      </c>
      <c r="AL227" s="71">
        <v>-0.16187058782546826</v>
      </c>
      <c r="AM227" s="71">
        <v>-0.07508872026922536</v>
      </c>
      <c r="AN227" s="71">
        <v>-0.01705831901305706</v>
      </c>
      <c r="AO227" s="71">
        <v>-0.017147713745549586</v>
      </c>
      <c r="AP227" s="71">
        <v>-0.14086388211768303</v>
      </c>
      <c r="AQ227" s="71">
        <v>-0.1700238104551232</v>
      </c>
      <c r="AR227" s="71">
        <v>-0.13487100549873154</v>
      </c>
      <c r="AS227" s="71">
        <v>-0.04495583683051707</v>
      </c>
      <c r="AT227" s="71">
        <v>-0.079376082138091</v>
      </c>
      <c r="AU227" s="71">
        <v>-0.08504608929206513</v>
      </c>
      <c r="AV227" s="71">
        <v>-0.09237216631413933</v>
      </c>
      <c r="AW227" s="71">
        <v>-0.14914874609367113</v>
      </c>
      <c r="AX227" s="71">
        <v>-0.15518424644032133</v>
      </c>
      <c r="AY227" s="71">
        <v>-0.06798762139936552</v>
      </c>
      <c r="AZ227" s="71">
        <v>-0.06754209549735744</v>
      </c>
      <c r="BA227" s="71">
        <v>-0.03103457703137183</v>
      </c>
      <c r="BB227" s="71">
        <v>-0.09784792001897538</v>
      </c>
      <c r="BC227" s="71">
        <v>-0.16160897299511945</v>
      </c>
      <c r="BD227" s="71">
        <v>-0.15511903609870195</v>
      </c>
      <c r="BE227" s="71">
        <v>-0.17465595501766337</v>
      </c>
      <c r="BF227" s="71">
        <v>0.020990983325621382</v>
      </c>
      <c r="BG227" s="71">
        <v>-0.02953191859710436</v>
      </c>
      <c r="BH227" s="71">
        <v>0.020901820842143832</v>
      </c>
      <c r="BI227" s="71">
        <v>-0.07011311400862366</v>
      </c>
      <c r="BJ227" s="71">
        <v>-0.06682011075095427</v>
      </c>
      <c r="BK227" s="71">
        <v>-0.06740925735860766</v>
      </c>
      <c r="BL227" s="71">
        <v>-0.11034251260747716</v>
      </c>
      <c r="BM227" s="71">
        <v>-0.17615446808947138</v>
      </c>
      <c r="BN227" s="71">
        <v>-0.13453379812648175</v>
      </c>
      <c r="BO227" s="71">
        <v>-0.0679484094032197</v>
      </c>
      <c r="BP227" s="71">
        <v>-0.07417634052871844</v>
      </c>
      <c r="BQ227" s="71">
        <v>-0.011254941984298572</v>
      </c>
      <c r="BR227" s="71">
        <v>-0.04468386864202406</v>
      </c>
      <c r="BS227" s="71">
        <v>-0.13118704728783825</v>
      </c>
      <c r="BT227" s="47"/>
      <c r="BU227" s="47"/>
      <c r="BV227" s="47"/>
      <c r="BW227" s="47"/>
    </row>
    <row r="228" ht="12.75" customHeight="1" outlineLevel="1">
      <c r="B228" s="2">
        <v>214.0</v>
      </c>
      <c r="E228" s="59" t="s">
        <v>183</v>
      </c>
      <c r="F228" s="71"/>
      <c r="G228" s="109">
        <f t="shared" ref="G228:N228" si="92">G164*G207</f>
        <v>0.777646498</v>
      </c>
      <c r="H228" s="71">
        <f t="shared" si="92"/>
        <v>0.7866085285</v>
      </c>
      <c r="I228" s="71">
        <f t="shared" si="92"/>
        <v>0.7907910545</v>
      </c>
      <c r="J228" s="71">
        <f t="shared" si="92"/>
        <v>0.7953677438</v>
      </c>
      <c r="K228" s="71">
        <f t="shared" si="92"/>
        <v>0.7998223303</v>
      </c>
      <c r="L228" s="71">
        <f t="shared" si="92"/>
        <v>0.8043603864</v>
      </c>
      <c r="M228" s="71">
        <f t="shared" si="92"/>
        <v>0.8089550358</v>
      </c>
      <c r="N228" s="71">
        <f t="shared" si="92"/>
        <v>0.8135545186</v>
      </c>
      <c r="O228" s="110"/>
      <c r="P228" s="36">
        <v>226.0</v>
      </c>
      <c r="Q228" s="9"/>
      <c r="R228" s="71">
        <v>1.202518300394852</v>
      </c>
      <c r="S228" s="71">
        <v>-0.7450758022782227</v>
      </c>
      <c r="T228" s="71">
        <v>-1.6285112547040164</v>
      </c>
      <c r="U228" s="71">
        <v>-0.230863476143428</v>
      </c>
      <c r="V228" s="71">
        <v>0.03806717303418062</v>
      </c>
      <c r="W228" s="71">
        <v>-0.32263592397171187</v>
      </c>
      <c r="X228" s="71">
        <v>-0.9554835715388001</v>
      </c>
      <c r="Y228" s="71">
        <v>-1.7573328464812794</v>
      </c>
      <c r="Z228" s="71">
        <v>-1.4262174912236774</v>
      </c>
      <c r="AA228" s="71">
        <v>-0.713394542199236</v>
      </c>
      <c r="AB228" s="71">
        <v>0.4512904299760987</v>
      </c>
      <c r="AC228" s="71">
        <v>-0.003437899136126554</v>
      </c>
      <c r="AD228" s="71">
        <v>0.16572370190664235</v>
      </c>
      <c r="AE228" s="71">
        <v>-0.5311328564983586</v>
      </c>
      <c r="AF228" s="71">
        <v>-0.4292152627556191</v>
      </c>
      <c r="AG228" s="71">
        <v>-0.31482159439140617</v>
      </c>
      <c r="AH228" s="71">
        <v>-0.47148774369718444</v>
      </c>
      <c r="AI228" s="71">
        <v>-1.262096693191003</v>
      </c>
      <c r="AJ228" s="71">
        <v>-0.12107692925785633</v>
      </c>
      <c r="AK228" s="71">
        <v>-0.7332047642983408</v>
      </c>
      <c r="AL228" s="71">
        <v>-0.4416855200928393</v>
      </c>
      <c r="AM228" s="71">
        <v>-1.3913073142585952</v>
      </c>
      <c r="AN228" s="71">
        <v>-1.7722393598072195</v>
      </c>
      <c r="AO228" s="71">
        <v>-1.075078679213291</v>
      </c>
      <c r="AP228" s="71">
        <v>1.2656999149761041</v>
      </c>
      <c r="AQ228" s="71">
        <v>0.7776464979885438</v>
      </c>
      <c r="AR228" s="71">
        <v>-0.4617579840296988</v>
      </c>
      <c r="AS228" s="71">
        <v>-0.35936422550823194</v>
      </c>
      <c r="AT228" s="71">
        <v>-0.7827753924047559</v>
      </c>
      <c r="AU228" s="71">
        <v>-0.6462000309752507</v>
      </c>
      <c r="AV228" s="71">
        <v>0.43591945756116274</v>
      </c>
      <c r="AW228" s="71">
        <v>-0.17504001599281618</v>
      </c>
      <c r="AX228" s="71">
        <v>-0.1458525134629265</v>
      </c>
      <c r="AY228" s="71">
        <v>-0.03536513817728284</v>
      </c>
      <c r="AZ228" s="71">
        <v>-0.8263081445082351</v>
      </c>
      <c r="BA228" s="71">
        <v>-0.368254951648909</v>
      </c>
      <c r="BB228" s="71">
        <v>-1.0043984964344723</v>
      </c>
      <c r="BC228" s="71">
        <v>0.08657737308101916</v>
      </c>
      <c r="BD228" s="71">
        <v>-0.7037153372608791</v>
      </c>
      <c r="BE228" s="71">
        <v>-0.009294242952691194</v>
      </c>
      <c r="BF228" s="71">
        <v>-0.7508472227749445</v>
      </c>
      <c r="BG228" s="71">
        <v>-0.274481099056124</v>
      </c>
      <c r="BH228" s="71">
        <v>-1.1665486530508766</v>
      </c>
      <c r="BI228" s="71">
        <v>-1.0498315571294665</v>
      </c>
      <c r="BJ228" s="71">
        <v>-1.3675965221359179</v>
      </c>
      <c r="BK228" s="71">
        <v>-0.043628465164433076</v>
      </c>
      <c r="BL228" s="71">
        <v>-0.8992209429773397</v>
      </c>
      <c r="BM228" s="71">
        <v>1.1728214768855891</v>
      </c>
      <c r="BN228" s="71">
        <v>-0.6285231690769768</v>
      </c>
      <c r="BO228" s="71">
        <v>-0.3996454573004004</v>
      </c>
      <c r="BP228" s="71">
        <v>-1.2084781671193396</v>
      </c>
      <c r="BQ228" s="71">
        <v>-0.420218354417829</v>
      </c>
      <c r="BR228" s="71">
        <v>0.45029689529303496</v>
      </c>
      <c r="BS228" s="71">
        <v>0.2520815789387388</v>
      </c>
      <c r="BT228" s="47"/>
      <c r="BU228" s="47"/>
      <c r="BV228" s="47"/>
      <c r="BW228" s="47"/>
    </row>
    <row r="229" ht="12.75" customHeight="1" outlineLevel="1">
      <c r="B229" s="2">
        <v>215.0</v>
      </c>
      <c r="E229" s="59" t="s">
        <v>184</v>
      </c>
      <c r="F229" s="71"/>
      <c r="G229" s="109">
        <f t="shared" ref="G229:N229" si="93">G165*G208</f>
        <v>0.2397595793</v>
      </c>
      <c r="H229" s="71">
        <f t="shared" si="93"/>
        <v>0.2434182957</v>
      </c>
      <c r="I229" s="71">
        <f t="shared" si="93"/>
        <v>0.2440421339</v>
      </c>
      <c r="J229" s="71">
        <f t="shared" si="93"/>
        <v>0.2457842924</v>
      </c>
      <c r="K229" s="71">
        <f t="shared" si="93"/>
        <v>0.2471425115</v>
      </c>
      <c r="L229" s="71">
        <f t="shared" si="93"/>
        <v>0.2486576515</v>
      </c>
      <c r="M229" s="71">
        <f t="shared" si="93"/>
        <v>0.2494796349</v>
      </c>
      <c r="N229" s="71">
        <f t="shared" si="93"/>
        <v>0.2505328721</v>
      </c>
      <c r="O229" s="110"/>
      <c r="P229" s="36">
        <v>227.0</v>
      </c>
      <c r="Q229" s="9"/>
      <c r="R229" s="71">
        <v>0.5488103495509304</v>
      </c>
      <c r="S229" s="71">
        <v>-0.3014200411101863</v>
      </c>
      <c r="T229" s="71">
        <v>-0.5949075203524833</v>
      </c>
      <c r="U229" s="71">
        <v>-0.07288409031969595</v>
      </c>
      <c r="V229" s="71">
        <v>0.015566068796261245</v>
      </c>
      <c r="W229" s="71">
        <v>-0.1758778763404061</v>
      </c>
      <c r="X229" s="71">
        <v>-0.33384462527417247</v>
      </c>
      <c r="Y229" s="71">
        <v>-0.5679799488140732</v>
      </c>
      <c r="Z229" s="71">
        <v>-0.6193855824962912</v>
      </c>
      <c r="AA229" s="71">
        <v>-0.27922562795819394</v>
      </c>
      <c r="AB229" s="71">
        <v>0.12844039969071186</v>
      </c>
      <c r="AC229" s="71">
        <v>-0.015734085433805486</v>
      </c>
      <c r="AD229" s="71">
        <v>0.10741290547504276</v>
      </c>
      <c r="AE229" s="71">
        <v>-0.26285825402054996</v>
      </c>
      <c r="AF229" s="71">
        <v>-0.14410720995694362</v>
      </c>
      <c r="AG229" s="71">
        <v>-0.1418849643157676</v>
      </c>
      <c r="AH229" s="71">
        <v>-0.16754092675848312</v>
      </c>
      <c r="AI229" s="71">
        <v>-0.469769365847974</v>
      </c>
      <c r="AJ229" s="71">
        <v>-0.08417527503452055</v>
      </c>
      <c r="AK229" s="71">
        <v>-0.25129146397468577</v>
      </c>
      <c r="AL229" s="71">
        <v>-0.08333343617978166</v>
      </c>
      <c r="AM229" s="71">
        <v>-0.4353206774901221</v>
      </c>
      <c r="AN229" s="71">
        <v>-0.5925856318241869</v>
      </c>
      <c r="AO229" s="71">
        <v>-0.34563841711453536</v>
      </c>
      <c r="AP229" s="71">
        <v>0.5774141590193403</v>
      </c>
      <c r="AQ229" s="71">
        <v>0.2374431691531276</v>
      </c>
      <c r="AR229" s="71">
        <v>-0.2640618579210299</v>
      </c>
      <c r="AS229" s="71">
        <v>-0.13864028169091125</v>
      </c>
      <c r="AT229" s="71">
        <v>-0.3181674870356965</v>
      </c>
      <c r="AU229" s="71">
        <v>-0.25065740832083566</v>
      </c>
      <c r="AV229" s="71">
        <v>0.11701963056756606</v>
      </c>
      <c r="AW229" s="71">
        <v>-0.09177545238393787</v>
      </c>
      <c r="AX229" s="71">
        <v>-0.0832531313056947</v>
      </c>
      <c r="AY229" s="71">
        <v>-0.03423798340283652</v>
      </c>
      <c r="AZ229" s="71">
        <v>-0.30694966079055497</v>
      </c>
      <c r="BA229" s="71">
        <v>-0.14484632398241998</v>
      </c>
      <c r="BB229" s="71">
        <v>-0.3771009072057879</v>
      </c>
      <c r="BC229" s="71">
        <v>0.014766677830111954</v>
      </c>
      <c r="BD229" s="71">
        <v>-0.2987910499045187</v>
      </c>
      <c r="BE229" s="71">
        <v>-0.05232563303168612</v>
      </c>
      <c r="BF229" s="71">
        <v>-0.31625978111814945</v>
      </c>
      <c r="BG229" s="71">
        <v>-0.1329422250912207</v>
      </c>
      <c r="BH229" s="71">
        <v>-0.443332431145417</v>
      </c>
      <c r="BI229" s="71">
        <v>-0.33925653508136083</v>
      </c>
      <c r="BJ229" s="71">
        <v>-0.4346441407648497</v>
      </c>
      <c r="BK229" s="71">
        <v>-0.07764366374831998</v>
      </c>
      <c r="BL229" s="71">
        <v>-0.31316302129709994</v>
      </c>
      <c r="BM229" s="71">
        <v>0.3507790840878515</v>
      </c>
      <c r="BN229" s="71">
        <v>-0.362280998766754</v>
      </c>
      <c r="BO229" s="71">
        <v>-0.19421356134029985</v>
      </c>
      <c r="BP229" s="71">
        <v>-0.4600397226286094</v>
      </c>
      <c r="BQ229" s="71">
        <v>-0.2107996160735762</v>
      </c>
      <c r="BR229" s="71">
        <v>0.09069471914448901</v>
      </c>
      <c r="BS229" s="71">
        <v>0.08738370000538667</v>
      </c>
      <c r="BT229" s="47"/>
      <c r="BU229" s="47"/>
      <c r="BV229" s="47"/>
      <c r="BW229" s="47"/>
    </row>
    <row r="230" ht="12.75" customHeight="1" outlineLevel="1">
      <c r="B230" s="2">
        <v>216.0</v>
      </c>
      <c r="E230" s="59" t="s">
        <v>185</v>
      </c>
      <c r="F230" s="71"/>
      <c r="G230" s="109">
        <f t="shared" ref="G230:N230" si="94">G166*G209</f>
        <v>0.1651154911</v>
      </c>
      <c r="H230" s="71">
        <f t="shared" si="94"/>
        <v>0.1660341622</v>
      </c>
      <c r="I230" s="71">
        <f t="shared" si="94"/>
        <v>0.1673277718</v>
      </c>
      <c r="J230" s="71">
        <f t="shared" si="94"/>
        <v>0.1676750585</v>
      </c>
      <c r="K230" s="71">
        <f t="shared" si="94"/>
        <v>0.1681505486</v>
      </c>
      <c r="L230" s="71">
        <f t="shared" si="94"/>
        <v>0.1692829617</v>
      </c>
      <c r="M230" s="71">
        <f t="shared" si="94"/>
        <v>0.1695868463</v>
      </c>
      <c r="N230" s="71">
        <f t="shared" si="94"/>
        <v>0.1697681773</v>
      </c>
      <c r="O230" s="110"/>
      <c r="P230" s="36">
        <v>228.0</v>
      </c>
      <c r="Q230" s="9"/>
      <c r="R230" s="71">
        <v>0.2643277921387373</v>
      </c>
      <c r="S230" s="71">
        <v>-0.20403950221565392</v>
      </c>
      <c r="T230" s="71">
        <v>-0.3994997415565132</v>
      </c>
      <c r="U230" s="71">
        <v>-0.06132299174207741</v>
      </c>
      <c r="V230" s="71">
        <v>-0.010869364570095743</v>
      </c>
      <c r="W230" s="71">
        <v>-0.1258190254228069</v>
      </c>
      <c r="X230" s="71">
        <v>-0.26684056568023534</v>
      </c>
      <c r="Y230" s="71">
        <v>-0.4674579945262304</v>
      </c>
      <c r="Z230" s="71">
        <v>-0.42639818116621747</v>
      </c>
      <c r="AA230" s="71">
        <v>-0.19969535700877267</v>
      </c>
      <c r="AB230" s="71">
        <v>0.08050400406396108</v>
      </c>
      <c r="AC230" s="71">
        <v>-0.03302614502591956</v>
      </c>
      <c r="AD230" s="71">
        <v>0.0210173296459709</v>
      </c>
      <c r="AE230" s="71">
        <v>-0.17471939800056024</v>
      </c>
      <c r="AF230" s="71">
        <v>-0.10173536227278372</v>
      </c>
      <c r="AG230" s="71">
        <v>-0.11558904299129975</v>
      </c>
      <c r="AH230" s="71">
        <v>-0.09257660240455746</v>
      </c>
      <c r="AI230" s="71">
        <v>-0.3347698809718875</v>
      </c>
      <c r="AJ230" s="71">
        <v>-0.07007777127195353</v>
      </c>
      <c r="AK230" s="71">
        <v>-0.21406258309841367</v>
      </c>
      <c r="AL230" s="71">
        <v>-0.12705540923073827</v>
      </c>
      <c r="AM230" s="71">
        <v>-0.3354595694732859</v>
      </c>
      <c r="AN230" s="71">
        <v>-0.4423627860189994</v>
      </c>
      <c r="AO230" s="71">
        <v>-0.28975613294511104</v>
      </c>
      <c r="AP230" s="71">
        <v>0.33252507954960964</v>
      </c>
      <c r="AQ230" s="71">
        <v>0.1569365656577023</v>
      </c>
      <c r="AR230" s="71">
        <v>-0.18005674460844437</v>
      </c>
      <c r="AS230" s="71">
        <v>-0.09350397172176636</v>
      </c>
      <c r="AT230" s="71">
        <v>-0.19456125922300596</v>
      </c>
      <c r="AU230" s="71">
        <v>-0.17796162070570978</v>
      </c>
      <c r="AV230" s="71">
        <v>0.06970710379824716</v>
      </c>
      <c r="AW230" s="71">
        <v>-0.05513149422386719</v>
      </c>
      <c r="AX230" s="71">
        <v>-0.07205968823646484</v>
      </c>
      <c r="AY230" s="71">
        <v>-0.028182520798027407</v>
      </c>
      <c r="AZ230" s="71">
        <v>-0.19796539762389087</v>
      </c>
      <c r="BA230" s="71">
        <v>-0.11944827283639681</v>
      </c>
      <c r="BB230" s="71">
        <v>-0.309936014230364</v>
      </c>
      <c r="BC230" s="71">
        <v>2.3599411498303156E-4</v>
      </c>
      <c r="BD230" s="71">
        <v>-0.19523000679910013</v>
      </c>
      <c r="BE230" s="71">
        <v>-0.04490301558768586</v>
      </c>
      <c r="BF230" s="71">
        <v>-0.23382354533257205</v>
      </c>
      <c r="BG230" s="71">
        <v>-0.10097073326009577</v>
      </c>
      <c r="BH230" s="71">
        <v>-0.3231852353139698</v>
      </c>
      <c r="BI230" s="71">
        <v>-0.2991145812473689</v>
      </c>
      <c r="BJ230" s="71">
        <v>-0.32321135715132326</v>
      </c>
      <c r="BK230" s="71">
        <v>-0.05935173594395825</v>
      </c>
      <c r="BL230" s="71">
        <v>-0.2323422695158808</v>
      </c>
      <c r="BM230" s="71">
        <v>0.23758879760384666</v>
      </c>
      <c r="BN230" s="71">
        <v>-0.24826756938140881</v>
      </c>
      <c r="BO230" s="71">
        <v>-0.15500430794564896</v>
      </c>
      <c r="BP230" s="71">
        <v>-0.2785640973689127</v>
      </c>
      <c r="BQ230" s="71">
        <v>-0.13706595535614538</v>
      </c>
      <c r="BR230" s="71">
        <v>0.07461555603131839</v>
      </c>
      <c r="BS230" s="71">
        <v>0.05815309608436999</v>
      </c>
      <c r="BT230" s="47"/>
      <c r="BU230" s="47"/>
      <c r="BV230" s="47"/>
      <c r="BW230" s="47"/>
    </row>
    <row r="231" ht="12.75" customHeight="1" outlineLevel="1">
      <c r="B231" s="2">
        <v>217.0</v>
      </c>
      <c r="E231" s="59" t="s">
        <v>190</v>
      </c>
      <c r="F231" s="71"/>
      <c r="G231" s="109">
        <f t="shared" ref="G231:N231" si="95">G167*G210</f>
        <v>0.004538273356</v>
      </c>
      <c r="H231" s="71">
        <f t="shared" si="95"/>
        <v>0.005283415603</v>
      </c>
      <c r="I231" s="71">
        <f t="shared" si="95"/>
        <v>0.005927803331</v>
      </c>
      <c r="J231" s="71">
        <f t="shared" si="95"/>
        <v>0.005974812517</v>
      </c>
      <c r="K231" s="71">
        <f t="shared" si="95"/>
        <v>0.005861498116</v>
      </c>
      <c r="L231" s="71">
        <f t="shared" si="95"/>
        <v>0.005986959918</v>
      </c>
      <c r="M231" s="71">
        <f t="shared" si="95"/>
        <v>0.00611152015</v>
      </c>
      <c r="N231" s="71">
        <f t="shared" si="95"/>
        <v>0.006237362829</v>
      </c>
      <c r="O231" s="110"/>
      <c r="P231" s="36">
        <v>229.0</v>
      </c>
      <c r="Q231" s="9"/>
      <c r="R231" s="71">
        <v>0.004715664535449771</v>
      </c>
      <c r="S231" s="71">
        <v>1.3540111282347192E-4</v>
      </c>
      <c r="T231" s="71">
        <v>7.006333384678569E-4</v>
      </c>
      <c r="U231" s="71">
        <v>0.002288284997269619</v>
      </c>
      <c r="V231" s="71">
        <v>0.0034940497737073993</v>
      </c>
      <c r="W231" s="71">
        <v>7.551413216119469E-4</v>
      </c>
      <c r="X231" s="71">
        <v>0.0018271273673248066</v>
      </c>
      <c r="Y231" s="71">
        <v>8.661443776462421E-4</v>
      </c>
      <c r="Z231" s="71">
        <v>0.0050289138009265285</v>
      </c>
      <c r="AA231" s="71">
        <v>0.0058645206442774715</v>
      </c>
      <c r="AB231" s="71">
        <v>0.004941157178769259</v>
      </c>
      <c r="AC231" s="71">
        <v>0.0013542457952466357</v>
      </c>
      <c r="AD231" s="71">
        <v>0.005557971678442728</v>
      </c>
      <c r="AE231" s="71">
        <v>3.3346815630947156E-4</v>
      </c>
      <c r="AF231" s="71">
        <v>0.0013601420658045796</v>
      </c>
      <c r="AG231" s="71">
        <v>0.005546029488420328</v>
      </c>
      <c r="AH231" s="71">
        <v>8.662739734980553E-4</v>
      </c>
      <c r="AI231" s="71">
        <v>7.004559285426916E-4</v>
      </c>
      <c r="AJ231" s="71">
        <v>9.309510864266305E-4</v>
      </c>
      <c r="AK231" s="71">
        <v>0.0035877835796269387</v>
      </c>
      <c r="AL231" s="71">
        <v>0.004400302992677393</v>
      </c>
      <c r="AM231" s="71">
        <v>8.721147403936572E-4</v>
      </c>
      <c r="AN231" s="71">
        <v>4.662088345844836E-5</v>
      </c>
      <c r="AO231" s="71">
        <v>5.0216739640116307E-5</v>
      </c>
      <c r="AP231" s="71">
        <v>0.003112188330469274</v>
      </c>
      <c r="AQ231" s="71">
        <v>0.004538273355979349</v>
      </c>
      <c r="AR231" s="71">
        <v>0.0028754262950161026</v>
      </c>
      <c r="AS231" s="71">
        <v>3.3995211702423495E-4</v>
      </c>
      <c r="AT231" s="71">
        <v>0.001002670729000133</v>
      </c>
      <c r="AU231" s="71">
        <v>0.0011604694234960764</v>
      </c>
      <c r="AV231" s="71">
        <v>0.0014013438319339252</v>
      </c>
      <c r="AW231" s="71">
        <v>0.0037336735945750735</v>
      </c>
      <c r="AX231" s="71">
        <v>0.003940364609793549</v>
      </c>
      <c r="AY231" s="71">
        <v>7.180237568843238E-4</v>
      </c>
      <c r="AZ231" s="71">
        <v>6.547667922110658E-4</v>
      </c>
      <c r="BA231" s="71">
        <v>1.4849040287336952E-4</v>
      </c>
      <c r="BB231" s="71">
        <v>0.0013545157459521312</v>
      </c>
      <c r="BC231" s="71">
        <v>0.004282826999572392</v>
      </c>
      <c r="BD231" s="71">
        <v>0.003879237002260127</v>
      </c>
      <c r="BE231" s="71">
        <v>0.004855281738056572</v>
      </c>
      <c r="BF231" s="71">
        <v>6.926904808520788E-5</v>
      </c>
      <c r="BG231" s="71">
        <v>1.5550117647539062E-4</v>
      </c>
      <c r="BH231" s="71">
        <v>6.244322868729936E-5</v>
      </c>
      <c r="BI231" s="71">
        <v>7.747555212779683E-4</v>
      </c>
      <c r="BJ231" s="71">
        <v>7.016585324603416E-4</v>
      </c>
      <c r="BK231" s="71">
        <v>8.100569030073449E-4</v>
      </c>
      <c r="BL231" s="71">
        <v>0.0019400326430274977</v>
      </c>
      <c r="BM231" s="71">
        <v>0.004830361100991809</v>
      </c>
      <c r="BN231" s="71">
        <v>0.002792256729520713</v>
      </c>
      <c r="BO231" s="71">
        <v>7.207967130208493E-4</v>
      </c>
      <c r="BP231" s="71">
        <v>8.792851879736389E-4</v>
      </c>
      <c r="BQ231" s="71">
        <v>2.0399197517299577E-5</v>
      </c>
      <c r="BR231" s="71">
        <v>3.157118128727562E-4</v>
      </c>
      <c r="BS231" s="71">
        <v>0.0026743820667193357</v>
      </c>
      <c r="BT231" s="47"/>
      <c r="BU231" s="47"/>
      <c r="BV231" s="47"/>
      <c r="BW231" s="47"/>
    </row>
    <row r="232" ht="12.75" customHeight="1" outlineLevel="1">
      <c r="B232" s="2">
        <v>218.0</v>
      </c>
      <c r="E232" s="59" t="s">
        <v>191</v>
      </c>
      <c r="F232" s="71"/>
      <c r="G232" s="109">
        <f t="shared" ref="G232:N232" si="96">G168*G211</f>
        <v>-0.5795643193</v>
      </c>
      <c r="H232" s="71">
        <f t="shared" si="96"/>
        <v>-0.5929997371</v>
      </c>
      <c r="I232" s="71">
        <f t="shared" si="96"/>
        <v>-0.5993226555</v>
      </c>
      <c r="J232" s="71">
        <f t="shared" si="96"/>
        <v>-0.6062798683</v>
      </c>
      <c r="K232" s="71">
        <f t="shared" si="96"/>
        <v>-0.6130900239</v>
      </c>
      <c r="L232" s="71">
        <f t="shared" si="96"/>
        <v>-0.6200668982</v>
      </c>
      <c r="M232" s="71">
        <f t="shared" si="96"/>
        <v>-0.6271709948</v>
      </c>
      <c r="N232" s="71">
        <f t="shared" si="96"/>
        <v>-0.6343230929</v>
      </c>
      <c r="O232" s="110"/>
      <c r="P232" s="36">
        <v>230.0</v>
      </c>
      <c r="Q232" s="9"/>
      <c r="R232" s="71">
        <v>-1.498575675120311</v>
      </c>
      <c r="S232" s="71">
        <v>-0.5316850454625726</v>
      </c>
      <c r="T232" s="71">
        <v>-2.3828650092982433</v>
      </c>
      <c r="U232" s="71">
        <v>-0.052280103041584564</v>
      </c>
      <c r="V232" s="71">
        <v>-0.0014017309076276411</v>
      </c>
      <c r="W232" s="71">
        <v>-0.0915324965395613</v>
      </c>
      <c r="X232" s="71">
        <v>-0.901471573667247</v>
      </c>
      <c r="Y232" s="71">
        <v>-3.2280266759962934</v>
      </c>
      <c r="Z232" s="71">
        <v>-1.700094562542837</v>
      </c>
      <c r="AA232" s="71">
        <v>-0.5082082327694651</v>
      </c>
      <c r="AB232" s="71">
        <v>-0.19613057979922638</v>
      </c>
      <c r="AC232" s="71">
        <v>-1.1908842573612125E-5</v>
      </c>
      <c r="AD232" s="71">
        <v>-0.030807357234571894</v>
      </c>
      <c r="AE232" s="71">
        <v>-0.3116953453052702</v>
      </c>
      <c r="AF232" s="71">
        <v>-0.16748846160158257</v>
      </c>
      <c r="AG232" s="71">
        <v>-0.09366152151885063</v>
      </c>
      <c r="AH232" s="71">
        <v>-0.19498550635252568</v>
      </c>
      <c r="AI232" s="71">
        <v>-1.4170057547099908</v>
      </c>
      <c r="AJ232" s="71">
        <v>-0.014960653197665002</v>
      </c>
      <c r="AK232" s="71">
        <v>-0.543063318097888</v>
      </c>
      <c r="AL232" s="71">
        <v>-0.16254908119974965</v>
      </c>
      <c r="AM232" s="71">
        <v>-1.1465559166772812</v>
      </c>
      <c r="AN232" s="71">
        <v>-3.3453421808072825</v>
      </c>
      <c r="AO232" s="71">
        <v>-1.0932578582239025</v>
      </c>
      <c r="AP232" s="71">
        <v>-1.9726783560753127</v>
      </c>
      <c r="AQ232" s="71">
        <v>-0.5795643192883259</v>
      </c>
      <c r="AR232" s="71">
        <v>-0.20656782178129582</v>
      </c>
      <c r="AS232" s="71">
        <v>-0.12225005446700069</v>
      </c>
      <c r="AT232" s="71">
        <v>-0.5694824906226478</v>
      </c>
      <c r="AU232" s="71">
        <v>-0.4076274990020327</v>
      </c>
      <c r="AV232" s="71">
        <v>-0.18276433514990081</v>
      </c>
      <c r="AW232" s="71">
        <v>-0.0337139334436677</v>
      </c>
      <c r="AX232" s="71">
        <v>-0.019736336383203767</v>
      </c>
      <c r="AY232" s="71">
        <v>-7.90740250427399E-4</v>
      </c>
      <c r="AZ232" s="71">
        <v>-0.6349890757328018</v>
      </c>
      <c r="BA232" s="71">
        <v>-0.12003125052088433</v>
      </c>
      <c r="BB232" s="71">
        <v>-1.448954922267183</v>
      </c>
      <c r="BC232" s="71">
        <v>-0.007373523487293658</v>
      </c>
      <c r="BD232" s="71">
        <v>-0.4719468066030932</v>
      </c>
      <c r="BE232" s="71">
        <v>-8.402592805388699E-5</v>
      </c>
      <c r="BF232" s="71">
        <v>-0.5308121220460783</v>
      </c>
      <c r="BG232" s="71">
        <v>-0.07923140904530866</v>
      </c>
      <c r="BH232" s="71">
        <v>-0.9077882796473484</v>
      </c>
      <c r="BI232" s="71">
        <v>-1.1014304478916006</v>
      </c>
      <c r="BJ232" s="71">
        <v>-1.5945586364878312</v>
      </c>
      <c r="BK232" s="71">
        <v>-0.0023412367035955087</v>
      </c>
      <c r="BL232" s="71">
        <v>-0.7992131641203839</v>
      </c>
      <c r="BM232" s="71">
        <v>-1.1366447143432754</v>
      </c>
      <c r="BN232" s="71">
        <v>-0.24154163179742744</v>
      </c>
      <c r="BO232" s="71">
        <v>-0.15273180969851163</v>
      </c>
      <c r="BP232" s="71">
        <v>-1.4272688849712476</v>
      </c>
      <c r="BQ232" s="71">
        <v>-0.17005066994113543</v>
      </c>
      <c r="BR232" s="71">
        <v>-0.15309681554610444</v>
      </c>
      <c r="BS232" s="71">
        <v>-0.058404419963894956</v>
      </c>
      <c r="BT232" s="47"/>
      <c r="BU232" s="47"/>
      <c r="BV232" s="47"/>
      <c r="BW232" s="47"/>
    </row>
    <row r="233" ht="12.75" customHeight="1" outlineLevel="1">
      <c r="B233" s="2">
        <v>219.0</v>
      </c>
      <c r="E233" s="59" t="s">
        <v>192</v>
      </c>
      <c r="F233" s="71"/>
      <c r="G233" s="109">
        <f t="shared" ref="G233:N233" si="97">G169*G212</f>
        <v>0.2134612102</v>
      </c>
      <c r="H233" s="71">
        <f t="shared" si="97"/>
        <v>0.2200257277</v>
      </c>
      <c r="I233" s="71">
        <f t="shared" si="97"/>
        <v>0.2211549472</v>
      </c>
      <c r="J233" s="71">
        <f t="shared" si="97"/>
        <v>0.2243237624</v>
      </c>
      <c r="K233" s="71">
        <f t="shared" si="97"/>
        <v>0.2268098665</v>
      </c>
      <c r="L233" s="71">
        <f t="shared" si="97"/>
        <v>0.2295993671</v>
      </c>
      <c r="M233" s="71">
        <f t="shared" si="97"/>
        <v>0.2311198415</v>
      </c>
      <c r="N233" s="71">
        <f t="shared" si="97"/>
        <v>0.2330754147</v>
      </c>
      <c r="O233" s="110"/>
      <c r="P233" s="36">
        <v>231.0</v>
      </c>
      <c r="Q233" s="9"/>
      <c r="R233" s="71">
        <v>1.0368552230516903</v>
      </c>
      <c r="S233" s="71">
        <v>0.41227158527212704</v>
      </c>
      <c r="T233" s="71">
        <v>1.4408178526813642</v>
      </c>
      <c r="U233" s="71">
        <v>0.017801644489039103</v>
      </c>
      <c r="V233" s="71">
        <v>8.651064830022883E-4</v>
      </c>
      <c r="W233" s="71">
        <v>0.11934768627786604</v>
      </c>
      <c r="X233" s="71">
        <v>0.584820425975736</v>
      </c>
      <c r="Y233" s="71">
        <v>1.1931318830775903</v>
      </c>
      <c r="Z233" s="71">
        <v>1.485370301000491</v>
      </c>
      <c r="AA233" s="71">
        <v>0.23370367183339597</v>
      </c>
      <c r="AB233" s="71">
        <v>0.05624558321339728</v>
      </c>
      <c r="AC233" s="71">
        <v>7.89496442824051E-4</v>
      </c>
      <c r="AD233" s="71">
        <v>0.03268220351405688</v>
      </c>
      <c r="AE233" s="71">
        <v>0.21238332751866368</v>
      </c>
      <c r="AF233" s="71">
        <v>0.05021388781877181</v>
      </c>
      <c r="AG233" s="71">
        <v>0.07270092419342658</v>
      </c>
      <c r="AH233" s="71">
        <v>0.12795676654779498</v>
      </c>
      <c r="AI233" s="71">
        <v>0.8265144180771145</v>
      </c>
      <c r="AJ233" s="71">
        <v>0.02368705355951302</v>
      </c>
      <c r="AK233" s="71">
        <v>0.22244489407019508</v>
      </c>
      <c r="AL233" s="71">
        <v>0.03158986531032413</v>
      </c>
      <c r="AM233" s="71">
        <v>0.8753213468010569</v>
      </c>
      <c r="AN233" s="71">
        <v>1.263677957468612</v>
      </c>
      <c r="AO233" s="71">
        <v>0.24585313679610785</v>
      </c>
      <c r="AP233" s="71">
        <v>0.8297222514280296</v>
      </c>
      <c r="AQ233" s="71">
        <v>0.20935647228681306</v>
      </c>
      <c r="AR233" s="71">
        <v>0.24323282954458325</v>
      </c>
      <c r="AS233" s="71">
        <v>0.06827780510118776</v>
      </c>
      <c r="AT233" s="71">
        <v>0.34370415118795317</v>
      </c>
      <c r="AU233" s="71">
        <v>0.22294753735243486</v>
      </c>
      <c r="AV233" s="71">
        <v>0.04515555674299792</v>
      </c>
      <c r="AW233" s="71">
        <v>0.028023223160535366</v>
      </c>
      <c r="AX233" s="71">
        <v>0.02579846704803526</v>
      </c>
      <c r="AY233" s="71">
        <v>0.007172986683715816</v>
      </c>
      <c r="AZ233" s="71">
        <v>0.3437572643795641</v>
      </c>
      <c r="BA233" s="71">
        <v>0.08613253313399129</v>
      </c>
      <c r="BB233" s="71">
        <v>0.5424971113854691</v>
      </c>
      <c r="BC233" s="71">
        <v>8.350364868302693E-4</v>
      </c>
      <c r="BD233" s="71">
        <v>0.3348990593148442</v>
      </c>
      <c r="BE233" s="71">
        <v>0.01117075900749248</v>
      </c>
      <c r="BF233" s="71">
        <v>0.446290857525012</v>
      </c>
      <c r="BG233" s="71">
        <v>0.05272205244461748</v>
      </c>
      <c r="BH233" s="71">
        <v>0.9675575116473423</v>
      </c>
      <c r="BI233" s="71">
        <v>0.42153509825041635</v>
      </c>
      <c r="BJ233" s="71">
        <v>0.6463013853381646</v>
      </c>
      <c r="BK233" s="71">
        <v>0.015093840912374533</v>
      </c>
      <c r="BL233" s="71">
        <v>0.34449003805897344</v>
      </c>
      <c r="BM233" s="71">
        <v>0.7280702820457151</v>
      </c>
      <c r="BN233" s="71">
        <v>0.7619651044286636</v>
      </c>
      <c r="BO233" s="71">
        <v>0.1307061003957907</v>
      </c>
      <c r="BP233" s="71">
        <v>0.8121804536851495</v>
      </c>
      <c r="BQ233" s="71">
        <v>0.16311484223357794</v>
      </c>
      <c r="BR233" s="71">
        <v>0.04710673136098281</v>
      </c>
      <c r="BS233" s="71">
        <v>0.027614303948405226</v>
      </c>
      <c r="BT233" s="47"/>
      <c r="BU233" s="47"/>
      <c r="BV233" s="47"/>
      <c r="BW233" s="47"/>
    </row>
    <row r="234" ht="12.75" customHeight="1" outlineLevel="1">
      <c r="B234" s="2">
        <v>220.0</v>
      </c>
      <c r="E234" s="59" t="s">
        <v>193</v>
      </c>
      <c r="F234" s="71"/>
      <c r="G234" s="109">
        <f t="shared" ref="G234:N234" si="98">G170*G213</f>
        <v>0.2013100139</v>
      </c>
      <c r="H234" s="71">
        <f t="shared" si="98"/>
        <v>0.2035563465</v>
      </c>
      <c r="I234" s="71">
        <f t="shared" si="98"/>
        <v>0.20674061</v>
      </c>
      <c r="J234" s="71">
        <f t="shared" si="98"/>
        <v>0.2075996757</v>
      </c>
      <c r="K234" s="71">
        <f t="shared" si="98"/>
        <v>0.2087787605</v>
      </c>
      <c r="L234" s="71">
        <f t="shared" si="98"/>
        <v>0.2116002784</v>
      </c>
      <c r="M234" s="71">
        <f t="shared" si="98"/>
        <v>0.2123606594</v>
      </c>
      <c r="N234" s="71">
        <f t="shared" si="98"/>
        <v>0.2128150362</v>
      </c>
      <c r="O234" s="110"/>
      <c r="P234" s="36">
        <v>232.0</v>
      </c>
      <c r="Q234" s="9"/>
      <c r="R234" s="71">
        <v>0.5688798588526719</v>
      </c>
      <c r="S234" s="71">
        <v>0.2904444376088362</v>
      </c>
      <c r="T234" s="71">
        <v>1.2485777422323405</v>
      </c>
      <c r="U234" s="71">
        <v>0.02762041412173526</v>
      </c>
      <c r="V234" s="71">
        <v>8.534880028939543E-4</v>
      </c>
      <c r="W234" s="71">
        <v>0.12223486645043208</v>
      </c>
      <c r="X234" s="71">
        <v>0.5267250245560232</v>
      </c>
      <c r="Y234" s="71">
        <v>1.609969100062708</v>
      </c>
      <c r="Z234" s="71">
        <v>1.355001576036966</v>
      </c>
      <c r="AA234" s="71">
        <v>0.29858128357873476</v>
      </c>
      <c r="AB234" s="71">
        <v>0.04943254796015413</v>
      </c>
      <c r="AC234" s="71">
        <v>0.007992666231013398</v>
      </c>
      <c r="AD234" s="71">
        <v>0.004578984269659605</v>
      </c>
      <c r="AE234" s="71">
        <v>0.22903006216879987</v>
      </c>
      <c r="AF234" s="71">
        <v>0.06626674605908876</v>
      </c>
      <c r="AG234" s="71">
        <v>0.10066321649116296</v>
      </c>
      <c r="AH234" s="71">
        <v>0.06694016605777338</v>
      </c>
      <c r="AI234" s="71">
        <v>0.840407655752923</v>
      </c>
      <c r="AJ234" s="71">
        <v>0.03701243875445797</v>
      </c>
      <c r="AK234" s="71">
        <v>0.37855310607592185</v>
      </c>
      <c r="AL234" s="71">
        <v>0.11113248540234527</v>
      </c>
      <c r="AM234" s="71">
        <v>0.8668833051912144</v>
      </c>
      <c r="AN234" s="71">
        <v>1.4448668225736054</v>
      </c>
      <c r="AO234" s="71">
        <v>0.6352715038522777</v>
      </c>
      <c r="AP234" s="71">
        <v>0.7697692805813382</v>
      </c>
      <c r="AQ234" s="71">
        <v>0.1818603515894902</v>
      </c>
      <c r="AR234" s="71">
        <v>0.2557445890412168</v>
      </c>
      <c r="AS234" s="71">
        <v>0.06575432183590191</v>
      </c>
      <c r="AT234" s="71">
        <v>0.2864215373118054</v>
      </c>
      <c r="AU234" s="71">
        <v>0.247395163880395</v>
      </c>
      <c r="AV234" s="71">
        <v>0.035958376096120834</v>
      </c>
      <c r="AW234" s="71">
        <v>0.022139870220485438</v>
      </c>
      <c r="AX234" s="71">
        <v>0.04039541435291085</v>
      </c>
      <c r="AY234" s="71">
        <v>0.006048578592804251</v>
      </c>
      <c r="AZ234" s="71">
        <v>0.29336764259246595</v>
      </c>
      <c r="BA234" s="71">
        <v>0.10615413228272023</v>
      </c>
      <c r="BB234" s="71">
        <v>0.6363230238790569</v>
      </c>
      <c r="BC234" s="71">
        <v>4.261376201044388E-7</v>
      </c>
      <c r="BD234" s="71">
        <v>0.2871517319972179</v>
      </c>
      <c r="BE234" s="71">
        <v>0.014336108842675221</v>
      </c>
      <c r="BF234" s="71">
        <v>0.3945968739356612</v>
      </c>
      <c r="BG234" s="71">
        <v>0.07763055146469709</v>
      </c>
      <c r="BH234" s="71">
        <v>0.786418586867444</v>
      </c>
      <c r="BI234" s="71">
        <v>0.6569384283953037</v>
      </c>
      <c r="BJ234" s="71">
        <v>0.8041897889138484</v>
      </c>
      <c r="BK234" s="71">
        <v>0.02577271090422966</v>
      </c>
      <c r="BL234" s="71">
        <v>0.4134391610136161</v>
      </c>
      <c r="BM234" s="71">
        <v>0.5162559927345977</v>
      </c>
      <c r="BN234" s="71">
        <v>0.45865475622218244</v>
      </c>
      <c r="BO234" s="71">
        <v>0.18130965830781137</v>
      </c>
      <c r="BP234" s="71">
        <v>0.5782820642038209</v>
      </c>
      <c r="BQ234" s="71">
        <v>0.1390696556388047</v>
      </c>
      <c r="BR234" s="71">
        <v>0.03967829547246515</v>
      </c>
      <c r="BS234" s="71">
        <v>0.0245017634987043</v>
      </c>
      <c r="BT234" s="47"/>
      <c r="BU234" s="47"/>
      <c r="BV234" s="47"/>
      <c r="BW234" s="47"/>
    </row>
    <row r="235" ht="12.75" customHeight="1" outlineLevel="1">
      <c r="B235" s="2">
        <v>221.0</v>
      </c>
      <c r="E235" s="59" t="s">
        <v>194</v>
      </c>
      <c r="F235" s="71"/>
      <c r="G235" s="109">
        <f t="shared" ref="G235:N235" si="99">G171*G214</f>
        <v>-0.02591147963</v>
      </c>
      <c r="H235" s="71">
        <f t="shared" si="99"/>
        <v>-0.02828008464</v>
      </c>
      <c r="I235" s="71">
        <f t="shared" si="99"/>
        <v>-0.03011433714</v>
      </c>
      <c r="J235" s="71">
        <f t="shared" si="99"/>
        <v>-0.03040848492</v>
      </c>
      <c r="K235" s="71">
        <f t="shared" si="99"/>
        <v>-0.03028743582</v>
      </c>
      <c r="L235" s="71">
        <f t="shared" si="99"/>
        <v>-0.03078353686</v>
      </c>
      <c r="M235" s="71">
        <f t="shared" si="99"/>
        <v>-0.03127977885</v>
      </c>
      <c r="N235" s="71">
        <f t="shared" si="99"/>
        <v>-0.03177984923</v>
      </c>
      <c r="O235" s="110"/>
      <c r="P235" s="36">
        <v>233.0</v>
      </c>
      <c r="Q235" s="9"/>
      <c r="R235" s="71">
        <v>-0.043509117781197565</v>
      </c>
      <c r="S235" s="71">
        <v>0.003750575340957997</v>
      </c>
      <c r="T235" s="71">
        <v>0.020843737511513697</v>
      </c>
      <c r="U235" s="71">
        <v>0.004528110785008524</v>
      </c>
      <c r="V235" s="71">
        <v>-0.0011198609985642231</v>
      </c>
      <c r="W235" s="71">
        <v>0.0041726113018946435</v>
      </c>
      <c r="X235" s="71">
        <v>0.01954337336988756</v>
      </c>
      <c r="Y235" s="71">
        <v>0.024833631571343055</v>
      </c>
      <c r="Z235" s="71">
        <v>0.04342840140688879</v>
      </c>
      <c r="AA235" s="71">
        <v>0.026331365455951203</v>
      </c>
      <c r="AB235" s="71">
        <v>-0.015693476324861035</v>
      </c>
      <c r="AC235" s="71">
        <v>5.8116035394398096E-5</v>
      </c>
      <c r="AD235" s="71">
        <v>-0.005847488886703773</v>
      </c>
      <c r="AE235" s="71">
        <v>0.0047577746864329</v>
      </c>
      <c r="AF235" s="71">
        <v>0.007149639543529932</v>
      </c>
      <c r="AG235" s="71">
        <v>0.011519070314747148</v>
      </c>
      <c r="AH235" s="71">
        <v>0.007502824037861825</v>
      </c>
      <c r="AI235" s="71">
        <v>0.016222780916153045</v>
      </c>
      <c r="AJ235" s="71">
        <v>0.0018246372343080587</v>
      </c>
      <c r="AK235" s="71">
        <v>0.01969385965165326</v>
      </c>
      <c r="AL235" s="71">
        <v>0.010286669082607797</v>
      </c>
      <c r="AM235" s="71">
        <v>0.019015041019093043</v>
      </c>
      <c r="AN235" s="71">
        <v>0.005586809661347054</v>
      </c>
      <c r="AO235" s="71">
        <v>0.003186040250283246</v>
      </c>
      <c r="AP235" s="71">
        <v>-0.042289201260293646</v>
      </c>
      <c r="AQ235" s="71">
        <v>-0.02591147962624646</v>
      </c>
      <c r="AR235" s="71">
        <v>0.01141154734166347</v>
      </c>
      <c r="AS235" s="71">
        <v>0.0030887167071109874</v>
      </c>
      <c r="AT235" s="71">
        <v>0.012127617295271152</v>
      </c>
      <c r="AU235" s="71">
        <v>0.010509261255526373</v>
      </c>
      <c r="AV235" s="71">
        <v>-0.00783803274728742</v>
      </c>
      <c r="AW235" s="71">
        <v>0.005104468966999198</v>
      </c>
      <c r="AX235" s="71">
        <v>0.004070305292887021</v>
      </c>
      <c r="AY235" s="71">
        <v>4.2385198477613015E-4</v>
      </c>
      <c r="AZ235" s="71">
        <v>0.011188880677594356</v>
      </c>
      <c r="BA235" s="71">
        <v>0.0022153860934146447</v>
      </c>
      <c r="BB235" s="71">
        <v>0.020077578050491412</v>
      </c>
      <c r="BC235" s="71">
        <v>-0.002705555936201523</v>
      </c>
      <c r="BD235" s="71">
        <v>0.02107803388219445</v>
      </c>
      <c r="BE235" s="71">
        <v>3.0170119563124805E-4</v>
      </c>
      <c r="BF235" s="71">
        <v>-0.003066346630290808</v>
      </c>
      <c r="BG235" s="71">
        <v>0.0015538755423606485</v>
      </c>
      <c r="BH235" s="71">
        <v>-0.004929812131418069</v>
      </c>
      <c r="BI235" s="71">
        <v>0.012001670752171378</v>
      </c>
      <c r="BJ235" s="71">
        <v>0.01771619515413807</v>
      </c>
      <c r="BK235" s="71">
        <v>6.450127381124874E-4</v>
      </c>
      <c r="BL235" s="71">
        <v>0.01947752154682144</v>
      </c>
      <c r="BM235" s="71">
        <v>-0.03769255568295597</v>
      </c>
      <c r="BN235" s="71">
        <v>0.016209198786522352</v>
      </c>
      <c r="BO235" s="71">
        <v>0.0054559587532599435</v>
      </c>
      <c r="BP235" s="71">
        <v>0.017421186341654984</v>
      </c>
      <c r="BQ235" s="71">
        <v>9.142361149898788E-4</v>
      </c>
      <c r="BR235" s="71">
        <v>-0.0035056736443277005</v>
      </c>
      <c r="BS235" s="71">
        <v>-0.006711847498217893</v>
      </c>
      <c r="BT235" s="47"/>
      <c r="BU235" s="47"/>
      <c r="BV235" s="47"/>
      <c r="BW235" s="47"/>
    </row>
    <row r="236" ht="12.75" customHeight="1" outlineLevel="1">
      <c r="B236" s="2">
        <v>222.0</v>
      </c>
      <c r="E236" s="59" t="s">
        <v>195</v>
      </c>
      <c r="F236" s="71"/>
      <c r="G236" s="109">
        <f t="shared" ref="G236:N236" si="100">G172*G215</f>
        <v>-0.003844347603</v>
      </c>
      <c r="H236" s="71">
        <f t="shared" si="100"/>
        <v>-0.00421125908</v>
      </c>
      <c r="I236" s="71">
        <f t="shared" si="100"/>
        <v>-0.004472116028</v>
      </c>
      <c r="J236" s="71">
        <f t="shared" si="100"/>
        <v>-0.004521865302</v>
      </c>
      <c r="K236" s="71">
        <f t="shared" si="100"/>
        <v>-0.004503530687</v>
      </c>
      <c r="L236" s="71">
        <f t="shared" si="100"/>
        <v>-0.004579376579</v>
      </c>
      <c r="M236" s="71">
        <f t="shared" si="100"/>
        <v>-0.004642063527</v>
      </c>
      <c r="N236" s="71">
        <f t="shared" si="100"/>
        <v>-0.004709410815</v>
      </c>
      <c r="O236" s="110"/>
      <c r="P236" s="36">
        <v>234.0</v>
      </c>
      <c r="Q236" s="9"/>
      <c r="R236" s="71">
        <v>-0.0065185331348458974</v>
      </c>
      <c r="S236" s="71">
        <v>7.54564147394901E-4</v>
      </c>
      <c r="T236" s="71">
        <v>0.00383837709915574</v>
      </c>
      <c r="U236" s="71">
        <v>0.0013789959177354365</v>
      </c>
      <c r="V236" s="71">
        <v>-2.1442452852435444E-4</v>
      </c>
      <c r="W236" s="71">
        <v>0.0012425601355090863</v>
      </c>
      <c r="X236" s="71">
        <v>0.003415532827762925</v>
      </c>
      <c r="Y236" s="71">
        <v>0.004592278575161892</v>
      </c>
      <c r="Z236" s="71">
        <v>0.014043186440057176</v>
      </c>
      <c r="AA236" s="71">
        <v>0.00480834050987508</v>
      </c>
      <c r="AB236" s="71">
        <v>-0.002095605401337634</v>
      </c>
      <c r="AC236" s="71">
        <v>1.3708784077634854E-4</v>
      </c>
      <c r="AD236" s="71">
        <v>-0.0021138446125367966</v>
      </c>
      <c r="AE236" s="71">
        <v>9.102018090129158E-4</v>
      </c>
      <c r="AF236" s="71">
        <v>0.0014980141098685403</v>
      </c>
      <c r="AG236" s="71">
        <v>0.0025106919678796486</v>
      </c>
      <c r="AH236" s="71">
        <v>0.0010699697228926345</v>
      </c>
      <c r="AI236" s="71">
        <v>0.0029843306319769962</v>
      </c>
      <c r="AJ236" s="71">
        <v>5.372038028000688E-4</v>
      </c>
      <c r="AK236" s="71">
        <v>0.004383838818369666</v>
      </c>
      <c r="AL236" s="71">
        <v>0.003183198198372669</v>
      </c>
      <c r="AM236" s="71">
        <v>0.0038613933915710675</v>
      </c>
      <c r="AN236" s="71">
        <v>0.0011571182575841163</v>
      </c>
      <c r="AO236" s="71">
        <v>7.659413973452832E-4</v>
      </c>
      <c r="AP236" s="71">
        <v>-0.00467528248462007</v>
      </c>
      <c r="AQ236" s="71">
        <v>-0.003807205872088292</v>
      </c>
      <c r="AR236" s="71">
        <v>0.003805743809245169</v>
      </c>
      <c r="AS236" s="71">
        <v>6.153182429425417E-4</v>
      </c>
      <c r="AT236" s="71">
        <v>0.0022194134904389142</v>
      </c>
      <c r="AU236" s="71">
        <v>0.0023850283554197487</v>
      </c>
      <c r="AV236" s="71">
        <v>-0.0010886693654451507</v>
      </c>
      <c r="AW236" s="71">
        <v>0.0013630222337429226</v>
      </c>
      <c r="AX236" s="71">
        <v>0.0013376122397718898</v>
      </c>
      <c r="AY236" s="71">
        <v>2.4693133964535143E-4</v>
      </c>
      <c r="AZ236" s="71">
        <v>0.0016215845909624913</v>
      </c>
      <c r="BA236" s="71">
        <v>4.3421064414353114E-4</v>
      </c>
      <c r="BB236" s="71">
        <v>0.0025771212907661836</v>
      </c>
      <c r="BC236" s="71">
        <v>-2.1630963750702878E-4</v>
      </c>
      <c r="BD236" s="71">
        <v>0.004681050716754383</v>
      </c>
      <c r="BE236" s="71">
        <v>9.796711108130424E-4</v>
      </c>
      <c r="BF236" s="71">
        <v>-6.191434694985826E-4</v>
      </c>
      <c r="BG236" s="71">
        <v>4.1695404835077394E-4</v>
      </c>
      <c r="BH236" s="71">
        <v>-8.505784782986411E-4</v>
      </c>
      <c r="BI236" s="71">
        <v>0.004357897824720653</v>
      </c>
      <c r="BJ236" s="71">
        <v>0.0027067098041018223</v>
      </c>
      <c r="BK236" s="71">
        <v>3.109826421314432E-4</v>
      </c>
      <c r="BL236" s="71">
        <v>0.0032959595000376274</v>
      </c>
      <c r="BM236" s="71">
        <v>-0.009712274525857765</v>
      </c>
      <c r="BN236" s="71">
        <v>0.004679041550846859</v>
      </c>
      <c r="BO236" s="71">
        <v>0.001133098293490435</v>
      </c>
      <c r="BP236" s="71">
        <v>0.003413643991276351</v>
      </c>
      <c r="BQ236" s="71">
        <v>2.2625741069858218E-4</v>
      </c>
      <c r="BR236" s="71">
        <v>-5.204024620374899E-4</v>
      </c>
      <c r="BS236" s="71">
        <v>-9.066792191764275E-4</v>
      </c>
      <c r="BT236" s="47"/>
      <c r="BU236" s="47"/>
      <c r="BV236" s="47"/>
      <c r="BW236" s="47"/>
    </row>
    <row r="237" ht="12.75" customHeight="1" outlineLevel="1">
      <c r="B237" s="2">
        <v>223.0</v>
      </c>
      <c r="E237" s="59" t="s">
        <v>196</v>
      </c>
      <c r="F237" s="71"/>
      <c r="G237" s="109">
        <f t="shared" ref="G237:N237" si="101">G173*G216</f>
        <v>0.00003932611468</v>
      </c>
      <c r="H237" s="71">
        <f t="shared" si="101"/>
        <v>0.00004266804428</v>
      </c>
      <c r="I237" s="71">
        <f t="shared" si="101"/>
        <v>0.00004554731873</v>
      </c>
      <c r="J237" s="71">
        <f t="shared" si="101"/>
        <v>0.00004582247075</v>
      </c>
      <c r="K237" s="71">
        <f t="shared" si="101"/>
        <v>0.0000455145757</v>
      </c>
      <c r="L237" s="71">
        <f t="shared" si="101"/>
        <v>0.00004630888441</v>
      </c>
      <c r="M237" s="71">
        <f t="shared" si="101"/>
        <v>0.00004687212927</v>
      </c>
      <c r="N237" s="71">
        <f t="shared" si="101"/>
        <v>0.00004740287523</v>
      </c>
      <c r="O237" s="110"/>
      <c r="P237" s="36">
        <v>235.0</v>
      </c>
      <c r="Q237" s="9"/>
      <c r="R237" s="71">
        <v>-3.1376841081450234E-4</v>
      </c>
      <c r="S237" s="71">
        <v>5.160131851201476E-4</v>
      </c>
      <c r="T237" s="71">
        <v>-2.7844533793487506E-4</v>
      </c>
      <c r="U237" s="71">
        <v>1.7375959283962648E-4</v>
      </c>
      <c r="V237" s="71">
        <v>-6.187078861328745E-6</v>
      </c>
      <c r="W237" s="71">
        <v>-3.005641705273707E-5</v>
      </c>
      <c r="X237" s="71">
        <v>3.5503304913405803E-4</v>
      </c>
      <c r="Y237" s="71">
        <v>-4.8398556671531767E-4</v>
      </c>
      <c r="Z237" s="71">
        <v>7.396509884835722E-4</v>
      </c>
      <c r="AA237" s="71">
        <v>2.034776734459129E-5</v>
      </c>
      <c r="AB237" s="71">
        <v>-2.326238579261492E-5</v>
      </c>
      <c r="AC237" s="71">
        <v>9.33215589382662E-5</v>
      </c>
      <c r="AD237" s="71">
        <v>2.3753572932270932E-5</v>
      </c>
      <c r="AE237" s="71">
        <v>7.388427069592588E-6</v>
      </c>
      <c r="AF237" s="71">
        <v>1.6070791523849643E-4</v>
      </c>
      <c r="AG237" s="71">
        <v>-7.172181986787304E-5</v>
      </c>
      <c r="AH237" s="71">
        <v>-2.930622027479864E-4</v>
      </c>
      <c r="AI237" s="71">
        <v>-5.283215834057701E-6</v>
      </c>
      <c r="AJ237" s="71">
        <v>-3.120692594089063E-5</v>
      </c>
      <c r="AK237" s="71">
        <v>0.001214659133810036</v>
      </c>
      <c r="AL237" s="71">
        <v>-4.394372272431823E-4</v>
      </c>
      <c r="AM237" s="71">
        <v>3.307196237669818E-4</v>
      </c>
      <c r="AN237" s="71">
        <v>-1.3661698737042652E-4</v>
      </c>
      <c r="AO237" s="71">
        <v>8.166747080316142E-5</v>
      </c>
      <c r="AP237" s="71">
        <v>7.671399481283533E-4</v>
      </c>
      <c r="AQ237" s="71">
        <v>3.737811234874576E-5</v>
      </c>
      <c r="AR237" s="71">
        <v>7.584902253022623E-4</v>
      </c>
      <c r="AS237" s="71">
        <v>2.01443703808888E-5</v>
      </c>
      <c r="AT237" s="71">
        <v>-1.1005398234503469E-4</v>
      </c>
      <c r="AU237" s="71">
        <v>-7.027307400469065E-5</v>
      </c>
      <c r="AV237" s="71">
        <v>1.0004483514240449E-5</v>
      </c>
      <c r="AW237" s="71">
        <v>-2.908210458741453E-4</v>
      </c>
      <c r="AX237" s="71">
        <v>4.4488173539647164E-4</v>
      </c>
      <c r="AY237" s="71">
        <v>9.653004057783646E-6</v>
      </c>
      <c r="AZ237" s="71">
        <v>2.820685220227867E-4</v>
      </c>
      <c r="BA237" s="71">
        <v>-1.3627992730235292E-5</v>
      </c>
      <c r="BB237" s="71">
        <v>-6.098057090187046E-5</v>
      </c>
      <c r="BC237" s="71">
        <v>7.652724246296649E-7</v>
      </c>
      <c r="BD237" s="71">
        <v>-8.418866479330182E-5</v>
      </c>
      <c r="BE237" s="71">
        <v>4.749605641876778E-6</v>
      </c>
      <c r="BF237" s="71">
        <v>2.8082686660784202E-5</v>
      </c>
      <c r="BG237" s="71">
        <v>-7.929595973768674E-6</v>
      </c>
      <c r="BH237" s="71">
        <v>3.24655807265531E-5</v>
      </c>
      <c r="BI237" s="71">
        <v>-0.0018042691226497402</v>
      </c>
      <c r="BJ237" s="71">
        <v>-1.362812754605831E-4</v>
      </c>
      <c r="BK237" s="71">
        <v>-2.2424898832916547E-5</v>
      </c>
      <c r="BL237" s="71">
        <v>-2.240880556481725E-4</v>
      </c>
      <c r="BM237" s="71">
        <v>-6.387295095884833E-4</v>
      </c>
      <c r="BN237" s="71">
        <v>8.805263640629514E-6</v>
      </c>
      <c r="BO237" s="71">
        <v>-2.2007905933879075E-4</v>
      </c>
      <c r="BP237" s="71">
        <v>-2.292354640139395E-4</v>
      </c>
      <c r="BQ237" s="71">
        <v>-3.861300605916384E-6</v>
      </c>
      <c r="BR237" s="71">
        <v>2.4699953483613782E-5</v>
      </c>
      <c r="BS237" s="71">
        <v>6.503399508961661E-5</v>
      </c>
      <c r="BT237" s="47"/>
      <c r="BU237" s="47"/>
      <c r="BV237" s="47"/>
      <c r="BW237" s="47"/>
    </row>
    <row r="238" ht="12.75" customHeight="1" outlineLevel="1">
      <c r="B238" s="2">
        <v>224.0</v>
      </c>
      <c r="E238" s="59" t="s">
        <v>197</v>
      </c>
      <c r="F238" s="71"/>
      <c r="G238" s="109">
        <f t="shared" ref="G238:N238" si="102">G174*G217</f>
        <v>0.36930016</v>
      </c>
      <c r="H238" s="71">
        <f t="shared" si="102"/>
        <v>0.3792566246</v>
      </c>
      <c r="I238" s="71">
        <f t="shared" si="102"/>
        <v>0.3822503299</v>
      </c>
      <c r="J238" s="71">
        <f t="shared" si="102"/>
        <v>0.3872071837</v>
      </c>
      <c r="K238" s="71">
        <f t="shared" si="102"/>
        <v>0.3915275152</v>
      </c>
      <c r="L238" s="71">
        <f t="shared" si="102"/>
        <v>0.3961629062</v>
      </c>
      <c r="M238" s="71">
        <f t="shared" si="102"/>
        <v>0.3997429287</v>
      </c>
      <c r="N238" s="71">
        <f t="shared" si="102"/>
        <v>0.403712955</v>
      </c>
      <c r="O238" s="110"/>
      <c r="P238" s="36">
        <v>236.0</v>
      </c>
      <c r="Q238" s="9"/>
      <c r="R238" s="71">
        <v>0.831322461497215</v>
      </c>
      <c r="S238" s="71">
        <v>0.43267616024588146</v>
      </c>
      <c r="T238" s="71">
        <v>1.5594572249524565</v>
      </c>
      <c r="U238" s="71">
        <v>0.03725752475143485</v>
      </c>
      <c r="V238" s="71">
        <v>0.0011762239816006928</v>
      </c>
      <c r="W238" s="71">
        <v>0.09250466352562074</v>
      </c>
      <c r="X238" s="71">
        <v>0.5739455749694451</v>
      </c>
      <c r="Y238" s="71">
        <v>2.454660982248075</v>
      </c>
      <c r="Z238" s="71">
        <v>1.3851871329394072</v>
      </c>
      <c r="AA238" s="71">
        <v>0.41311829906585606</v>
      </c>
      <c r="AB238" s="71">
        <v>0.11280857234656863</v>
      </c>
      <c r="AC238" s="71">
        <v>1.1142862394560775E-4</v>
      </c>
      <c r="AD238" s="71">
        <v>0.047779563839492334</v>
      </c>
      <c r="AE238" s="71">
        <v>0.34114391385126264</v>
      </c>
      <c r="AF238" s="71">
        <v>0.14911818021000814</v>
      </c>
      <c r="AG238" s="71">
        <v>0.08766876435155363</v>
      </c>
      <c r="AH238" s="71">
        <v>0.11945681329944735</v>
      </c>
      <c r="AI238" s="71">
        <v>1.0350581175822235</v>
      </c>
      <c r="AJ238" s="71">
        <v>0.021710238212138907</v>
      </c>
      <c r="AK238" s="71">
        <v>0.47436046622977623</v>
      </c>
      <c r="AL238" s="71">
        <v>0.03049704422375312</v>
      </c>
      <c r="AM238" s="71">
        <v>0.49100782981245794</v>
      </c>
      <c r="AN238" s="71">
        <v>2.582903262496421</v>
      </c>
      <c r="AO238" s="71">
        <v>1.0773911074008211</v>
      </c>
      <c r="AP238" s="71">
        <v>1.3683420884998068</v>
      </c>
      <c r="AQ238" s="71">
        <v>0.36573220810163787</v>
      </c>
      <c r="AR238" s="71">
        <v>0.25399533043379124</v>
      </c>
      <c r="AS238" s="71">
        <v>0.09670247050178954</v>
      </c>
      <c r="AT238" s="71">
        <v>0.45082125885247765</v>
      </c>
      <c r="AU238" s="71">
        <v>0.3546195758252767</v>
      </c>
      <c r="AV238" s="71">
        <v>0.11319034524911496</v>
      </c>
      <c r="AW238" s="71">
        <v>0.04020911472653719</v>
      </c>
      <c r="AX238" s="71">
        <v>0.02401984308176793</v>
      </c>
      <c r="AY238" s="71">
        <v>0.001499779189636438</v>
      </c>
      <c r="AZ238" s="71">
        <v>0.5029541102396177</v>
      </c>
      <c r="BA238" s="71">
        <v>0.09398620353470674</v>
      </c>
      <c r="BB238" s="71">
        <v>1.4038594495039576</v>
      </c>
      <c r="BC238" s="71">
        <v>0.002992317362681356</v>
      </c>
      <c r="BD238" s="71">
        <v>0.4197451113052482</v>
      </c>
      <c r="BE238" s="71">
        <v>0.0010798955408441197</v>
      </c>
      <c r="BF238" s="71">
        <v>0.3970635272543962</v>
      </c>
      <c r="BG238" s="71">
        <v>0.08098441694331258</v>
      </c>
      <c r="BH238" s="71">
        <v>0.45800453107594324</v>
      </c>
      <c r="BI238" s="71">
        <v>0.8220102141000082</v>
      </c>
      <c r="BJ238" s="71">
        <v>1.1547158193786247</v>
      </c>
      <c r="BK238" s="71">
        <v>0.008856776108401973</v>
      </c>
      <c r="BL238" s="71">
        <v>0.624353302749159</v>
      </c>
      <c r="BM238" s="71">
        <v>0.7686995836057708</v>
      </c>
      <c r="BN238" s="71">
        <v>0.032258359067479245</v>
      </c>
      <c r="BO238" s="71">
        <v>0.1549249132947212</v>
      </c>
      <c r="BP238" s="71">
        <v>1.130013636506762</v>
      </c>
      <c r="BQ238" s="71">
        <v>0.17080741904870123</v>
      </c>
      <c r="BR238" s="71">
        <v>0.07786799754699177</v>
      </c>
      <c r="BS238" s="71">
        <v>0.036140546037725346</v>
      </c>
      <c r="BT238" s="47"/>
      <c r="BU238" s="47"/>
      <c r="BV238" s="47"/>
      <c r="BW238" s="47"/>
    </row>
    <row r="239" ht="12.75" customHeight="1" outlineLevel="1">
      <c r="B239" s="2">
        <v>225.0</v>
      </c>
      <c r="E239" s="59" t="s">
        <v>198</v>
      </c>
      <c r="F239" s="71"/>
      <c r="G239" s="109">
        <f t="shared" ref="G239:N239" si="103">G175*G218</f>
        <v>0.1907051991</v>
      </c>
      <c r="H239" s="71">
        <f t="shared" si="103"/>
        <v>0.1939762672</v>
      </c>
      <c r="I239" s="71">
        <f t="shared" si="103"/>
        <v>0.1965270195</v>
      </c>
      <c r="J239" s="71">
        <f t="shared" si="103"/>
        <v>0.1980746662</v>
      </c>
      <c r="K239" s="71">
        <f t="shared" si="103"/>
        <v>0.1997488583</v>
      </c>
      <c r="L239" s="71">
        <f t="shared" si="103"/>
        <v>0.2022350444</v>
      </c>
      <c r="M239" s="71">
        <f t="shared" si="103"/>
        <v>0.2037553584</v>
      </c>
      <c r="N239" s="71">
        <f t="shared" si="103"/>
        <v>0.2051329565</v>
      </c>
      <c r="O239" s="110"/>
      <c r="P239" s="36">
        <v>237.0</v>
      </c>
      <c r="Q239" s="9"/>
      <c r="R239" s="71">
        <v>0.7223616001087404</v>
      </c>
      <c r="S239" s="71">
        <v>0.30402022701797166</v>
      </c>
      <c r="T239" s="71">
        <v>1.0352317195474452</v>
      </c>
      <c r="U239" s="71">
        <v>0.015275604061971149</v>
      </c>
      <c r="V239" s="71">
        <v>-5.190789389572898E-4</v>
      </c>
      <c r="W239" s="71">
        <v>0.05425529545483528</v>
      </c>
      <c r="X239" s="71">
        <v>0.5483085663112117</v>
      </c>
      <c r="Y239" s="71">
        <v>1.2048267048408994</v>
      </c>
      <c r="Z239" s="71">
        <v>0.6407533097422526</v>
      </c>
      <c r="AA239" s="71">
        <v>0.20857687075744447</v>
      </c>
      <c r="AB239" s="71">
        <v>0.04937793824596865</v>
      </c>
      <c r="AC239" s="71">
        <v>1.0228536610232852E-4</v>
      </c>
      <c r="AD239" s="71">
        <v>0.007816561291099393</v>
      </c>
      <c r="AE239" s="71">
        <v>0.15680517315285192</v>
      </c>
      <c r="AF239" s="71">
        <v>0.03360062376843409</v>
      </c>
      <c r="AG239" s="71">
        <v>0.05256147009317126</v>
      </c>
      <c r="AH239" s="71">
        <v>0.09258397604489811</v>
      </c>
      <c r="AI239" s="71">
        <v>0.5197659140262262</v>
      </c>
      <c r="AJ239" s="71">
        <v>0.012790244675808046</v>
      </c>
      <c r="AK239" s="71">
        <v>0.11990863753812528</v>
      </c>
      <c r="AL239" s="71">
        <v>0.1021449737423848</v>
      </c>
      <c r="AM239" s="71">
        <v>0.2238290425445546</v>
      </c>
      <c r="AN239" s="71">
        <v>1.7205737997694286</v>
      </c>
      <c r="AO239" s="71">
        <v>0.1350123703931117</v>
      </c>
      <c r="AP239" s="71">
        <v>0.6443981578495108</v>
      </c>
      <c r="AQ239" s="71">
        <v>0.18125869835801292</v>
      </c>
      <c r="AR239" s="71">
        <v>0.11092134190683724</v>
      </c>
      <c r="AS239" s="71">
        <v>0.04532337242721524</v>
      </c>
      <c r="AT239" s="71">
        <v>0.2466401129383446</v>
      </c>
      <c r="AU239" s="71">
        <v>0.13988055132825675</v>
      </c>
      <c r="AV239" s="71">
        <v>0.04097731456974036</v>
      </c>
      <c r="AW239" s="71">
        <v>0.021945064974490593</v>
      </c>
      <c r="AX239" s="71">
        <v>0.01414967315617089</v>
      </c>
      <c r="AY239" s="71">
        <v>0.0013505385433551387</v>
      </c>
      <c r="AZ239" s="71">
        <v>0.1968141386917487</v>
      </c>
      <c r="BA239" s="71">
        <v>0.056003718554009256</v>
      </c>
      <c r="BB239" s="71">
        <v>0.6869293406510955</v>
      </c>
      <c r="BC239" s="71">
        <v>3.5267265629334744E-5</v>
      </c>
      <c r="BD239" s="71">
        <v>0.1858094035347113</v>
      </c>
      <c r="BE239" s="71">
        <v>7.492311042938182E-4</v>
      </c>
      <c r="BF239" s="71">
        <v>0.31347913380249487</v>
      </c>
      <c r="BG239" s="71">
        <v>0.045288423870631186</v>
      </c>
      <c r="BH239" s="71">
        <v>0.2674034420744214</v>
      </c>
      <c r="BI239" s="71">
        <v>0.4466848186322289</v>
      </c>
      <c r="BJ239" s="71">
        <v>0.33176454243037523</v>
      </c>
      <c r="BK239" s="71">
        <v>0.004374555284719738</v>
      </c>
      <c r="BL239" s="71">
        <v>0.2886066845355998</v>
      </c>
      <c r="BM239" s="71">
        <v>0.5619240373551703</v>
      </c>
      <c r="BN239" s="71">
        <v>0.2186870409781006</v>
      </c>
      <c r="BO239" s="71">
        <v>0.08438295118872045</v>
      </c>
      <c r="BP239" s="71">
        <v>0.5548786431420331</v>
      </c>
      <c r="BQ239" s="71">
        <v>0.09109279864824908</v>
      </c>
      <c r="BR239" s="71">
        <v>0.04621372892382957</v>
      </c>
      <c r="BS239" s="71">
        <v>0.018287179762735077</v>
      </c>
      <c r="BT239" s="47"/>
      <c r="BU239" s="47"/>
      <c r="BV239" s="47"/>
      <c r="BW239" s="47"/>
    </row>
    <row r="240" ht="12.75" customHeight="1" outlineLevel="1">
      <c r="B240" s="2">
        <v>226.0</v>
      </c>
      <c r="E240" s="59" t="s">
        <v>199</v>
      </c>
      <c r="F240" s="71"/>
      <c r="G240" s="109">
        <f t="shared" ref="G240:N240" si="104">G176*G219</f>
        <v>-0.4686141387</v>
      </c>
      <c r="H240" s="71">
        <f t="shared" si="104"/>
        <v>-0.4784122279</v>
      </c>
      <c r="I240" s="71">
        <f t="shared" si="104"/>
        <v>-0.4833752845</v>
      </c>
      <c r="J240" s="71">
        <f t="shared" si="104"/>
        <v>-0.4878363866</v>
      </c>
      <c r="K240" s="71">
        <f t="shared" si="104"/>
        <v>-0.4919232434</v>
      </c>
      <c r="L240" s="71">
        <f t="shared" si="104"/>
        <v>-0.4982722206</v>
      </c>
      <c r="M240" s="71">
        <f t="shared" si="104"/>
        <v>-0.5008167698</v>
      </c>
      <c r="N240" s="71">
        <f t="shared" si="104"/>
        <v>-0.5034688459</v>
      </c>
      <c r="O240" s="110"/>
      <c r="P240" s="36">
        <v>238.0</v>
      </c>
      <c r="Q240" s="9"/>
      <c r="R240" s="71">
        <v>-1.6579716774732007</v>
      </c>
      <c r="S240" s="71">
        <v>-0.8478905657414111</v>
      </c>
      <c r="T240" s="71">
        <v>-2.862211868553517</v>
      </c>
      <c r="U240" s="71">
        <v>-0.04965943383778752</v>
      </c>
      <c r="V240" s="71">
        <v>0.001886158602730328</v>
      </c>
      <c r="W240" s="71">
        <v>-0.25092322404259404</v>
      </c>
      <c r="X240" s="71">
        <v>-1.303963268310792</v>
      </c>
      <c r="Y240" s="71">
        <v>-3.342829669990366</v>
      </c>
      <c r="Z240" s="71">
        <v>-2.7956057320019996</v>
      </c>
      <c r="AA240" s="71">
        <v>-0.6118633660716265</v>
      </c>
      <c r="AB240" s="71">
        <v>-0.11693733029114184</v>
      </c>
      <c r="AC240" s="71">
        <v>-0.005349553203313068</v>
      </c>
      <c r="AD240" s="71">
        <v>-0.03423496315663219</v>
      </c>
      <c r="AE240" s="71">
        <v>-0.5551354123826548</v>
      </c>
      <c r="AF240" s="71">
        <v>-0.13434797861730427</v>
      </c>
      <c r="AG240" s="71">
        <v>-0.19297277940439217</v>
      </c>
      <c r="AH240" s="71">
        <v>-0.2064349753469928</v>
      </c>
      <c r="AI240" s="71">
        <v>-1.7696992773797184</v>
      </c>
      <c r="AJ240" s="71">
        <v>-0.06868659527890793</v>
      </c>
      <c r="AK240" s="71">
        <v>-0.652327170270481</v>
      </c>
      <c r="AL240" s="71">
        <v>-0.1174512482640701</v>
      </c>
      <c r="AM240" s="71">
        <v>-1.4676940487626993</v>
      </c>
      <c r="AN240" s="71">
        <v>-3.5834130718938995</v>
      </c>
      <c r="AO240" s="71">
        <v>-1.0656960342265502</v>
      </c>
      <c r="AP240" s="71">
        <v>-1.7539776040608186</v>
      </c>
      <c r="AQ240" s="71">
        <v>-0.44109834027758926</v>
      </c>
      <c r="AR240" s="71">
        <v>-0.560069907149559</v>
      </c>
      <c r="AS240" s="71">
        <v>-0.14848247701690556</v>
      </c>
      <c r="AT240" s="71">
        <v>-0.7124758580052813</v>
      </c>
      <c r="AU240" s="71">
        <v>-0.5234330203208815</v>
      </c>
      <c r="AV240" s="71">
        <v>-0.09545694117846072</v>
      </c>
      <c r="AW240" s="71">
        <v>-0.06837833010617506</v>
      </c>
      <c r="AX240" s="71">
        <v>-0.07154397836778374</v>
      </c>
      <c r="AY240" s="71">
        <v>-0.013360372943056075</v>
      </c>
      <c r="AZ240" s="71">
        <v>-0.6948498985818312</v>
      </c>
      <c r="BA240" s="71">
        <v>-0.20285437149920182</v>
      </c>
      <c r="BB240" s="71">
        <v>-1.7371771931564235</v>
      </c>
      <c r="BC240" s="71">
        <v>-4.679063418808653E-5</v>
      </c>
      <c r="BD240" s="71">
        <v>-0.6891611406815984</v>
      </c>
      <c r="BE240" s="71">
        <v>-0.03093124998834105</v>
      </c>
      <c r="BF240" s="71">
        <v>-0.9306808800725994</v>
      </c>
      <c r="BG240" s="71">
        <v>-0.15494510356023988</v>
      </c>
      <c r="BH240" s="71">
        <v>-1.5285712268083813</v>
      </c>
      <c r="BI240" s="71">
        <v>-1.2345851491694841</v>
      </c>
      <c r="BJ240" s="71">
        <v>-1.4905198712620584</v>
      </c>
      <c r="BK240" s="71">
        <v>-0.051778549199874443</v>
      </c>
      <c r="BL240" s="71">
        <v>-0.8747652318682044</v>
      </c>
      <c r="BM240" s="71">
        <v>-1.4402386502204911</v>
      </c>
      <c r="BN240" s="71">
        <v>-1.006572604739748</v>
      </c>
      <c r="BO240" s="71">
        <v>-0.3455268300657829</v>
      </c>
      <c r="BP240" s="71">
        <v>-1.5879815420705876</v>
      </c>
      <c r="BQ240" s="71">
        <v>-0.3416044941148207</v>
      </c>
      <c r="BR240" s="71">
        <v>-0.0963976798488818</v>
      </c>
      <c r="BS240" s="71">
        <v>-0.053967561204885196</v>
      </c>
      <c r="BT240" s="47"/>
      <c r="BU240" s="47"/>
      <c r="BV240" s="47"/>
      <c r="BW240" s="47"/>
    </row>
    <row r="241" ht="12.75" customHeight="1" outlineLevel="1">
      <c r="B241" s="2">
        <v>227.0</v>
      </c>
      <c r="E241" s="59" t="s">
        <v>186</v>
      </c>
      <c r="F241" s="71"/>
      <c r="G241" s="109">
        <f t="shared" ref="G241:N241" si="105">G177*G220</f>
        <v>0.3672257875</v>
      </c>
      <c r="H241" s="71">
        <f t="shared" si="105"/>
        <v>0.371023966</v>
      </c>
      <c r="I241" s="71">
        <f t="shared" si="105"/>
        <v>0.3747080886</v>
      </c>
      <c r="J241" s="71">
        <f t="shared" si="105"/>
        <v>0.3782072161</v>
      </c>
      <c r="K241" s="71">
        <f t="shared" si="105"/>
        <v>0.3815400917</v>
      </c>
      <c r="L241" s="71">
        <f t="shared" si="105"/>
        <v>0.384730639</v>
      </c>
      <c r="M241" s="71">
        <f t="shared" si="105"/>
        <v>0.3877960918</v>
      </c>
      <c r="N241" s="71">
        <f t="shared" si="105"/>
        <v>0.3907511013</v>
      </c>
      <c r="O241" s="110"/>
      <c r="P241" s="36">
        <v>239.0</v>
      </c>
      <c r="Q241" s="9"/>
      <c r="R241" s="71">
        <v>0.6590241014709441</v>
      </c>
      <c r="S241" s="71">
        <v>-0.09564794989176241</v>
      </c>
      <c r="T241" s="71">
        <v>-0.9821436034948483</v>
      </c>
      <c r="U241" s="71">
        <v>-0.32896450959131585</v>
      </c>
      <c r="V241" s="71">
        <v>-0.16446869000766873</v>
      </c>
      <c r="W241" s="71">
        <v>-0.2535208996878625</v>
      </c>
      <c r="X241" s="71">
        <v>-0.8217047020516266</v>
      </c>
      <c r="Y241" s="71">
        <v>-1.2612459318263955</v>
      </c>
      <c r="Z241" s="71">
        <v>-1.2568544470897434</v>
      </c>
      <c r="AA241" s="71">
        <v>-0.8102878365319768</v>
      </c>
      <c r="AB241" s="71">
        <v>0.0641732303787314</v>
      </c>
      <c r="AC241" s="71">
        <v>-0.14597712227851561</v>
      </c>
      <c r="AD241" s="71">
        <v>-0.050328054972044185</v>
      </c>
      <c r="AE241" s="71">
        <v>-0.5863483687469742</v>
      </c>
      <c r="AF241" s="71">
        <v>-0.5399444973302905</v>
      </c>
      <c r="AG241" s="71">
        <v>-0.37478211338391054</v>
      </c>
      <c r="AH241" s="71">
        <v>-0.6889958692868218</v>
      </c>
      <c r="AI241" s="71">
        <v>-0.9904206146151339</v>
      </c>
      <c r="AJ241" s="71">
        <v>-0.2629939073029273</v>
      </c>
      <c r="AK241" s="71">
        <v>-0.5618502550008426</v>
      </c>
      <c r="AL241" s="71">
        <v>-0.17245542152408166</v>
      </c>
      <c r="AM241" s="71">
        <v>-1.0243656755016475</v>
      </c>
      <c r="AN241" s="71">
        <v>-1.407097216332915</v>
      </c>
      <c r="AO241" s="71">
        <v>-1.00130522371346</v>
      </c>
      <c r="AP241" s="71">
        <v>1.0722405083280582</v>
      </c>
      <c r="AQ241" s="71">
        <v>0.2038953426204267</v>
      </c>
      <c r="AR241" s="71">
        <v>-0.3156223180121576</v>
      </c>
      <c r="AS241" s="71">
        <v>-0.5597609752657667</v>
      </c>
      <c r="AT241" s="71">
        <v>-0.8006053031422206</v>
      </c>
      <c r="AU241" s="71">
        <v>-0.5090503741393152</v>
      </c>
      <c r="AV241" s="71">
        <v>0.009357730905523278</v>
      </c>
      <c r="AW241" s="71">
        <v>-0.14626544143758452</v>
      </c>
      <c r="AX241" s="71">
        <v>-0.269127358300419</v>
      </c>
      <c r="AY241" s="71">
        <v>-0.02426532263114833</v>
      </c>
      <c r="AZ241" s="71">
        <v>-0.5811109930759738</v>
      </c>
      <c r="BA241" s="71">
        <v>-0.38296160422641984</v>
      </c>
      <c r="BB241" s="71">
        <v>-0.6148677673340098</v>
      </c>
      <c r="BC241" s="71">
        <v>-0.14152644850349697</v>
      </c>
      <c r="BD241" s="71">
        <v>-0.7532782368682852</v>
      </c>
      <c r="BE241" s="71">
        <v>-0.22609269506965352</v>
      </c>
      <c r="BF241" s="71">
        <v>-0.6630051642278916</v>
      </c>
      <c r="BG241" s="71">
        <v>-0.3698978815421808</v>
      </c>
      <c r="BH241" s="71">
        <v>-1.074323521289362</v>
      </c>
      <c r="BI241" s="71">
        <v>-0.9322788287834014</v>
      </c>
      <c r="BJ241" s="71">
        <v>-0.552693920454022</v>
      </c>
      <c r="BK241" s="71">
        <v>-0.22224162789377253</v>
      </c>
      <c r="BL241" s="71">
        <v>-0.8323649658193102</v>
      </c>
      <c r="BM241" s="71">
        <v>0.5548197438556226</v>
      </c>
      <c r="BN241" s="71">
        <v>-0.6749476216478452</v>
      </c>
      <c r="BO241" s="71">
        <v>-0.5091657911417113</v>
      </c>
      <c r="BP241" s="71">
        <v>-0.8893584264957335</v>
      </c>
      <c r="BQ241" s="71">
        <v>-0.4800250148961816</v>
      </c>
      <c r="BR241" s="71">
        <v>0.06410199666281259</v>
      </c>
      <c r="BS241" s="71">
        <v>-0.0815792046758436</v>
      </c>
      <c r="BT241" s="47"/>
      <c r="BU241" s="47"/>
      <c r="BV241" s="47"/>
      <c r="BW241" s="47"/>
    </row>
    <row r="242" ht="12.75" customHeight="1" outlineLevel="1">
      <c r="B242" s="2">
        <v>228.0</v>
      </c>
      <c r="E242" s="59" t="s">
        <v>187</v>
      </c>
      <c r="F242" s="71"/>
      <c r="G242" s="109">
        <f t="shared" ref="G242:N242" si="106">G178*G221</f>
        <v>0.01990622999</v>
      </c>
      <c r="H242" s="71">
        <f t="shared" si="106"/>
        <v>0.02063422861</v>
      </c>
      <c r="I242" s="71">
        <f t="shared" si="106"/>
        <v>0.02001514089</v>
      </c>
      <c r="J242" s="71">
        <f t="shared" si="106"/>
        <v>0.01973732821</v>
      </c>
      <c r="K242" s="71">
        <f t="shared" si="106"/>
        <v>0.01948477122</v>
      </c>
      <c r="L242" s="71">
        <f t="shared" si="106"/>
        <v>0.01942163198</v>
      </c>
      <c r="M242" s="71">
        <f t="shared" si="106"/>
        <v>0.01900491296</v>
      </c>
      <c r="N242" s="71">
        <f t="shared" si="106"/>
        <v>0.01772950019</v>
      </c>
      <c r="O242" s="110"/>
      <c r="P242" s="36">
        <v>240.0</v>
      </c>
      <c r="Q242" s="9"/>
      <c r="R242" s="71">
        <v>0.0133702788637524</v>
      </c>
      <c r="S242" s="71">
        <v>0.008654436797953243</v>
      </c>
      <c r="T242" s="71">
        <v>-0.0037062849261558528</v>
      </c>
      <c r="U242" s="71">
        <v>0.005545571486871805</v>
      </c>
      <c r="V242" s="71">
        <v>0.004714761492657068</v>
      </c>
      <c r="W242" s="71">
        <v>0.009517696630064508</v>
      </c>
      <c r="X242" s="71">
        <v>0.015602467612698219</v>
      </c>
      <c r="Y242" s="71">
        <v>-0.0022494738835752747</v>
      </c>
      <c r="Z242" s="71">
        <v>0.04458523255420768</v>
      </c>
      <c r="AA242" s="71">
        <v>0.013418712934045993</v>
      </c>
      <c r="AB242" s="71">
        <v>0.015421423528853897</v>
      </c>
      <c r="AC242" s="71">
        <v>0.01170771087808687</v>
      </c>
      <c r="AD242" s="71">
        <v>0.008587778131856495</v>
      </c>
      <c r="AE242" s="71">
        <v>0.022483880524912028</v>
      </c>
      <c r="AF242" s="71">
        <v>0.015784001957090926</v>
      </c>
      <c r="AG242" s="71">
        <v>0.013008414513973507</v>
      </c>
      <c r="AH242" s="71">
        <v>0.014560765517849152</v>
      </c>
      <c r="AI242" s="71">
        <v>0.002093816891845961</v>
      </c>
      <c r="AJ242" s="71">
        <v>0.002718874554279762</v>
      </c>
      <c r="AK242" s="71">
        <v>0.016391984340528933</v>
      </c>
      <c r="AL242" s="71">
        <v>0.008749836857892667</v>
      </c>
      <c r="AM242" s="71">
        <v>-0.004610332244611121</v>
      </c>
      <c r="AN242" s="71">
        <v>0.005849631611561009</v>
      </c>
      <c r="AO242" s="71">
        <v>0.0028167565498996554</v>
      </c>
      <c r="AP242" s="71">
        <v>0.012136860902013994</v>
      </c>
      <c r="AQ242" s="71">
        <v>0.01990622999225694</v>
      </c>
      <c r="AR242" s="71">
        <v>0.059191590949319035</v>
      </c>
      <c r="AS242" s="71">
        <v>0.005088938945210108</v>
      </c>
      <c r="AT242" s="71">
        <v>0.01641010768385498</v>
      </c>
      <c r="AU242" s="71">
        <v>0.012912438958296692</v>
      </c>
      <c r="AV242" s="71">
        <v>0.014796136028633592</v>
      </c>
      <c r="AW242" s="71">
        <v>0.017944430825166804</v>
      </c>
      <c r="AX242" s="71">
        <v>0.013268901596320503</v>
      </c>
      <c r="AY242" s="71">
        <v>0.022804741435154062</v>
      </c>
      <c r="AZ242" s="71">
        <v>0.02029608879174712</v>
      </c>
      <c r="BA242" s="71">
        <v>0.0021897181182387354</v>
      </c>
      <c r="BB242" s="71">
        <v>-0.0017851077942082024</v>
      </c>
      <c r="BC242" s="71">
        <v>0.023983189128768175</v>
      </c>
      <c r="BD242" s="71">
        <v>0.01613424660187419</v>
      </c>
      <c r="BE242" s="71">
        <v>0.018809540507802</v>
      </c>
      <c r="BF242" s="71">
        <v>0.01174789360487779</v>
      </c>
      <c r="BG242" s="71">
        <v>0.002912588822921981</v>
      </c>
      <c r="BH242" s="71">
        <v>0.005299866449599138</v>
      </c>
      <c r="BI242" s="71">
        <v>0.0067914650453793175</v>
      </c>
      <c r="BJ242" s="71">
        <v>0.007949445162209018</v>
      </c>
      <c r="BK242" s="71">
        <v>0.003628089635457125</v>
      </c>
      <c r="BL242" s="71">
        <v>0.02960699079447131</v>
      </c>
      <c r="BM242" s="71">
        <v>0.01171464961220521</v>
      </c>
      <c r="BN242" s="71">
        <v>0.025418212504283035</v>
      </c>
      <c r="BO242" s="71">
        <v>0.019348455841784535</v>
      </c>
      <c r="BP242" s="71">
        <v>0.018690459212974464</v>
      </c>
      <c r="BQ242" s="71">
        <v>0.010948353742358946</v>
      </c>
      <c r="BR242" s="71">
        <v>0.01740008419894464</v>
      </c>
      <c r="BS242" s="71">
        <v>0.015336588743202817</v>
      </c>
      <c r="BT242" s="47"/>
      <c r="BU242" s="47"/>
      <c r="BV242" s="47"/>
      <c r="BW242" s="47"/>
    </row>
    <row r="243" ht="12.75" customHeight="1" outlineLevel="1">
      <c r="B243" s="2">
        <v>229.0</v>
      </c>
      <c r="E243" s="59" t="s">
        <v>188</v>
      </c>
      <c r="F243" s="71"/>
      <c r="G243" s="109">
        <f t="shared" ref="G243:N243" si="107">G179*G222</f>
        <v>0.2874452406</v>
      </c>
      <c r="H243" s="71">
        <f t="shared" si="107"/>
        <v>0.3043537841</v>
      </c>
      <c r="I243" s="71">
        <f t="shared" si="107"/>
        <v>0.3212623277</v>
      </c>
      <c r="J243" s="71">
        <f t="shared" si="107"/>
        <v>0.3381708713</v>
      </c>
      <c r="K243" s="71">
        <f t="shared" si="107"/>
        <v>0.3550794148</v>
      </c>
      <c r="L243" s="71">
        <f t="shared" si="107"/>
        <v>0.3719879584</v>
      </c>
      <c r="M243" s="71">
        <f t="shared" si="107"/>
        <v>0.3888965019</v>
      </c>
      <c r="N243" s="71">
        <f t="shared" si="107"/>
        <v>0.4058050455</v>
      </c>
      <c r="O243" s="110"/>
      <c r="P243" s="36">
        <v>241.0</v>
      </c>
      <c r="Q243" s="9"/>
      <c r="R243" s="71">
        <v>0.2853747851476519</v>
      </c>
      <c r="S243" s="71">
        <v>0.2847079345918511</v>
      </c>
      <c r="T243" s="71">
        <v>0.289168845013055</v>
      </c>
      <c r="U243" s="71">
        <v>0.2882438555348819</v>
      </c>
      <c r="V243" s="71">
        <v>0.2904789942512717</v>
      </c>
      <c r="W243" s="71">
        <v>0.2874224191764971</v>
      </c>
      <c r="X243" s="71">
        <v>0.2918644705397203</v>
      </c>
      <c r="Y243" s="71">
        <v>0.29627968045376163</v>
      </c>
      <c r="Z243" s="71">
        <v>0.2960390419740815</v>
      </c>
      <c r="AA243" s="71">
        <v>0.2925057738140222</v>
      </c>
      <c r="AB243" s="71">
        <v>0.28861170284500953</v>
      </c>
      <c r="AC243" s="71">
        <v>0.29432521042182175</v>
      </c>
      <c r="AD243" s="71">
        <v>0.28825243304845516</v>
      </c>
      <c r="AE243" s="71">
        <v>0.2881570781378566</v>
      </c>
      <c r="AF243" s="71">
        <v>0.2909933372389877</v>
      </c>
      <c r="AG243" s="71">
        <v>0.2901804127867198</v>
      </c>
      <c r="AH243" s="71">
        <v>0.2879700263874342</v>
      </c>
      <c r="AI243" s="71">
        <v>0.292288865167342</v>
      </c>
      <c r="AJ243" s="71">
        <v>0.2917448151269234</v>
      </c>
      <c r="AK243" s="71">
        <v>0.2866336262024125</v>
      </c>
      <c r="AL243" s="71">
        <v>0.29333634204590575</v>
      </c>
      <c r="AM243" s="71">
        <v>0.28904674992073104</v>
      </c>
      <c r="AN243" s="71">
        <v>0.28599236799718497</v>
      </c>
      <c r="AO243" s="71">
        <v>0.29548550427150494</v>
      </c>
      <c r="AP243" s="71">
        <v>0.28863677673639665</v>
      </c>
      <c r="AQ243" s="71">
        <v>0.2874452405640753</v>
      </c>
      <c r="AR243" s="71">
        <v>0.2857790215707547</v>
      </c>
      <c r="AS243" s="71">
        <v>0.291121300162989</v>
      </c>
      <c r="AT243" s="71">
        <v>0.2876960583883903</v>
      </c>
      <c r="AU243" s="71">
        <v>0.28695068347328234</v>
      </c>
      <c r="AV243" s="71">
        <v>0.28842647758518847</v>
      </c>
      <c r="AW243" s="71">
        <v>0.2932578260159827</v>
      </c>
      <c r="AX243" s="71">
        <v>0.29441009610101637</v>
      </c>
      <c r="AY243" s="71">
        <v>0.279216056250321</v>
      </c>
      <c r="AZ243" s="71">
        <v>0.2872813646444136</v>
      </c>
      <c r="BA243" s="71">
        <v>0.29011585471567797</v>
      </c>
      <c r="BB243" s="71">
        <v>0.2998015757004379</v>
      </c>
      <c r="BC243" s="71">
        <v>0.2916294453674154</v>
      </c>
      <c r="BD243" s="71">
        <v>0.29223842475252204</v>
      </c>
      <c r="BE243" s="71">
        <v>0.2881998906441662</v>
      </c>
      <c r="BF243" s="71">
        <v>0.2918414747257715</v>
      </c>
      <c r="BG243" s="71">
        <v>0.2902116463204925</v>
      </c>
      <c r="BH243" s="71">
        <v>0.28992065472265266</v>
      </c>
      <c r="BI243" s="71">
        <v>0.2871709899403026</v>
      </c>
      <c r="BJ243" s="71">
        <v>0.2868752117593765</v>
      </c>
      <c r="BK243" s="71">
        <v>0.2937023312647283</v>
      </c>
      <c r="BL243" s="71">
        <v>0.2876907966072541</v>
      </c>
      <c r="BM243" s="71">
        <v>0.286803152613516</v>
      </c>
      <c r="BN243" s="71">
        <v>0.28496318904831147</v>
      </c>
      <c r="BO243" s="71">
        <v>0.2880338932425422</v>
      </c>
      <c r="BP243" s="71">
        <v>0.2862245137084527</v>
      </c>
      <c r="BQ243" s="71">
        <v>0.2882284673228659</v>
      </c>
      <c r="BR243" s="71">
        <v>0.2922317543413417</v>
      </c>
      <c r="BS243" s="71">
        <v>0.28893734480452776</v>
      </c>
      <c r="BT243" s="47"/>
      <c r="BU243" s="47"/>
      <c r="BV243" s="47"/>
      <c r="BW243" s="47"/>
    </row>
    <row r="244" ht="12.75" customHeight="1" outlineLevel="1">
      <c r="B244" s="2">
        <v>230.0</v>
      </c>
      <c r="O244" s="2"/>
      <c r="P244" s="36">
        <v>242.0</v>
      </c>
      <c r="Q244" s="9"/>
      <c r="BT244" s="47"/>
      <c r="BU244" s="47"/>
      <c r="BV244" s="47"/>
      <c r="BW244" s="47"/>
    </row>
    <row r="245" ht="12.75" customHeight="1" outlineLevel="1">
      <c r="B245" s="2">
        <v>231.0</v>
      </c>
      <c r="E245" s="59" t="s">
        <v>204</v>
      </c>
      <c r="F245" s="96"/>
      <c r="G245" s="97">
        <f t="shared" ref="G245:N245" si="108">SUM(G226:G243)</f>
        <v>14.4037769</v>
      </c>
      <c r="H245" s="96">
        <f t="shared" si="108"/>
        <v>14.42214097</v>
      </c>
      <c r="I245" s="96">
        <f t="shared" si="108"/>
        <v>14.43447314</v>
      </c>
      <c r="J245" s="96">
        <f t="shared" si="108"/>
        <v>14.45931761</v>
      </c>
      <c r="K245" s="96">
        <f t="shared" si="108"/>
        <v>14.48624203</v>
      </c>
      <c r="L245" s="96">
        <f t="shared" si="108"/>
        <v>14.51036763</v>
      </c>
      <c r="M245" s="96">
        <f t="shared" si="108"/>
        <v>14.53092315</v>
      </c>
      <c r="N245" s="96">
        <f t="shared" si="108"/>
        <v>14.55083669</v>
      </c>
      <c r="O245" s="98"/>
      <c r="P245" s="36">
        <v>243.0</v>
      </c>
      <c r="Q245" s="9"/>
      <c r="R245" s="96">
        <v>15.573168899617528</v>
      </c>
      <c r="S245" s="96">
        <v>11.792581640333957</v>
      </c>
      <c r="T245" s="96">
        <v>9.493373231935019</v>
      </c>
      <c r="U245" s="96">
        <v>12.300937407179841</v>
      </c>
      <c r="V245" s="96">
        <v>12.845920613870634</v>
      </c>
      <c r="W245" s="96">
        <v>12.216122193097547</v>
      </c>
      <c r="X245" s="96">
        <v>10.68911662940774</v>
      </c>
      <c r="Y245" s="96">
        <v>8.901302215175294</v>
      </c>
      <c r="Z245" s="96">
        <v>9.685573271132219</v>
      </c>
      <c r="AA245" s="96">
        <v>10.995980426679662</v>
      </c>
      <c r="AB245" s="96">
        <v>13.60759470704559</v>
      </c>
      <c r="AC245" s="96">
        <v>12.846302829737825</v>
      </c>
      <c r="AD245" s="96">
        <v>13.19600759812544</v>
      </c>
      <c r="AE245" s="96">
        <v>11.601021240319598</v>
      </c>
      <c r="AF245" s="96">
        <v>11.819449738649478</v>
      </c>
      <c r="AG245" s="96">
        <v>12.0289241904516</v>
      </c>
      <c r="AH245" s="96">
        <v>11.635708512039837</v>
      </c>
      <c r="AI245" s="96">
        <v>10.037781981628427</v>
      </c>
      <c r="AJ245" s="96">
        <v>12.511959623874512</v>
      </c>
      <c r="AK245" s="96">
        <v>11.235981110192023</v>
      </c>
      <c r="AL245" s="96">
        <v>12.139937197637074</v>
      </c>
      <c r="AM245" s="96">
        <v>9.70468781715346</v>
      </c>
      <c r="AN245" s="96">
        <v>8.968081961043243</v>
      </c>
      <c r="AO245" s="96">
        <v>10.31460189512881</v>
      </c>
      <c r="AP245" s="96">
        <v>16.065370599746306</v>
      </c>
      <c r="AQ245" s="96">
        <v>14.220933261903157</v>
      </c>
      <c r="AR245" s="96">
        <v>11.920609346841164</v>
      </c>
      <c r="AS245" s="96">
        <v>11.92349135383854</v>
      </c>
      <c r="AT245" s="96">
        <v>11.002348047812644</v>
      </c>
      <c r="AU245" s="96">
        <v>11.498175728367034</v>
      </c>
      <c r="AV245" s="96">
        <v>13.605482873950608</v>
      </c>
      <c r="AW245" s="96">
        <v>12.533237674697178</v>
      </c>
      <c r="AX245" s="96">
        <v>12.419384751567863</v>
      </c>
      <c r="AY245" s="96">
        <v>12.903003333446428</v>
      </c>
      <c r="AZ245" s="96">
        <v>11.15943790226732</v>
      </c>
      <c r="BA245" s="96">
        <v>12.08270906668023</v>
      </c>
      <c r="BB245" s="96">
        <v>10.83238060719165</v>
      </c>
      <c r="BC245" s="96">
        <v>12.923790284010753</v>
      </c>
      <c r="BD245" s="96">
        <v>11.113025206068428</v>
      </c>
      <c r="BE245" s="96">
        <v>12.621657470608161</v>
      </c>
      <c r="BF245" s="96">
        <v>11.261368594332998</v>
      </c>
      <c r="BG245" s="96">
        <v>12.216305453357592</v>
      </c>
      <c r="BH245" s="96">
        <v>10.168131595638407</v>
      </c>
      <c r="BI245" s="96">
        <v>10.442168747706742</v>
      </c>
      <c r="BJ245" s="96">
        <v>10.237310037215614</v>
      </c>
      <c r="BK245" s="96">
        <v>12.638617974946477</v>
      </c>
      <c r="BL245" s="96">
        <v>10.76550836286071</v>
      </c>
      <c r="BM245" s="96">
        <v>15.19549389816181</v>
      </c>
      <c r="BN245" s="96">
        <v>11.324255617802164</v>
      </c>
      <c r="BO245" s="96">
        <v>11.857322939917658</v>
      </c>
      <c r="BP245" s="96">
        <v>10.291177204664322</v>
      </c>
      <c r="BQ245" s="96">
        <v>11.906863424614816</v>
      </c>
      <c r="BR245" s="96">
        <v>13.722521677125545</v>
      </c>
      <c r="BS245" s="96">
        <v>13.294990147950845</v>
      </c>
      <c r="BT245" s="47"/>
      <c r="BU245" s="47"/>
      <c r="BV245" s="47"/>
      <c r="BW245" s="47"/>
    </row>
    <row r="246" ht="12.75" customHeight="1" outlineLevel="1">
      <c r="B246" s="2">
        <v>232.0</v>
      </c>
      <c r="E246" s="59" t="s">
        <v>205</v>
      </c>
      <c r="F246" s="38"/>
      <c r="G246" s="72">
        <f t="shared" ref="G246:N246" si="109">EXP(G245)</f>
        <v>1800863.632</v>
      </c>
      <c r="H246" s="38">
        <f t="shared" si="109"/>
        <v>1834240.336</v>
      </c>
      <c r="I246" s="38">
        <f t="shared" si="109"/>
        <v>1857000.557</v>
      </c>
      <c r="J246" s="38">
        <f t="shared" si="109"/>
        <v>1903714.647</v>
      </c>
      <c r="K246" s="38">
        <f t="shared" si="109"/>
        <v>1955667.306</v>
      </c>
      <c r="L246" s="38">
        <f t="shared" si="109"/>
        <v>2003422.713</v>
      </c>
      <c r="M246" s="38">
        <f t="shared" si="109"/>
        <v>2045030.28</v>
      </c>
      <c r="N246" s="38">
        <f t="shared" si="109"/>
        <v>2086162.241</v>
      </c>
      <c r="O246" s="43"/>
      <c r="P246" s="36">
        <v>244.0</v>
      </c>
      <c r="Q246" s="9"/>
      <c r="R246" s="38">
        <v>5798842.575285986</v>
      </c>
      <c r="S246" s="38">
        <v>132267.49659091546</v>
      </c>
      <c r="T246" s="38">
        <v>13271.487711546422</v>
      </c>
      <c r="U246" s="38">
        <v>219902.02982644207</v>
      </c>
      <c r="V246" s="38">
        <v>379238.51521714975</v>
      </c>
      <c r="W246" s="38">
        <v>202020.04277054197</v>
      </c>
      <c r="X246" s="38">
        <v>43875.731342656516</v>
      </c>
      <c r="Y246" s="38">
        <v>7341.527565712604</v>
      </c>
      <c r="Z246" s="38">
        <v>16083.887462496235</v>
      </c>
      <c r="AA246" s="38">
        <v>59633.956257499114</v>
      </c>
      <c r="AB246" s="38">
        <v>812275.3860636444</v>
      </c>
      <c r="AC246" s="38">
        <v>379383.4938999272</v>
      </c>
      <c r="AD246" s="38">
        <v>538211.8840449424</v>
      </c>
      <c r="AE246" s="38">
        <v>109209.27125806108</v>
      </c>
      <c r="AF246" s="38">
        <v>135869.44475901927</v>
      </c>
      <c r="AG246" s="38">
        <v>167531.08421813487</v>
      </c>
      <c r="AH246" s="38">
        <v>113063.9098871065</v>
      </c>
      <c r="AI246" s="38">
        <v>22874.590346380788</v>
      </c>
      <c r="AJ246" s="38">
        <v>271565.7667624564</v>
      </c>
      <c r="AK246" s="38">
        <v>75809.66803947708</v>
      </c>
      <c r="AL246" s="38">
        <v>187200.81518503756</v>
      </c>
      <c r="AM246" s="38">
        <v>16394.2807322839</v>
      </c>
      <c r="AN246" s="38">
        <v>7848.533366618587</v>
      </c>
      <c r="AO246" s="38">
        <v>30169.956645008115</v>
      </c>
      <c r="AP246" s="38">
        <v>9486408.0426783</v>
      </c>
      <c r="AQ246" s="38">
        <v>1499936.3950946445</v>
      </c>
      <c r="AR246" s="38">
        <v>150333.18555941625</v>
      </c>
      <c r="AS246" s="38">
        <v>150767.07178338265</v>
      </c>
      <c r="AT246" s="38">
        <v>60014.89424485291</v>
      </c>
      <c r="AU246" s="38">
        <v>98535.85079155263</v>
      </c>
      <c r="AV246" s="38">
        <v>810561.8060554592</v>
      </c>
      <c r="AW246" s="38">
        <v>277406.071751686</v>
      </c>
      <c r="AX246" s="38">
        <v>247554.18134747967</v>
      </c>
      <c r="AY246" s="38">
        <v>401516.26954223344</v>
      </c>
      <c r="AZ246" s="38">
        <v>70223.47264356741</v>
      </c>
      <c r="BA246" s="38">
        <v>176788.44428669583</v>
      </c>
      <c r="BB246" s="38">
        <v>50634.103334257656</v>
      </c>
      <c r="BC246" s="38">
        <v>409949.91964424454</v>
      </c>
      <c r="BD246" s="38">
        <v>67038.69078275553</v>
      </c>
      <c r="BE246" s="38">
        <v>303051.3283403779</v>
      </c>
      <c r="BF246" s="38">
        <v>77758.92343570157</v>
      </c>
      <c r="BG246" s="38">
        <v>202057.0684086747</v>
      </c>
      <c r="BH246" s="38">
        <v>26059.3418619571</v>
      </c>
      <c r="BI246" s="38">
        <v>34274.9055134229</v>
      </c>
      <c r="BJ246" s="38">
        <v>27925.905155463548</v>
      </c>
      <c r="BK246" s="38">
        <v>308235.06685753405</v>
      </c>
      <c r="BL246" s="38">
        <v>47358.82043351125</v>
      </c>
      <c r="BM246" s="38">
        <v>3974835.4069704344</v>
      </c>
      <c r="BN246" s="38">
        <v>82805.98478738563</v>
      </c>
      <c r="BO246" s="38">
        <v>141113.94166175107</v>
      </c>
      <c r="BP246" s="38">
        <v>29471.44786520893</v>
      </c>
      <c r="BQ246" s="38">
        <v>148280.8551851459</v>
      </c>
      <c r="BR246" s="38">
        <v>911203.6320599479</v>
      </c>
      <c r="BS246" s="38">
        <v>594211.2340158616</v>
      </c>
      <c r="BT246" s="47"/>
      <c r="BU246" s="47"/>
      <c r="BV246" s="47"/>
      <c r="BW246" s="47"/>
    </row>
    <row r="247" ht="12.75" customHeight="1" outlineLevel="1">
      <c r="B247" s="2">
        <v>233.0</v>
      </c>
      <c r="E247" s="59" t="s">
        <v>206</v>
      </c>
      <c r="F247" s="53"/>
      <c r="G247" s="62">
        <f>HLOOKUP($E$3,$Q$3:$BY$269,P247,FALSE)</f>
        <v>177.809845</v>
      </c>
      <c r="H247" s="53">
        <f t="shared" ref="H247:N247" si="110">H137</f>
        <v>185.5997274</v>
      </c>
      <c r="I247" s="53">
        <f t="shared" si="110"/>
        <v>189.6693611</v>
      </c>
      <c r="J247" s="53">
        <f t="shared" si="110"/>
        <v>193.9077153</v>
      </c>
      <c r="K247" s="53">
        <f t="shared" si="110"/>
        <v>197.8031515</v>
      </c>
      <c r="L247" s="53">
        <f t="shared" si="110"/>
        <v>201.9241944</v>
      </c>
      <c r="M247" s="53">
        <f t="shared" si="110"/>
        <v>206.1310954</v>
      </c>
      <c r="N247" s="53">
        <f t="shared" si="110"/>
        <v>210.4256432</v>
      </c>
      <c r="O247" s="47"/>
      <c r="P247" s="36">
        <v>245.0</v>
      </c>
      <c r="Q247" s="9"/>
      <c r="R247" s="53">
        <v>179.18668522499516</v>
      </c>
      <c r="S247" s="53">
        <v>142.11431616146714</v>
      </c>
      <c r="T247" s="53">
        <v>150.87480525091394</v>
      </c>
      <c r="U247" s="53">
        <v>163.3510484999115</v>
      </c>
      <c r="V247" s="53">
        <v>172.13652489185196</v>
      </c>
      <c r="W247" s="53">
        <v>151.10014583784704</v>
      </c>
      <c r="X247" s="53">
        <v>160.9168754236251</v>
      </c>
      <c r="Y247" s="53">
        <v>152.85456962719172</v>
      </c>
      <c r="Z247" s="53">
        <v>177.8098450072542</v>
      </c>
      <c r="AA247" s="53">
        <v>183.4049474915854</v>
      </c>
      <c r="AB247" s="53">
        <v>180.04037606657184</v>
      </c>
      <c r="AC247" s="53">
        <v>156.06790785353886</v>
      </c>
      <c r="AD247" s="53">
        <v>183.4049474915854</v>
      </c>
      <c r="AE247" s="53">
        <v>145.76887817905907</v>
      </c>
      <c r="AF247" s="53">
        <v>157.01020185533594</v>
      </c>
      <c r="AG247" s="53">
        <v>183.4049474915854</v>
      </c>
      <c r="AH247" s="53">
        <v>153.38454595307815</v>
      </c>
      <c r="AI247" s="53">
        <v>150.87480525091394</v>
      </c>
      <c r="AJ247" s="53">
        <v>152.85456962719172</v>
      </c>
      <c r="AK247" s="53">
        <v>172.13652489185196</v>
      </c>
      <c r="AL247" s="53">
        <v>175.6616050584227</v>
      </c>
      <c r="AM247" s="53">
        <v>152.85456962719172</v>
      </c>
      <c r="AN247" s="53">
        <v>139.35579327106967</v>
      </c>
      <c r="AO247" s="53">
        <v>139.35579327106967</v>
      </c>
      <c r="AP247" s="53">
        <v>169.58747391485505</v>
      </c>
      <c r="AQ247" s="53">
        <v>177.8098450072542</v>
      </c>
      <c r="AR247" s="53">
        <v>168.11606278332857</v>
      </c>
      <c r="AS247" s="53">
        <v>145.66217372203593</v>
      </c>
      <c r="AT247" s="53">
        <v>153.92788337274288</v>
      </c>
      <c r="AU247" s="53">
        <v>155.31378975024552</v>
      </c>
      <c r="AV247" s="53">
        <v>157.01020185533594</v>
      </c>
      <c r="AW247" s="53">
        <v>172.13652489185196</v>
      </c>
      <c r="AX247" s="53">
        <v>173.6513740041622</v>
      </c>
      <c r="AY247" s="53">
        <v>151.10014583784704</v>
      </c>
      <c r="AZ247" s="53">
        <v>151.10014583784704</v>
      </c>
      <c r="BA247" s="53">
        <v>142.51151671716252</v>
      </c>
      <c r="BB247" s="53">
        <v>158.52744668556986</v>
      </c>
      <c r="BC247" s="53">
        <v>175.6616050584227</v>
      </c>
      <c r="BD247" s="53">
        <v>173.6513740041622</v>
      </c>
      <c r="BE247" s="53">
        <v>179.18668522499516</v>
      </c>
      <c r="BF247" s="53">
        <v>131.14978148452332</v>
      </c>
      <c r="BG247" s="53">
        <v>142.11431616146714</v>
      </c>
      <c r="BH247" s="53">
        <v>131.14978148452332</v>
      </c>
      <c r="BI247" s="53">
        <v>151.64346593207466</v>
      </c>
      <c r="BJ247" s="53">
        <v>150.87480525091394</v>
      </c>
      <c r="BK247" s="53">
        <v>150.87480525091394</v>
      </c>
      <c r="BL247" s="53">
        <v>161.71107921614202</v>
      </c>
      <c r="BM247" s="53">
        <v>179.18668522499516</v>
      </c>
      <c r="BN247" s="53">
        <v>168.11606278332857</v>
      </c>
      <c r="BO247" s="53">
        <v>151.10014583784704</v>
      </c>
      <c r="BP247" s="53">
        <v>152.64519948844227</v>
      </c>
      <c r="BQ247" s="53">
        <v>138.07208974753485</v>
      </c>
      <c r="BR247" s="53">
        <v>145.66217372203593</v>
      </c>
      <c r="BS247" s="53">
        <v>167.2183092293498</v>
      </c>
      <c r="BT247" s="47"/>
      <c r="BU247" s="47"/>
      <c r="BV247" s="47"/>
      <c r="BW247" s="47"/>
    </row>
    <row r="248" ht="12.75" customHeight="1">
      <c r="B248" s="2">
        <v>234.0</v>
      </c>
      <c r="E248" s="28" t="s">
        <v>207</v>
      </c>
      <c r="F248" s="38"/>
      <c r="G248" s="72">
        <f t="shared" ref="G248:N248" si="111">G246*G247</f>
        <v>320211283.2</v>
      </c>
      <c r="H248" s="38">
        <f t="shared" si="111"/>
        <v>340434506.3</v>
      </c>
      <c r="I248" s="38">
        <f t="shared" si="111"/>
        <v>352216109.3</v>
      </c>
      <c r="J248" s="38">
        <f t="shared" si="111"/>
        <v>369144957.9</v>
      </c>
      <c r="K248" s="38">
        <f t="shared" si="111"/>
        <v>386837156.4</v>
      </c>
      <c r="L248" s="38">
        <f t="shared" si="111"/>
        <v>404539517.3</v>
      </c>
      <c r="M248" s="38">
        <f t="shared" si="111"/>
        <v>421544331.6</v>
      </c>
      <c r="N248" s="38">
        <f t="shared" si="111"/>
        <v>438982031.4</v>
      </c>
      <c r="O248" s="43"/>
      <c r="P248" s="36">
        <v>246.0</v>
      </c>
      <c r="Q248" s="9"/>
      <c r="R248" s="52">
        <v>1.0390753792070702E9</v>
      </c>
      <c r="S248" s="52">
        <v>1.879710482840714E7</v>
      </c>
      <c r="T248" s="52">
        <v>2002333.123869464</v>
      </c>
      <c r="U248" s="52">
        <v>3.592122713940813E7</v>
      </c>
      <c r="V248" s="52">
        <v>6.528080011462588E7</v>
      </c>
      <c r="W248" s="52">
        <v>3.0525257924796987E7</v>
      </c>
      <c r="X248" s="52">
        <v>7060345.594586702</v>
      </c>
      <c r="Y248" s="52">
        <v>1122186.0364631645</v>
      </c>
      <c r="Z248" s="52">
        <v>2859873.5368205747</v>
      </c>
      <c r="AA248" s="52">
        <v>1.0937162616122127E7</v>
      </c>
      <c r="AB248" s="52">
        <v>1.4624236597651836E8</v>
      </c>
      <c r="AC248" s="52">
        <v>5.920958816712745E7</v>
      </c>
      <c r="AD248" s="52">
        <v>9.871072233260992E7</v>
      </c>
      <c r="AE248" s="52">
        <v>1.5919312958040124E7</v>
      </c>
      <c r="AF248" s="52">
        <v>2.133288894758603E7</v>
      </c>
      <c r="AG248" s="52">
        <v>3.0726029704235397E7</v>
      </c>
      <c r="AH248" s="52">
        <v>1.7342256481713574E7</v>
      </c>
      <c r="AI248" s="52">
        <v>3451199.363704637</v>
      </c>
      <c r="AJ248" s="52">
        <v>4.15100684039536E7</v>
      </c>
      <c r="AK248" s="52">
        <v>1.3049612809520481E7</v>
      </c>
      <c r="AL248" s="52">
        <v>3.2883995663648847E7</v>
      </c>
      <c r="AM248" s="52">
        <v>2505940.725680617</v>
      </c>
      <c r="AN248" s="52">
        <v>1093738.5933195923</v>
      </c>
      <c r="AO248" s="52">
        <v>4204358.241218885</v>
      </c>
      <c r="AP248" s="52">
        <v>1.6087759764833775E9</v>
      </c>
      <c r="AQ248" s="52">
        <v>2.6670345793251836E8</v>
      </c>
      <c r="AR248" s="52">
        <v>2.5273423261924606E7</v>
      </c>
      <c r="AS248" s="52">
        <v>2.1961059401673745E7</v>
      </c>
      <c r="AT248" s="52">
        <v>9237965.641949218</v>
      </c>
      <c r="AU248" s="52">
        <v>1.5303976412700769E7</v>
      </c>
      <c r="AV248" s="52">
        <v>1.272664727849933E8</v>
      </c>
      <c r="AW248" s="52">
        <v>4.7751717175234966E7</v>
      </c>
      <c r="AX248" s="52">
        <v>4.2988123731465384E7</v>
      </c>
      <c r="AY248" s="52">
        <v>6.0669166884099774E7</v>
      </c>
      <c r="AZ248" s="52">
        <v>1.0610776957683098E7</v>
      </c>
      <c r="BA248" s="52">
        <v>2.5194389333364606E7</v>
      </c>
      <c r="BB248" s="52">
        <v>8026895.116793165</v>
      </c>
      <c r="BC248" s="52">
        <v>7.20124608782794E7</v>
      </c>
      <c r="BD248" s="52">
        <v>1.1641360765865661E7</v>
      </c>
      <c r="BE248" s="52">
        <v>5.430276297834395E7</v>
      </c>
      <c r="BF248" s="52">
        <v>1.019806581706404E7</v>
      </c>
      <c r="BG248" s="52">
        <v>2.871520210248959E7</v>
      </c>
      <c r="BH248" s="52">
        <v>3417676.9908261644</v>
      </c>
      <c r="BI248" s="52">
        <v>5197565.466549823</v>
      </c>
      <c r="BJ248" s="52">
        <v>4213315.501786056</v>
      </c>
      <c r="BK248" s="52">
        <v>4.650490568363289E7</v>
      </c>
      <c r="BL248" s="52">
        <v>7658445.962706584</v>
      </c>
      <c r="BM248" s="52">
        <v>7.122375808899767E8</v>
      </c>
      <c r="BN248" s="52">
        <v>1.3921016137351474E7</v>
      </c>
      <c r="BO248" s="52">
        <v>2.1322337164844025E7</v>
      </c>
      <c r="BP248" s="52">
        <v>4498675.038598044</v>
      </c>
      <c r="BQ248" s="52">
        <v>2.0473447544964682E7</v>
      </c>
      <c r="BR248" s="52">
        <v>1.3272790174926625E8</v>
      </c>
      <c r="BS248" s="52">
        <v>9.93629978772179E7</v>
      </c>
      <c r="BT248" s="47"/>
      <c r="BU248" s="47"/>
      <c r="BV248" s="47"/>
      <c r="BW248" s="47"/>
    </row>
    <row r="249" ht="12.75" customHeight="1">
      <c r="B249" s="2">
        <v>235.0</v>
      </c>
      <c r="E249" s="2"/>
      <c r="O249" s="2"/>
      <c r="P249" s="36">
        <v>247.0</v>
      </c>
      <c r="Q249" s="9"/>
      <c r="BT249" s="47"/>
      <c r="BU249" s="47"/>
      <c r="BV249" s="47"/>
      <c r="BW249" s="47"/>
    </row>
    <row r="250" ht="12.75" customHeight="1">
      <c r="B250" s="2">
        <v>236.0</v>
      </c>
      <c r="O250" s="2"/>
      <c r="P250" s="36">
        <v>248.0</v>
      </c>
      <c r="Q250" s="9"/>
      <c r="BT250" s="47"/>
      <c r="BU250" s="47"/>
      <c r="BV250" s="47"/>
      <c r="BW250" s="47"/>
    </row>
    <row r="251" ht="12.75" customHeight="1">
      <c r="O251" s="2"/>
      <c r="P251" s="36">
        <v>249.0</v>
      </c>
      <c r="Q251" s="9"/>
      <c r="BT251" s="47"/>
      <c r="BU251" s="47"/>
      <c r="BV251" s="47"/>
      <c r="BW251" s="47"/>
    </row>
    <row r="252" ht="12.75" customHeight="1">
      <c r="O252" s="2"/>
      <c r="P252" s="36">
        <v>250.0</v>
      </c>
      <c r="Q252" s="9"/>
      <c r="BT252" s="47"/>
      <c r="BU252" s="47"/>
      <c r="BV252" s="47"/>
      <c r="BW252" s="47"/>
    </row>
    <row r="253" ht="12.75" customHeight="1">
      <c r="A253" s="40" t="s">
        <v>208</v>
      </c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79"/>
      <c r="N253" s="79"/>
      <c r="O253" s="43"/>
      <c r="P253" s="36">
        <v>251.0</v>
      </c>
      <c r="Q253" s="9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  <c r="BN253" s="60"/>
      <c r="BO253" s="60"/>
      <c r="BP253" s="60"/>
      <c r="BQ253" s="60"/>
      <c r="BR253" s="60"/>
      <c r="BS253" s="60"/>
      <c r="BT253" s="47"/>
      <c r="BU253" s="47"/>
      <c r="BV253" s="47"/>
      <c r="BW253" s="47"/>
      <c r="BX253" s="38"/>
      <c r="BY253" s="38"/>
      <c r="BZ253" s="38"/>
      <c r="CA253" s="38"/>
      <c r="CB253" s="38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38"/>
      <c r="N254" s="38"/>
      <c r="O254" s="43"/>
      <c r="P254" s="36">
        <v>252.0</v>
      </c>
      <c r="Q254" s="9"/>
      <c r="R254" s="2"/>
      <c r="S254" s="2"/>
      <c r="T254" s="2"/>
      <c r="U254" s="2"/>
      <c r="V254" s="2"/>
      <c r="W254" s="2"/>
      <c r="X254" s="2"/>
      <c r="Y254" s="2"/>
      <c r="Z254" s="2"/>
      <c r="AA254" s="43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47"/>
      <c r="BU254" s="47"/>
      <c r="BV254" s="47"/>
      <c r="BW254" s="47"/>
      <c r="BX254" s="38"/>
      <c r="BY254" s="38"/>
      <c r="BZ254" s="38"/>
      <c r="CA254" s="38"/>
      <c r="CB254" s="38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38"/>
      <c r="N255" s="38"/>
      <c r="O255" s="43"/>
      <c r="P255" s="36">
        <v>253.0</v>
      </c>
      <c r="Q255" s="9"/>
      <c r="R255" s="2"/>
      <c r="S255" s="2"/>
      <c r="T255" s="2"/>
      <c r="U255" s="2"/>
      <c r="V255" s="2"/>
      <c r="W255" s="2"/>
      <c r="X255" s="2"/>
      <c r="Y255" s="2"/>
      <c r="Z255" s="2"/>
      <c r="AA255" s="43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47"/>
      <c r="BU255" s="47"/>
      <c r="BV255" s="47"/>
      <c r="BW255" s="47"/>
      <c r="BX255" s="38"/>
      <c r="BY255" s="38"/>
      <c r="BZ255" s="38"/>
      <c r="CA255" s="38"/>
      <c r="CB255" s="38"/>
    </row>
    <row r="256" ht="12.75" customHeight="1">
      <c r="A256" s="2"/>
      <c r="B256" s="2">
        <v>237.0</v>
      </c>
      <c r="C256" s="45" t="s">
        <v>150</v>
      </c>
      <c r="D256" s="2"/>
      <c r="E256" s="2"/>
      <c r="F256" s="43"/>
      <c r="G256" s="56">
        <f t="shared" ref="G256:N256" si="112">G121</f>
        <v>332045727.9</v>
      </c>
      <c r="H256" s="43">
        <f t="shared" si="112"/>
        <v>346862351.8</v>
      </c>
      <c r="I256" s="43">
        <f t="shared" si="112"/>
        <v>355038610.2</v>
      </c>
      <c r="J256" s="43">
        <f t="shared" si="112"/>
        <v>392261384.2</v>
      </c>
      <c r="K256" s="43">
        <f t="shared" si="112"/>
        <v>424182988.1</v>
      </c>
      <c r="L256" s="43">
        <f t="shared" si="112"/>
        <v>452833571.4</v>
      </c>
      <c r="M256" s="43">
        <f t="shared" si="112"/>
        <v>476800238.2</v>
      </c>
      <c r="N256" s="43">
        <f t="shared" si="112"/>
        <v>503898373.6</v>
      </c>
      <c r="O256" s="43"/>
      <c r="P256" s="36">
        <v>254.0</v>
      </c>
      <c r="Q256" s="9"/>
      <c r="R256" s="43">
        <v>9.427742547493472E8</v>
      </c>
      <c r="S256" s="43">
        <v>3.484926271767811E7</v>
      </c>
      <c r="T256" s="43">
        <v>1886192.2331783064</v>
      </c>
      <c r="U256" s="43">
        <v>3.2316692736713663E7</v>
      </c>
      <c r="V256" s="43">
        <v>5.90756305469902E7</v>
      </c>
      <c r="W256" s="43">
        <v>3.482657344417422E7</v>
      </c>
      <c r="X256" s="43">
        <v>5841776.486521124</v>
      </c>
      <c r="Y256" s="43">
        <v>1228068.548582402</v>
      </c>
      <c r="Z256" s="43">
        <v>1449490.6883933246</v>
      </c>
      <c r="AA256" s="43">
        <v>7512635.4957289165</v>
      </c>
      <c r="AB256" s="43">
        <v>1.4039590791342083E8</v>
      </c>
      <c r="AC256" s="43">
        <v>4.484562087749151E7</v>
      </c>
      <c r="AD256" s="43">
        <v>7.471723721041442E7</v>
      </c>
      <c r="AE256" s="43">
        <v>1.3050566508055799E7</v>
      </c>
      <c r="AF256" s="43">
        <v>1.998535801584367E7</v>
      </c>
      <c r="AG256" s="43">
        <v>2.2373958545218233E7</v>
      </c>
      <c r="AH256" s="43">
        <v>1.698101760563018E7</v>
      </c>
      <c r="AI256" s="43">
        <v>3085096.3192978613</v>
      </c>
      <c r="AJ256" s="43">
        <v>3.874539705160717E7</v>
      </c>
      <c r="AK256" s="43">
        <v>8770641.731643612</v>
      </c>
      <c r="AL256" s="43">
        <v>2.2924338124420032E7</v>
      </c>
      <c r="AM256" s="43">
        <v>1792430.2079579541</v>
      </c>
      <c r="AN256" s="43">
        <v>891445.6244607216</v>
      </c>
      <c r="AO256" s="43">
        <v>2226046.949932197</v>
      </c>
      <c r="AP256" s="43">
        <v>1.9954410676038175E9</v>
      </c>
      <c r="AQ256" s="43">
        <v>3.4054998988967997E8</v>
      </c>
      <c r="AR256" s="43">
        <v>2.506346438818547E7</v>
      </c>
      <c r="AS256" s="43">
        <v>1.8900263592492968E7</v>
      </c>
      <c r="AT256" s="43">
        <v>7201325.325141378</v>
      </c>
      <c r="AU256" s="43">
        <v>1.302565725888228E7</v>
      </c>
      <c r="AV256" s="43">
        <v>1.1729900072983153E8</v>
      </c>
      <c r="AW256" s="43">
        <v>3.532906577523042E7</v>
      </c>
      <c r="AX256" s="43">
        <v>3.5873459462994486E7</v>
      </c>
      <c r="AY256" s="43">
        <v>5.365368517474746E7</v>
      </c>
      <c r="AZ256" s="43">
        <v>9087123.727257472</v>
      </c>
      <c r="BA256" s="43">
        <v>2.397918454550898E7</v>
      </c>
      <c r="BB256" s="43">
        <v>5048793.22554505</v>
      </c>
      <c r="BC256" s="43">
        <v>6.681010037934574E7</v>
      </c>
      <c r="BD256" s="43">
        <v>8573353.377005719</v>
      </c>
      <c r="BE256" s="43">
        <v>4.496938079802963E7</v>
      </c>
      <c r="BF256" s="43">
        <v>7838695.445110826</v>
      </c>
      <c r="BG256" s="43">
        <v>3.3365401733821865E7</v>
      </c>
      <c r="BH256" s="43">
        <v>3227158.7873183205</v>
      </c>
      <c r="BI256" s="43">
        <v>4439026.08813057</v>
      </c>
      <c r="BJ256" s="43">
        <v>2711036.3482559444</v>
      </c>
      <c r="BK256" s="43">
        <v>4.7487983618582785E7</v>
      </c>
      <c r="BL256" s="43">
        <v>6406481.035729559</v>
      </c>
      <c r="BM256" s="43">
        <v>1.2088386405653903E9</v>
      </c>
      <c r="BN256" s="43">
        <v>8925723.944279928</v>
      </c>
      <c r="BO256" s="43">
        <v>1.4452917636029659E7</v>
      </c>
      <c r="BP256" s="43">
        <v>4267720.769299607</v>
      </c>
      <c r="BQ256" s="43">
        <v>1.7692210368378326E7</v>
      </c>
      <c r="BR256" s="43">
        <v>1.2868476169249466E8</v>
      </c>
      <c r="BS256" s="43">
        <v>8.527334646891725E7</v>
      </c>
      <c r="BT256" s="47"/>
      <c r="BU256" s="47"/>
      <c r="BV256" s="47"/>
      <c r="BW256" s="47"/>
      <c r="BX256" s="38"/>
      <c r="BY256" s="38"/>
      <c r="BZ256" s="38"/>
      <c r="CA256" s="38"/>
      <c r="CB256" s="38"/>
    </row>
    <row r="257" ht="12.75" customHeight="1">
      <c r="A257" s="2"/>
      <c r="B257" s="2">
        <v>238.0</v>
      </c>
      <c r="C257" s="45" t="s">
        <v>165</v>
      </c>
      <c r="D257" s="2"/>
      <c r="E257" s="2"/>
      <c r="F257" s="43"/>
      <c r="G257" s="56">
        <f t="shared" ref="G257:N257" si="113">G248</f>
        <v>320211283.2</v>
      </c>
      <c r="H257" s="43">
        <f t="shared" si="113"/>
        <v>340434506.3</v>
      </c>
      <c r="I257" s="43">
        <f t="shared" si="113"/>
        <v>352216109.3</v>
      </c>
      <c r="J257" s="43">
        <f t="shared" si="113"/>
        <v>369144957.9</v>
      </c>
      <c r="K257" s="43">
        <f t="shared" si="113"/>
        <v>386837156.4</v>
      </c>
      <c r="L257" s="43">
        <f t="shared" si="113"/>
        <v>404539517.3</v>
      </c>
      <c r="M257" s="43">
        <f t="shared" si="113"/>
        <v>421544331.6</v>
      </c>
      <c r="N257" s="43">
        <f t="shared" si="113"/>
        <v>438982031.4</v>
      </c>
      <c r="O257" s="43"/>
      <c r="P257" s="36">
        <v>255.0</v>
      </c>
      <c r="Q257" s="9"/>
      <c r="R257" s="43">
        <v>1.0390753792070702E9</v>
      </c>
      <c r="S257" s="43">
        <v>1.879710482840714E7</v>
      </c>
      <c r="T257" s="43">
        <v>2002333.123869464</v>
      </c>
      <c r="U257" s="43">
        <v>3.592122713940813E7</v>
      </c>
      <c r="V257" s="43">
        <v>6.528080011462588E7</v>
      </c>
      <c r="W257" s="43">
        <v>3.0525257924796987E7</v>
      </c>
      <c r="X257" s="43">
        <v>7060345.594586702</v>
      </c>
      <c r="Y257" s="43">
        <v>1122186.0364631645</v>
      </c>
      <c r="Z257" s="43">
        <v>2859873.5368205747</v>
      </c>
      <c r="AA257" s="43">
        <v>1.0937162616122127E7</v>
      </c>
      <c r="AB257" s="43">
        <v>1.4624236597651836E8</v>
      </c>
      <c r="AC257" s="43">
        <v>5.920958816712745E7</v>
      </c>
      <c r="AD257" s="43">
        <v>9.871072233260992E7</v>
      </c>
      <c r="AE257" s="43">
        <v>1.5919312958040124E7</v>
      </c>
      <c r="AF257" s="43">
        <v>2.133288894758603E7</v>
      </c>
      <c r="AG257" s="43">
        <v>3.0726029704235397E7</v>
      </c>
      <c r="AH257" s="43">
        <v>1.7342256481713574E7</v>
      </c>
      <c r="AI257" s="43">
        <v>3451199.363704637</v>
      </c>
      <c r="AJ257" s="43">
        <v>4.15100684039536E7</v>
      </c>
      <c r="AK257" s="43">
        <v>1.3049612809520481E7</v>
      </c>
      <c r="AL257" s="43">
        <v>3.2883995663648847E7</v>
      </c>
      <c r="AM257" s="43">
        <v>2505940.725680617</v>
      </c>
      <c r="AN257" s="43">
        <v>1093738.5933195923</v>
      </c>
      <c r="AO257" s="43">
        <v>4204358.241218885</v>
      </c>
      <c r="AP257" s="43">
        <v>1.6087759764833775E9</v>
      </c>
      <c r="AQ257" s="43">
        <v>2.6670345793251836E8</v>
      </c>
      <c r="AR257" s="43">
        <v>2.5273423261924606E7</v>
      </c>
      <c r="AS257" s="43">
        <v>2.1961059401673745E7</v>
      </c>
      <c r="AT257" s="43">
        <v>9237965.641949218</v>
      </c>
      <c r="AU257" s="43">
        <v>1.5303976412700769E7</v>
      </c>
      <c r="AV257" s="43">
        <v>1.272664727849933E8</v>
      </c>
      <c r="AW257" s="43">
        <v>4.7751717175234966E7</v>
      </c>
      <c r="AX257" s="43">
        <v>4.2988123731465384E7</v>
      </c>
      <c r="AY257" s="43">
        <v>6.0669166884099774E7</v>
      </c>
      <c r="AZ257" s="43">
        <v>1.0610776957683098E7</v>
      </c>
      <c r="BA257" s="43">
        <v>2.5194389333364606E7</v>
      </c>
      <c r="BB257" s="43">
        <v>8026895.116793165</v>
      </c>
      <c r="BC257" s="43">
        <v>7.20124608782794E7</v>
      </c>
      <c r="BD257" s="43">
        <v>1.1641360765865661E7</v>
      </c>
      <c r="BE257" s="43">
        <v>5.430276297834395E7</v>
      </c>
      <c r="BF257" s="43">
        <v>1.019806581706404E7</v>
      </c>
      <c r="BG257" s="43">
        <v>2.871520210248959E7</v>
      </c>
      <c r="BH257" s="43">
        <v>3417676.9908261644</v>
      </c>
      <c r="BI257" s="43">
        <v>5197565.466549823</v>
      </c>
      <c r="BJ257" s="43">
        <v>4213315.501786056</v>
      </c>
      <c r="BK257" s="43">
        <v>4.650490568363289E7</v>
      </c>
      <c r="BL257" s="43">
        <v>7658445.962706584</v>
      </c>
      <c r="BM257" s="43">
        <v>7.122375808899767E8</v>
      </c>
      <c r="BN257" s="43">
        <v>1.3921016137351474E7</v>
      </c>
      <c r="BO257" s="43">
        <v>2.1322337164844025E7</v>
      </c>
      <c r="BP257" s="43">
        <v>4498675.038598044</v>
      </c>
      <c r="BQ257" s="43">
        <v>2.0473447544964682E7</v>
      </c>
      <c r="BR257" s="43">
        <v>1.3272790174926625E8</v>
      </c>
      <c r="BS257" s="43">
        <v>9.93629978772179E7</v>
      </c>
      <c r="BT257" s="47"/>
      <c r="BU257" s="47"/>
      <c r="BV257" s="47"/>
      <c r="BW257" s="47"/>
      <c r="BX257" s="38"/>
      <c r="BY257" s="38"/>
      <c r="BZ257" s="38"/>
      <c r="CA257" s="38"/>
      <c r="CB257" s="38"/>
    </row>
    <row r="258" ht="12.75" customHeight="1">
      <c r="A258" s="2"/>
      <c r="B258" s="2">
        <v>239.0</v>
      </c>
      <c r="C258" s="59" t="s">
        <v>209</v>
      </c>
      <c r="F258" s="38"/>
      <c r="G258" s="72">
        <f t="shared" ref="G258:N258" si="114">G256-G257</f>
        <v>11834444.65</v>
      </c>
      <c r="H258" s="38">
        <f t="shared" si="114"/>
        <v>6427845.426</v>
      </c>
      <c r="I258" s="38">
        <f t="shared" si="114"/>
        <v>2822500.916</v>
      </c>
      <c r="J258" s="38">
        <f t="shared" si="114"/>
        <v>23116426.37</v>
      </c>
      <c r="K258" s="38">
        <f t="shared" si="114"/>
        <v>37345831.68</v>
      </c>
      <c r="L258" s="38">
        <f t="shared" si="114"/>
        <v>48294054.18</v>
      </c>
      <c r="M258" s="38">
        <f t="shared" si="114"/>
        <v>55255906.65</v>
      </c>
      <c r="N258" s="38">
        <f t="shared" si="114"/>
        <v>64916342.19</v>
      </c>
      <c r="O258" s="43"/>
      <c r="P258" s="36">
        <v>256.0</v>
      </c>
      <c r="Q258" s="9"/>
      <c r="R258" s="38">
        <v>-9.630112445772302E7</v>
      </c>
      <c r="S258" s="38">
        <v>1.6052157889270969E7</v>
      </c>
      <c r="T258" s="38">
        <v>-116140.89069115766</v>
      </c>
      <c r="U258" s="38">
        <v>-3604534.4026944637</v>
      </c>
      <c r="V258" s="38">
        <v>-6205169.567635678</v>
      </c>
      <c r="W258" s="38">
        <v>4301315.519377235</v>
      </c>
      <c r="X258" s="38">
        <v>-1218569.1080655782</v>
      </c>
      <c r="Y258" s="38">
        <v>105882.51211923757</v>
      </c>
      <c r="Z258" s="38">
        <v>-1410382.84842725</v>
      </c>
      <c r="AA258" s="38">
        <v>-3424527.12039321</v>
      </c>
      <c r="AB258" s="38">
        <v>-5846458.063097537</v>
      </c>
      <c r="AC258" s="38">
        <v>-1.4363967289635941E7</v>
      </c>
      <c r="AD258" s="38">
        <v>-2.3993485122195497E7</v>
      </c>
      <c r="AE258" s="38">
        <v>-2868746.449984325</v>
      </c>
      <c r="AF258" s="38">
        <v>-1347530.931742359</v>
      </c>
      <c r="AG258" s="38">
        <v>-8352071.159017164</v>
      </c>
      <c r="AH258" s="38">
        <v>-361238.87608339265</v>
      </c>
      <c r="AI258" s="38">
        <v>-366103.04440677585</v>
      </c>
      <c r="AJ258" s="38">
        <v>-2764671.3523464277</v>
      </c>
      <c r="AK258" s="38">
        <v>-4278971.07787687</v>
      </c>
      <c r="AL258" s="38">
        <v>-9959657.539228816</v>
      </c>
      <c r="AM258" s="38">
        <v>-713510.517722663</v>
      </c>
      <c r="AN258" s="38">
        <v>-202292.96885887068</v>
      </c>
      <c r="AO258" s="38">
        <v>-1978311.2912866883</v>
      </c>
      <c r="AP258" s="38">
        <v>3.8666509112044E8</v>
      </c>
      <c r="AQ258" s="38">
        <v>7.38465319571616E7</v>
      </c>
      <c r="AR258" s="38">
        <v>-209958.87373913452</v>
      </c>
      <c r="AS258" s="38">
        <v>-3060795.8091807775</v>
      </c>
      <c r="AT258" s="38">
        <v>-2036640.31680784</v>
      </c>
      <c r="AU258" s="38">
        <v>-2278319.153818488</v>
      </c>
      <c r="AV258" s="38">
        <v>-9967472.055161774</v>
      </c>
      <c r="AW258" s="38">
        <v>-1.2422651400004543E7</v>
      </c>
      <c r="AX258" s="38">
        <v>-7114664.268470898</v>
      </c>
      <c r="AY258" s="38">
        <v>-7015481.7093523145</v>
      </c>
      <c r="AZ258" s="38">
        <v>-1523653.230425626</v>
      </c>
      <c r="BA258" s="38">
        <v>-1215204.7878556252</v>
      </c>
      <c r="BB258" s="38">
        <v>-2978101.8912481153</v>
      </c>
      <c r="BC258" s="38">
        <v>-5202360.498933665</v>
      </c>
      <c r="BD258" s="38">
        <v>-3068007.3888599426</v>
      </c>
      <c r="BE258" s="38">
        <v>-9333382.180314317</v>
      </c>
      <c r="BF258" s="38">
        <v>-2359370.3719532136</v>
      </c>
      <c r="BG258" s="38">
        <v>4650199.6313322745</v>
      </c>
      <c r="BH258" s="38">
        <v>-190518.2035078439</v>
      </c>
      <c r="BI258" s="38">
        <v>-758539.378419253</v>
      </c>
      <c r="BJ258" s="38">
        <v>-1502279.1535301115</v>
      </c>
      <c r="BK258" s="38">
        <v>983077.9349498972</v>
      </c>
      <c r="BL258" s="38">
        <v>-1251964.9269770244</v>
      </c>
      <c r="BM258" s="38">
        <v>4.966010596754136E8</v>
      </c>
      <c r="BN258" s="38">
        <v>-4995292.193071546</v>
      </c>
      <c r="BO258" s="38">
        <v>-6869419.528814366</v>
      </c>
      <c r="BP258" s="38">
        <v>-230954.26929843705</v>
      </c>
      <c r="BQ258" s="38">
        <v>-2781237.176586356</v>
      </c>
      <c r="BR258" s="38">
        <v>-4043140.0567715913</v>
      </c>
      <c r="BS258" s="38">
        <v>-1.4089651408300653E7</v>
      </c>
      <c r="BT258" s="47"/>
      <c r="BU258" s="47"/>
      <c r="BV258" s="47"/>
      <c r="BW258" s="47"/>
      <c r="BX258" s="38"/>
      <c r="BY258" s="38"/>
      <c r="BZ258" s="38"/>
      <c r="CA258" s="38"/>
      <c r="CB258" s="38"/>
    </row>
    <row r="259" ht="12.75" customHeight="1">
      <c r="A259" s="2"/>
      <c r="B259" s="2">
        <v>240.0</v>
      </c>
      <c r="C259" s="59" t="s">
        <v>210</v>
      </c>
      <c r="F259" s="68"/>
      <c r="G259" s="111">
        <f t="shared" ref="G259:N259" si="115">G258/G257</f>
        <v>0.0369582375</v>
      </c>
      <c r="H259" s="68">
        <f t="shared" si="115"/>
        <v>0.01888129819</v>
      </c>
      <c r="I259" s="68">
        <f t="shared" si="115"/>
        <v>0.008013548618</v>
      </c>
      <c r="J259" s="68">
        <f t="shared" si="115"/>
        <v>0.0626215417</v>
      </c>
      <c r="K259" s="68">
        <f t="shared" si="115"/>
        <v>0.0965414802</v>
      </c>
      <c r="L259" s="68">
        <f t="shared" si="115"/>
        <v>0.119380313</v>
      </c>
      <c r="M259" s="68">
        <f t="shared" si="115"/>
        <v>0.131079705</v>
      </c>
      <c r="N259" s="68">
        <f t="shared" si="115"/>
        <v>0.1478792696</v>
      </c>
      <c r="O259" s="68"/>
      <c r="P259" s="36">
        <v>257.0</v>
      </c>
      <c r="Q259" s="9"/>
      <c r="R259" s="68">
        <v>-0.09267963266650728</v>
      </c>
      <c r="S259" s="68">
        <v>0.853969695642285</v>
      </c>
      <c r="T259" s="68">
        <v>-0.05800278150856236</v>
      </c>
      <c r="U259" s="68">
        <v>-0.10034552518780837</v>
      </c>
      <c r="V259" s="68">
        <v>-0.09505351583834887</v>
      </c>
      <c r="W259" s="68">
        <v>0.14091004668901064</v>
      </c>
      <c r="X259" s="68">
        <v>-0.17259340803371973</v>
      </c>
      <c r="Y259" s="68">
        <v>0.09435379578679434</v>
      </c>
      <c r="Z259" s="68">
        <v>-0.4931626627082343</v>
      </c>
      <c r="AA259" s="68">
        <v>-0.31310928076951355</v>
      </c>
      <c r="AB259" s="68">
        <v>-0.039977868410828926</v>
      </c>
      <c r="AC259" s="68">
        <v>-0.24259529130808355</v>
      </c>
      <c r="AD259" s="68">
        <v>-0.24306868144828728</v>
      </c>
      <c r="AE259" s="68">
        <v>-0.18020541825804431</v>
      </c>
      <c r="AF259" s="68">
        <v>-0.06316682822721213</v>
      </c>
      <c r="AG259" s="68">
        <v>-0.2718239629204642</v>
      </c>
      <c r="AH259" s="68">
        <v>-0.020829981177149497</v>
      </c>
      <c r="AI259" s="68">
        <v>-0.10607994665767095</v>
      </c>
      <c r="AJ259" s="68">
        <v>-0.06660242824565205</v>
      </c>
      <c r="AK259" s="68">
        <v>-0.3279002327758799</v>
      </c>
      <c r="AL259" s="68">
        <v>-0.30287248669840267</v>
      </c>
      <c r="AM259" s="68">
        <v>-0.28472761163529614</v>
      </c>
      <c r="AN259" s="68">
        <v>-0.18495550042254047</v>
      </c>
      <c r="AO259" s="68">
        <v>-0.4705382314693422</v>
      </c>
      <c r="AP259" s="68">
        <v>0.24034738010300913</v>
      </c>
      <c r="AQ259" s="68">
        <v>0.27688629359971156</v>
      </c>
      <c r="AR259" s="68">
        <v>-0.00830749643857885</v>
      </c>
      <c r="AS259" s="68">
        <v>-0.13937377761236333</v>
      </c>
      <c r="AT259" s="68">
        <v>-0.22046415799161895</v>
      </c>
      <c r="AU259" s="68">
        <v>-0.1488710575852503</v>
      </c>
      <c r="AV259" s="68">
        <v>-0.07831970068032791</v>
      </c>
      <c r="AW259" s="68">
        <v>-0.2601508832534129</v>
      </c>
      <c r="AX259" s="68">
        <v>-0.16550301922722163</v>
      </c>
      <c r="AY259" s="68">
        <v>-0.11563504280113887</v>
      </c>
      <c r="AZ259" s="68">
        <v>-0.14359487872585736</v>
      </c>
      <c r="BA259" s="68">
        <v>-0.0482331511106064</v>
      </c>
      <c r="BB259" s="68">
        <v>-0.3710154235125849</v>
      </c>
      <c r="BC259" s="68">
        <v>-0.0722425040817181</v>
      </c>
      <c r="BD259" s="68">
        <v>-0.26354370855474496</v>
      </c>
      <c r="BE259" s="68">
        <v>-0.1718767456461928</v>
      </c>
      <c r="BF259" s="68">
        <v>-0.2313546915931223</v>
      </c>
      <c r="BG259" s="68">
        <v>0.1619420826200316</v>
      </c>
      <c r="BH259" s="68">
        <v>-0.05574494137955074</v>
      </c>
      <c r="BI259" s="68">
        <v>-0.1459412841071488</v>
      </c>
      <c r="BJ259" s="68">
        <v>-0.3565551055678798</v>
      </c>
      <c r="BK259" s="68">
        <v>0.021139230807985174</v>
      </c>
      <c r="BL259" s="68">
        <v>-0.16347506179106935</v>
      </c>
      <c r="BM259" s="68">
        <v>0.697240742414751</v>
      </c>
      <c r="BN259" s="68">
        <v>-0.35883100369869403</v>
      </c>
      <c r="BO259" s="68">
        <v>-0.3221701015093491</v>
      </c>
      <c r="BP259" s="68">
        <v>-0.051338286788194215</v>
      </c>
      <c r="BQ259" s="68">
        <v>-0.13584605965742122</v>
      </c>
      <c r="BR259" s="68">
        <v>-0.030461869761260973</v>
      </c>
      <c r="BS259" s="68">
        <v>-0.14179978170255217</v>
      </c>
      <c r="BT259" s="47"/>
      <c r="BU259" s="47"/>
      <c r="BV259" s="47"/>
      <c r="BW259" s="47"/>
      <c r="BX259" s="38"/>
      <c r="BY259" s="38"/>
      <c r="BZ259" s="38"/>
      <c r="CA259" s="38"/>
      <c r="CB259" s="38"/>
    </row>
    <row r="260" ht="12.75" customHeight="1">
      <c r="B260" s="2">
        <v>241.0</v>
      </c>
      <c r="E260" s="2"/>
      <c r="O260" s="2"/>
      <c r="P260" s="36">
        <v>258.0</v>
      </c>
      <c r="Q260" s="9"/>
      <c r="BT260" s="47"/>
      <c r="BU260" s="47"/>
      <c r="BV260" s="47"/>
      <c r="BW260" s="47"/>
    </row>
    <row r="261" ht="12.75" customHeight="1">
      <c r="A261" s="63"/>
      <c r="B261" s="2">
        <v>242.0</v>
      </c>
      <c r="C261" s="112" t="s">
        <v>211</v>
      </c>
      <c r="D261" s="113"/>
      <c r="E261" s="113"/>
      <c r="F261" s="114"/>
      <c r="G261" s="115">
        <f t="shared" ref="G261:N261" si="116">LN(G256/G257)</f>
        <v>0.03629165601</v>
      </c>
      <c r="H261" s="114">
        <f t="shared" si="116"/>
        <v>0.01870525892</v>
      </c>
      <c r="I261" s="114">
        <f t="shared" si="116"/>
        <v>0.007981610648</v>
      </c>
      <c r="J261" s="114">
        <f t="shared" si="116"/>
        <v>0.06073900747</v>
      </c>
      <c r="K261" s="114">
        <f t="shared" si="116"/>
        <v>0.0921611178</v>
      </c>
      <c r="L261" s="114">
        <f t="shared" si="116"/>
        <v>0.1127752402</v>
      </c>
      <c r="M261" s="114">
        <f t="shared" si="116"/>
        <v>0.1231726677</v>
      </c>
      <c r="N261" s="114">
        <f t="shared" si="116"/>
        <v>0.1379161265</v>
      </c>
      <c r="O261" s="116"/>
      <c r="P261" s="36">
        <v>259.0</v>
      </c>
      <c r="Q261" s="9"/>
      <c r="R261" s="114">
        <v>-0.09725967476853964</v>
      </c>
      <c r="S261" s="114">
        <v>0.6173291216175651</v>
      </c>
      <c r="T261" s="114">
        <v>-0.05975295717930797</v>
      </c>
      <c r="U261" s="114">
        <v>-0.10574450624812007</v>
      </c>
      <c r="V261" s="114">
        <v>-0.09987947055370405</v>
      </c>
      <c r="W261" s="114">
        <v>0.13182623051445916</v>
      </c>
      <c r="X261" s="114">
        <v>-0.18945905790138012</v>
      </c>
      <c r="Y261" s="114">
        <v>0.09016404823284539</v>
      </c>
      <c r="Z261" s="114">
        <v>-0.6795651606131623</v>
      </c>
      <c r="AA261" s="114">
        <v>-0.3755800689461863</v>
      </c>
      <c r="AB261" s="114">
        <v>-0.04079894104726864</v>
      </c>
      <c r="AC261" s="114">
        <v>-0.2778575466181134</v>
      </c>
      <c r="AD261" s="114">
        <v>-0.2784827581261374</v>
      </c>
      <c r="AE261" s="114">
        <v>-0.198701480177513</v>
      </c>
      <c r="AF261" s="114">
        <v>-0.06525005766201426</v>
      </c>
      <c r="AG261" s="114">
        <v>-0.317212450841391</v>
      </c>
      <c r="AH261" s="114">
        <v>-0.021049985725036618</v>
      </c>
      <c r="AI261" s="114">
        <v>-0.11213893359892566</v>
      </c>
      <c r="AJ261" s="114">
        <v>-0.068924046975754</v>
      </c>
      <c r="AK261" s="114">
        <v>-0.3973484863474164</v>
      </c>
      <c r="AL261" s="114">
        <v>-0.36078693904083686</v>
      </c>
      <c r="AM261" s="114">
        <v>-0.33509184608817466</v>
      </c>
      <c r="AN261" s="114">
        <v>-0.2045125665232995</v>
      </c>
      <c r="AO261" s="114">
        <v>-0.6358943195112543</v>
      </c>
      <c r="AP261" s="114">
        <v>0.21539148562795593</v>
      </c>
      <c r="AQ261" s="114">
        <v>0.24442453126896047</v>
      </c>
      <c r="AR261" s="114">
        <v>-0.008342195998399362</v>
      </c>
      <c r="AS261" s="114">
        <v>-0.1500949891514838</v>
      </c>
      <c r="AT261" s="114">
        <v>-0.24905661077374172</v>
      </c>
      <c r="AU261" s="114">
        <v>-0.16119164318532847</v>
      </c>
      <c r="AV261" s="114">
        <v>-0.08155686249795183</v>
      </c>
      <c r="AW261" s="114">
        <v>-0.3013090098619917</v>
      </c>
      <c r="AX261" s="114">
        <v>-0.18092615389424785</v>
      </c>
      <c r="AY261" s="114">
        <v>-0.1228854540325546</v>
      </c>
      <c r="AZ261" s="114">
        <v>-0.15501174228198747</v>
      </c>
      <c r="BA261" s="114">
        <v>-0.049435180814085766</v>
      </c>
      <c r="BB261" s="114">
        <v>-0.4636485432700678</v>
      </c>
      <c r="BC261" s="114">
        <v>-0.0749848993992853</v>
      </c>
      <c r="BD261" s="114">
        <v>-0.3059053911470243</v>
      </c>
      <c r="BE261" s="114">
        <v>-0.18859327775989138</v>
      </c>
      <c r="BF261" s="114">
        <v>-0.263125653321493</v>
      </c>
      <c r="BG261" s="114">
        <v>0.15009281434761984</v>
      </c>
      <c r="BH261" s="114">
        <v>-0.0573589601145917</v>
      </c>
      <c r="BI261" s="114">
        <v>-0.15775533358411956</v>
      </c>
      <c r="BJ261" s="114">
        <v>-0.44091888975088706</v>
      </c>
      <c r="BK261" s="114">
        <v>0.020918896984288997</v>
      </c>
      <c r="BL261" s="114">
        <v>-0.1784989464366666</v>
      </c>
      <c r="BM261" s="114">
        <v>0.5290038397229678</v>
      </c>
      <c r="BN261" s="114">
        <v>-0.44446221203381525</v>
      </c>
      <c r="BO261" s="114">
        <v>-0.3888589097011263</v>
      </c>
      <c r="BP261" s="114">
        <v>-0.05270301050550154</v>
      </c>
      <c r="BQ261" s="114">
        <v>-0.1460043543559729</v>
      </c>
      <c r="BR261" s="114">
        <v>-0.030935475275262015</v>
      </c>
      <c r="BS261" s="114">
        <v>-0.1529178520581081</v>
      </c>
      <c r="BT261" s="68"/>
      <c r="BU261" s="68"/>
      <c r="BV261" s="68"/>
      <c r="BW261" s="68"/>
      <c r="BX261" s="63"/>
      <c r="BY261" s="63"/>
      <c r="BZ261" s="63"/>
      <c r="CA261" s="63"/>
      <c r="CB261" s="63"/>
      <c r="CC261" s="63"/>
      <c r="CD261" s="63"/>
      <c r="CE261" s="63"/>
      <c r="CF261" s="63"/>
      <c r="CG261" s="63"/>
      <c r="CH261" s="63"/>
      <c r="CI261" s="63"/>
      <c r="CJ261" s="63"/>
      <c r="CK261" s="63"/>
      <c r="CL261" s="63"/>
      <c r="CM261" s="63"/>
    </row>
    <row r="262" ht="12.75" hidden="1" customHeight="1">
      <c r="A262" s="28"/>
      <c r="B262" s="2">
        <v>243.0</v>
      </c>
      <c r="D262" s="88">
        <v>186.0</v>
      </c>
      <c r="O262" s="2"/>
      <c r="P262" s="9">
        <v>260.0</v>
      </c>
      <c r="Q262" s="9">
        <v>0.0</v>
      </c>
      <c r="R262" s="117"/>
      <c r="S262" s="118"/>
      <c r="T262" s="118"/>
      <c r="U262" s="118"/>
      <c r="V262" s="118"/>
      <c r="W262" s="118"/>
      <c r="X262" s="119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  <c r="AZ262" s="118"/>
      <c r="BA262" s="118"/>
      <c r="BB262" s="118"/>
      <c r="BC262" s="118"/>
      <c r="BD262" s="118"/>
      <c r="BE262" s="118"/>
      <c r="BF262" s="118"/>
      <c r="BG262" s="118"/>
      <c r="BH262" s="118"/>
      <c r="BI262" s="118"/>
      <c r="BJ262" s="118"/>
      <c r="BK262" s="118"/>
      <c r="BL262" s="118"/>
      <c r="BM262" s="118"/>
      <c r="BN262" s="118"/>
      <c r="BO262" s="118"/>
      <c r="BP262" s="118"/>
      <c r="BQ262" s="118"/>
      <c r="BR262" s="118"/>
      <c r="BS262" s="118"/>
      <c r="BT262" s="47"/>
      <c r="BU262" s="47"/>
      <c r="BV262" s="47"/>
      <c r="BW262" s="47"/>
      <c r="BX262" s="63"/>
      <c r="BY262" s="63"/>
    </row>
    <row r="263" ht="12.75" hidden="1" customHeight="1">
      <c r="B263" s="2">
        <v>244.0</v>
      </c>
      <c r="O263" s="2"/>
      <c r="P263" s="9">
        <v>261.0</v>
      </c>
      <c r="Q263" s="9">
        <v>0.0</v>
      </c>
      <c r="R263" s="120"/>
      <c r="S263" s="60"/>
      <c r="T263" s="60"/>
      <c r="U263" s="60"/>
      <c r="V263" s="60"/>
      <c r="W263" s="60"/>
      <c r="X263" s="121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122"/>
      <c r="AK263" s="122"/>
      <c r="AL263" s="122"/>
      <c r="AM263" s="122"/>
      <c r="AN263" s="122"/>
      <c r="AO263" s="122"/>
      <c r="AP263" s="122"/>
      <c r="AQ263" s="122"/>
      <c r="AR263" s="122"/>
      <c r="AS263" s="122"/>
      <c r="AT263" s="122"/>
      <c r="AU263" s="122"/>
      <c r="AV263" s="122"/>
      <c r="AW263" s="122"/>
      <c r="AX263" s="122"/>
      <c r="AY263" s="122"/>
      <c r="AZ263" s="122"/>
      <c r="BA263" s="122"/>
      <c r="BB263" s="122"/>
      <c r="BC263" s="122"/>
      <c r="BD263" s="122"/>
      <c r="BE263" s="122"/>
      <c r="BF263" s="122"/>
      <c r="BG263" s="122"/>
      <c r="BH263" s="122"/>
      <c r="BI263" s="122"/>
      <c r="BJ263" s="122"/>
      <c r="BK263" s="122"/>
      <c r="BL263" s="122"/>
      <c r="BM263" s="122"/>
      <c r="BN263" s="122"/>
      <c r="BO263" s="122"/>
      <c r="BP263" s="122"/>
      <c r="BQ263" s="122"/>
      <c r="BR263" s="122"/>
      <c r="BS263" s="122"/>
      <c r="BT263" s="47"/>
      <c r="BU263" s="47"/>
      <c r="BV263" s="47"/>
      <c r="BW263" s="47"/>
      <c r="BX263" s="63"/>
      <c r="BY263" s="63"/>
    </row>
    <row r="264" ht="12.75" hidden="1" customHeight="1">
      <c r="B264" s="2">
        <v>245.0</v>
      </c>
      <c r="O264" s="2"/>
      <c r="P264" s="9">
        <v>262.0</v>
      </c>
      <c r="Q264" s="9">
        <v>0.0</v>
      </c>
      <c r="R264" s="63"/>
      <c r="S264" s="123"/>
      <c r="T264" s="123"/>
      <c r="U264" s="123"/>
      <c r="V264" s="123"/>
      <c r="W264" s="123"/>
      <c r="X264" s="123"/>
      <c r="Y264" s="123"/>
      <c r="Z264" s="123"/>
      <c r="AA264" s="123"/>
      <c r="AB264" s="123"/>
      <c r="AC264" s="123"/>
      <c r="AD264" s="123"/>
      <c r="AE264" s="123"/>
      <c r="AF264" s="123"/>
      <c r="AG264" s="123"/>
      <c r="AH264" s="123"/>
      <c r="AI264" s="123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</row>
    <row r="265" ht="12.75" hidden="1" customHeight="1">
      <c r="B265" s="2">
        <v>246.0</v>
      </c>
      <c r="C265" s="59" t="s">
        <v>212</v>
      </c>
      <c r="O265" s="2"/>
      <c r="P265" s="9">
        <v>263.0</v>
      </c>
      <c r="Q265" s="9"/>
      <c r="S265" s="123"/>
      <c r="T265" s="123"/>
      <c r="U265" s="123"/>
      <c r="V265" s="123"/>
      <c r="W265" s="123"/>
      <c r="X265" s="123"/>
      <c r="Y265" s="123"/>
      <c r="Z265" s="123"/>
      <c r="AA265" s="123"/>
      <c r="AB265" s="123"/>
      <c r="AC265" s="123"/>
      <c r="AD265" s="123"/>
      <c r="AE265" s="123"/>
      <c r="AF265" s="123"/>
      <c r="AG265" s="123"/>
      <c r="AH265" s="123"/>
      <c r="AI265" s="123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</row>
    <row r="266" ht="12.75" hidden="1" customHeight="1">
      <c r="B266" s="2">
        <v>247.0</v>
      </c>
      <c r="E266" s="59" t="s">
        <v>213</v>
      </c>
      <c r="F266" s="63"/>
      <c r="G266" s="63"/>
      <c r="H266" s="63"/>
      <c r="I266" s="63"/>
      <c r="J266" s="63"/>
      <c r="K266" s="63"/>
      <c r="L266" s="63"/>
      <c r="M266" s="63"/>
      <c r="N266" s="63"/>
      <c r="O266" s="68"/>
      <c r="P266" s="9">
        <v>264.0</v>
      </c>
      <c r="Q266" s="9"/>
      <c r="R266" s="68">
        <v>-0.09075693887894241</v>
      </c>
      <c r="S266" s="123">
        <v>0.6105860981521862</v>
      </c>
      <c r="T266" s="123">
        <v>-0.019368626237443336</v>
      </c>
      <c r="U266" s="123">
        <v>-0.08025727386138866</v>
      </c>
      <c r="V266" s="123">
        <v>-0.13514695948311675</v>
      </c>
      <c r="W266" s="123">
        <v>0.09702178307191092</v>
      </c>
      <c r="X266" s="123">
        <v>-0.16562928231816076</v>
      </c>
      <c r="Y266" s="123">
        <v>0.055239601996190234</v>
      </c>
      <c r="Z266" s="123">
        <v>-0.7275607202440432</v>
      </c>
      <c r="AA266" s="123">
        <v>-0.3239419763334522</v>
      </c>
      <c r="AB266" s="123">
        <v>-0.03638563541074359</v>
      </c>
      <c r="AC266" s="123">
        <v>-0.26923419033017326</v>
      </c>
      <c r="AD266" s="123">
        <v>-0.267563260138889</v>
      </c>
      <c r="AE266" s="123">
        <v>-0.1595648504793766</v>
      </c>
      <c r="AF266" s="123">
        <v>-0.06514664119477075</v>
      </c>
      <c r="AG266" s="123">
        <v>-0.315608679033365</v>
      </c>
      <c r="AH266" s="123">
        <v>-0.02350757096602379</v>
      </c>
      <c r="AI266" s="123">
        <v>-0.11030749668883201</v>
      </c>
      <c r="AJ266" s="9">
        <v>-0.037585128549713395</v>
      </c>
      <c r="AK266" s="9">
        <v>-0.38535403929622314</v>
      </c>
      <c r="AL266" s="9">
        <v>-0.37199743945966657</v>
      </c>
      <c r="AM266" s="9">
        <v>-0.3380261699087355</v>
      </c>
      <c r="AN266" s="9">
        <v>-0.14818939914385798</v>
      </c>
      <c r="AO266" s="9">
        <v>-0.7101891808440647</v>
      </c>
      <c r="AP266" s="9">
        <v>0.20290114104211893</v>
      </c>
      <c r="AQ266" s="9">
        <v>0.23096127330827895</v>
      </c>
      <c r="AR266" s="9">
        <v>-0.06235101997486447</v>
      </c>
      <c r="AS266" s="9">
        <v>-0.10910210689776884</v>
      </c>
      <c r="AT266" s="9">
        <v>-0.3104789892253294</v>
      </c>
      <c r="AU266" s="9">
        <v>-0.1679496951319173</v>
      </c>
      <c r="AV266" s="9">
        <v>-0.06480372268029075</v>
      </c>
      <c r="AW266" s="9">
        <v>-0.2810219033387475</v>
      </c>
      <c r="AX266" s="9">
        <v>-0.1754507260051638</v>
      </c>
      <c r="AY266" s="9">
        <v>-0.1023727751891189</v>
      </c>
      <c r="AZ266" s="9">
        <v>-0.16178705708540764</v>
      </c>
      <c r="BA266" s="9">
        <v>-0.03490823064077023</v>
      </c>
      <c r="BB266" s="9">
        <v>-0.45054771007008193</v>
      </c>
      <c r="BC266" s="9">
        <v>-0.06565546932594878</v>
      </c>
      <c r="BD266" s="9">
        <v>-0.2835981186142025</v>
      </c>
      <c r="BE266" s="9">
        <v>-0.18877124261632003</v>
      </c>
      <c r="BF266" s="9">
        <v>-0.25639425957997525</v>
      </c>
      <c r="BG266" s="9">
        <v>-0.029777551596526106</v>
      </c>
      <c r="BH266" s="9">
        <v>-0.08363114331406181</v>
      </c>
      <c r="BI266" s="9">
        <v>-0.11306951714622093</v>
      </c>
      <c r="BJ266" s="9">
        <v>-0.41859810579451223</v>
      </c>
      <c r="BK266" s="9">
        <v>0.05022192962587304</v>
      </c>
      <c r="BL266" s="9">
        <v>-0.15091012516373697</v>
      </c>
      <c r="BM266" s="9">
        <v>0.5275277887226986</v>
      </c>
      <c r="BN266" s="9">
        <v>-0.45806780347551374</v>
      </c>
      <c r="BO266" s="9">
        <v>-0.35700759942092775</v>
      </c>
      <c r="BP266" s="9">
        <v>-0.09795517155336671</v>
      </c>
      <c r="BQ266" s="9">
        <v>-0.062395485927992725</v>
      </c>
      <c r="BR266" s="9">
        <v>-0.012948692410426748</v>
      </c>
      <c r="BS266" s="9">
        <v>-0.13935008995646347</v>
      </c>
    </row>
    <row r="267" ht="12.75" hidden="1" customHeight="1">
      <c r="B267" s="2">
        <v>248.0</v>
      </c>
      <c r="D267" s="59">
        <v>193.0</v>
      </c>
      <c r="E267" s="59" t="s">
        <v>214</v>
      </c>
      <c r="F267" s="63"/>
      <c r="G267" s="63"/>
      <c r="H267" s="63"/>
      <c r="I267" s="63"/>
      <c r="J267" s="63"/>
      <c r="K267" s="63"/>
      <c r="L267" s="63"/>
      <c r="M267" s="63"/>
      <c r="N267" s="63"/>
      <c r="O267" s="68"/>
      <c r="P267" s="9">
        <v>265.0</v>
      </c>
      <c r="Q267" s="9"/>
      <c r="R267" s="68">
        <v>-0.06866212634797875</v>
      </c>
      <c r="S267" s="123">
        <v>0.6366458554181499</v>
      </c>
      <c r="T267" s="123">
        <v>-0.00914024202769589</v>
      </c>
      <c r="U267" s="123">
        <v>-0.07645672030482928</v>
      </c>
      <c r="V267" s="123">
        <v>-0.11723967091172523</v>
      </c>
      <c r="W267" s="123">
        <v>0.11842140821015779</v>
      </c>
      <c r="X267" s="123">
        <v>-0.1673761185045813</v>
      </c>
      <c r="Y267" s="123">
        <v>0.03989721580115954</v>
      </c>
      <c r="Z267" s="123">
        <v>-0.6244146639224275</v>
      </c>
      <c r="AA267" s="123">
        <v>-0.49101877459470156</v>
      </c>
      <c r="AB267" s="123">
        <v>-0.029353017721054808</v>
      </c>
      <c r="AC267" s="123">
        <v>-0.2873201470097227</v>
      </c>
      <c r="AD267" s="123">
        <v>-0.22441071207516392</v>
      </c>
      <c r="AE267" s="123">
        <v>-0.1651042108712369</v>
      </c>
      <c r="AF267" s="123">
        <v>-0.048073748939978025</v>
      </c>
      <c r="AG267" s="123">
        <v>-0.3158701092377885</v>
      </c>
      <c r="AH267" s="123">
        <v>-0.034190536052036015</v>
      </c>
      <c r="AI267" s="123">
        <v>-0.12830530577356622</v>
      </c>
      <c r="AJ267" s="9">
        <v>0.013795986202366295</v>
      </c>
      <c r="AK267" s="9">
        <v>-0.3845873932009317</v>
      </c>
      <c r="AL267" s="9">
        <v>-0.3569121136123539</v>
      </c>
      <c r="AM267" s="9">
        <v>-0.3053606815325628</v>
      </c>
      <c r="AN267" s="9">
        <v>-0.16794100465195003</v>
      </c>
      <c r="AO267" s="9">
        <v>-0.6529736811012807</v>
      </c>
      <c r="AP267" s="9">
        <v>0.1809429984979544</v>
      </c>
      <c r="AQ267" s="9">
        <v>0.19533132034498665</v>
      </c>
      <c r="AR267" s="9">
        <v>-0.052172734945073136</v>
      </c>
      <c r="AS267" s="9">
        <v>-0.1284934086436971</v>
      </c>
      <c r="AT267" s="9">
        <v>-0.269720975105249</v>
      </c>
      <c r="AU267" s="9">
        <v>-0.1958026740236651</v>
      </c>
      <c r="AV267" s="9">
        <v>-0.05682007704713423</v>
      </c>
      <c r="AW267" s="9">
        <v>-0.2677020013707287</v>
      </c>
      <c r="AX267" s="9">
        <v>-0.1763786327946418</v>
      </c>
      <c r="AY267" s="9">
        <v>-0.07796667346176604</v>
      </c>
      <c r="AZ267" s="9">
        <v>-0.13081873942836905</v>
      </c>
      <c r="BA267" s="9">
        <v>-0.035944236761878946</v>
      </c>
      <c r="BB267" s="9">
        <v>-0.45727483380177764</v>
      </c>
      <c r="BC267" s="9">
        <v>-0.06439738887557875</v>
      </c>
      <c r="BD267" s="9">
        <v>-0.29604512304250763</v>
      </c>
      <c r="BE267" s="9">
        <v>-0.16773319702586817</v>
      </c>
      <c r="BF267" s="9">
        <v>-0.2877035857593536</v>
      </c>
      <c r="BG267" s="9">
        <v>0.01765104359759138</v>
      </c>
      <c r="BH267" s="9">
        <v>-0.03126573625743021</v>
      </c>
      <c r="BI267" s="9">
        <v>-0.15414724742574568</v>
      </c>
      <c r="BJ267" s="9">
        <v>-0.35078161018564735</v>
      </c>
      <c r="BK267" s="9">
        <v>-0.007836443938827499</v>
      </c>
      <c r="BL267" s="9">
        <v>-0.09842884079955805</v>
      </c>
      <c r="BM267" s="9">
        <v>0.5318499360757571</v>
      </c>
      <c r="BN267" s="9">
        <v>-0.5669509938017735</v>
      </c>
      <c r="BO267" s="9">
        <v>-0.32591050393681736</v>
      </c>
      <c r="BP267" s="9">
        <v>-0.0403227588753097</v>
      </c>
      <c r="BQ267" s="9">
        <v>-0.10253957999648468</v>
      </c>
      <c r="BR267" s="9">
        <v>-0.0835841157827436</v>
      </c>
      <c r="BS267" s="9">
        <v>-0.11557495626651496</v>
      </c>
    </row>
    <row r="268" ht="12.75" hidden="1" customHeight="1">
      <c r="B268" s="2">
        <v>249.0</v>
      </c>
      <c r="D268" s="59">
        <v>192.0</v>
      </c>
      <c r="E268" s="59" t="s">
        <v>215</v>
      </c>
      <c r="F268" s="63"/>
      <c r="G268" s="63"/>
      <c r="H268" s="63"/>
      <c r="I268" s="63"/>
      <c r="J268" s="63"/>
      <c r="K268" s="63"/>
      <c r="L268" s="63"/>
      <c r="M268" s="63"/>
      <c r="N268" s="63"/>
      <c r="O268" s="68"/>
      <c r="P268" s="9">
        <v>266.0</v>
      </c>
      <c r="Q268" s="9"/>
      <c r="R268" s="68">
        <v>-0.04410207807660255</v>
      </c>
      <c r="S268" s="123">
        <v>0.6191719974202116</v>
      </c>
      <c r="T268" s="123">
        <v>0.028047685050207927</v>
      </c>
      <c r="U268" s="123">
        <v>-0.045441641854622634</v>
      </c>
      <c r="V268" s="123">
        <v>-0.13012145082346863</v>
      </c>
      <c r="W268" s="123">
        <v>0.10988194852726137</v>
      </c>
      <c r="X268" s="123">
        <v>-0.1118515987978042</v>
      </c>
      <c r="Y268" s="123">
        <v>0.18853219261563978</v>
      </c>
      <c r="Z268" s="123">
        <v>-0.5474873046815658</v>
      </c>
      <c r="AA268" s="123">
        <v>-0.5901210882997059</v>
      </c>
      <c r="AB268" s="123">
        <v>-0.04252113630840206</v>
      </c>
      <c r="AC268" s="123">
        <v>-0.2539830200714684</v>
      </c>
      <c r="AD268" s="123">
        <v>-0.15316822129751145</v>
      </c>
      <c r="AE268" s="123">
        <v>-0.09780823212518652</v>
      </c>
      <c r="AF268" s="123">
        <v>-0.015187714077746148</v>
      </c>
      <c r="AG268" s="123">
        <v>-0.23766048391453037</v>
      </c>
      <c r="AH268" s="123">
        <v>0.016390218011704445</v>
      </c>
      <c r="AI268" s="123">
        <v>-0.11354513201969003</v>
      </c>
      <c r="AJ268" s="9">
        <v>0.030242139773718618</v>
      </c>
      <c r="AK268" s="9">
        <v>-0.3453922402906117</v>
      </c>
      <c r="AL268" s="9">
        <v>-0.33801726669905835</v>
      </c>
      <c r="AM268" s="9">
        <v>-0.31638304316666244</v>
      </c>
      <c r="AN268" s="9">
        <v>-0.17953858606282372</v>
      </c>
      <c r="AO268" s="9">
        <v>-0.6636463497420356</v>
      </c>
      <c r="AP268" s="9">
        <v>0.16986920089750937</v>
      </c>
      <c r="AQ268" s="9">
        <v>0.1981806244587218</v>
      </c>
      <c r="AR268" s="9">
        <v>-0.06820148094629308</v>
      </c>
      <c r="AS268" s="9">
        <v>-0.06810393215101654</v>
      </c>
      <c r="AT268" s="9">
        <v>-0.27179818183827964</v>
      </c>
      <c r="AU268" s="9">
        <v>-0.16857704241157284</v>
      </c>
      <c r="AV268" s="9">
        <v>-0.06307231318526547</v>
      </c>
      <c r="AW268" s="9">
        <v>-0.2368497329543665</v>
      </c>
      <c r="AX268" s="9">
        <v>-0.15870631591477194</v>
      </c>
      <c r="AY268" s="9">
        <v>-0.028411802084296358</v>
      </c>
      <c r="AZ268" s="9">
        <v>-0.1268567944138263</v>
      </c>
      <c r="BA268" s="9">
        <v>-0.022424918315503722</v>
      </c>
      <c r="BB268" s="9">
        <v>-0.42083421619196193</v>
      </c>
      <c r="BC268" s="9">
        <v>-0.03825585875873058</v>
      </c>
      <c r="BD268" s="9">
        <v>-0.2876227147519884</v>
      </c>
      <c r="BE268" s="9">
        <v>-0.1661709324078994</v>
      </c>
      <c r="BF268" s="9">
        <v>-0.2428023958256741</v>
      </c>
      <c r="BG268" s="9">
        <v>0.011004099635633324</v>
      </c>
      <c r="BH268" s="9">
        <v>-0.024824445113850246</v>
      </c>
      <c r="BI268" s="9">
        <v>-0.153911123606575</v>
      </c>
      <c r="BJ268" s="9">
        <v>-0.25849890503516093</v>
      </c>
      <c r="BK268" s="9">
        <v>0.0048018103990591565</v>
      </c>
      <c r="BL268" s="9">
        <v>-0.05516793628218754</v>
      </c>
      <c r="BM268" s="9">
        <v>0.5286326815563362</v>
      </c>
      <c r="BN268" s="9">
        <v>-0.4663534767096491</v>
      </c>
      <c r="BO268" s="9">
        <v>-0.30331369179944884</v>
      </c>
      <c r="BP268" s="9">
        <v>0.028865725808569453</v>
      </c>
      <c r="BQ268" s="9">
        <v>-0.11060315570304359</v>
      </c>
      <c r="BR268" s="9">
        <v>-0.10734388363826314</v>
      </c>
      <c r="BS268" s="9">
        <v>-0.11152644125748798</v>
      </c>
    </row>
    <row r="269" ht="12.75" hidden="1" customHeight="1">
      <c r="B269" s="2">
        <v>250.0</v>
      </c>
      <c r="E269" s="124" t="s">
        <v>216</v>
      </c>
      <c r="F269" s="125"/>
      <c r="G269" s="125"/>
      <c r="H269" s="125"/>
      <c r="I269" s="125"/>
      <c r="J269" s="125"/>
      <c r="K269" s="125"/>
      <c r="L269" s="125"/>
      <c r="M269" s="126"/>
      <c r="N269" s="68"/>
      <c r="O269" s="68"/>
      <c r="P269" s="9">
        <v>267.0</v>
      </c>
      <c r="Q269" s="9"/>
      <c r="R269" s="125">
        <v>-0.06784038110117457</v>
      </c>
      <c r="S269" s="125">
        <v>0.6221346503301826</v>
      </c>
      <c r="T269" s="125">
        <v>-1.5372773831043296E-4</v>
      </c>
      <c r="U269" s="125">
        <v>-0.06738521200694686</v>
      </c>
      <c r="V269" s="125">
        <v>-0.12750269373943687</v>
      </c>
      <c r="W269" s="125">
        <v>0.1084417132697767</v>
      </c>
      <c r="X269" s="125">
        <v>-0.14828566654018208</v>
      </c>
      <c r="Y269" s="125">
        <v>0.09455633680432984</v>
      </c>
      <c r="Z269" s="125">
        <v>-0.6331542296160122</v>
      </c>
      <c r="AA269" s="125">
        <v>-0.46836061307595317</v>
      </c>
      <c r="AB269" s="125">
        <v>-0.036086596480066825</v>
      </c>
      <c r="AC269" s="125">
        <v>-0.27017911913712145</v>
      </c>
      <c r="AD269" s="125">
        <v>-0.2150473978371881</v>
      </c>
      <c r="AE269" s="125">
        <v>-0.14082576449193332</v>
      </c>
      <c r="AF269" s="125">
        <v>-0.04280270140416498</v>
      </c>
      <c r="AG269" s="125">
        <v>-0.2897130907285613</v>
      </c>
      <c r="AH269" s="125">
        <v>-0.013769296335451786</v>
      </c>
      <c r="AI269" s="125">
        <v>-0.11738597816069608</v>
      </c>
      <c r="AJ269" s="125">
        <v>0.002150999142123839</v>
      </c>
      <c r="AK269" s="125">
        <v>-0.3717778909292555</v>
      </c>
      <c r="AL269" s="125">
        <v>-0.3556422732570263</v>
      </c>
      <c r="AM269" s="125">
        <v>-0.3199232982026536</v>
      </c>
      <c r="AN269" s="125">
        <v>-0.1652229966195439</v>
      </c>
      <c r="AO269" s="125">
        <v>-0.6756030705624604</v>
      </c>
      <c r="AP269" s="125">
        <v>0.18457111347919422</v>
      </c>
      <c r="AQ269" s="125">
        <v>0.20815773937066248</v>
      </c>
      <c r="AR269" s="125">
        <v>-0.060908411955410226</v>
      </c>
      <c r="AS269" s="125">
        <v>-0.10189981589749415</v>
      </c>
      <c r="AT269" s="125">
        <v>-0.28399938205628605</v>
      </c>
      <c r="AU269" s="125">
        <v>-0.17744313718905172</v>
      </c>
      <c r="AV269" s="125">
        <v>-0.061565370970896816</v>
      </c>
      <c r="AW269" s="125">
        <v>-0.2618578792212809</v>
      </c>
      <c r="AX269" s="125">
        <v>-0.1701785582381925</v>
      </c>
      <c r="AY269" s="125">
        <v>-0.06958375024506043</v>
      </c>
      <c r="AZ269" s="125">
        <v>-0.13982086364253432</v>
      </c>
      <c r="BA269" s="125">
        <v>-0.031092461906050962</v>
      </c>
      <c r="BB269" s="125">
        <v>-0.4428855866879405</v>
      </c>
      <c r="BC269" s="125">
        <v>-0.056102905653419376</v>
      </c>
      <c r="BD269" s="125">
        <v>-0.28908865213623286</v>
      </c>
      <c r="BE269" s="125">
        <v>-0.17422512401669588</v>
      </c>
      <c r="BF269" s="125">
        <v>-0.26230008038833436</v>
      </c>
      <c r="BG269" s="125">
        <v>-3.7413612110046707E-4</v>
      </c>
      <c r="BH269" s="125">
        <v>-0.046573774895114085</v>
      </c>
      <c r="BI269" s="125">
        <v>-0.14037596272618055</v>
      </c>
      <c r="BJ269" s="125">
        <v>-0.3426262070051069</v>
      </c>
      <c r="BK269" s="125">
        <v>0.015729098695368232</v>
      </c>
      <c r="BL269" s="125">
        <v>-0.10150230074849419</v>
      </c>
      <c r="BM269" s="125">
        <v>0.529336802118264</v>
      </c>
      <c r="BN269" s="125">
        <v>-0.4971240913289787</v>
      </c>
      <c r="BO269" s="125">
        <v>-0.32874393171906463</v>
      </c>
      <c r="BP269" s="125">
        <v>-0.036470734873368986</v>
      </c>
      <c r="BQ269" s="125">
        <v>-0.09184607387584033</v>
      </c>
      <c r="BR269" s="125">
        <v>-0.0679588972771445</v>
      </c>
      <c r="BS269" s="125">
        <v>-0.12215049582682214</v>
      </c>
    </row>
    <row r="270" ht="12.75" hidden="1" customHeight="1">
      <c r="B270" s="2"/>
      <c r="O270" s="2"/>
      <c r="P270" s="9"/>
      <c r="Q270" s="9"/>
      <c r="R270" s="125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</row>
    <row r="271" ht="12.75" hidden="1" customHeight="1">
      <c r="B271" s="2">
        <v>252.0</v>
      </c>
      <c r="D271" s="59">
        <v>197.0</v>
      </c>
      <c r="O271" s="2"/>
      <c r="P271" s="9"/>
      <c r="Q271" s="9"/>
      <c r="S271" s="123"/>
      <c r="T271" s="123"/>
      <c r="U271" s="123"/>
      <c r="V271" s="123"/>
      <c r="W271" s="123"/>
      <c r="X271" s="123"/>
      <c r="Y271" s="123"/>
      <c r="Z271" s="123"/>
      <c r="AA271" s="123"/>
      <c r="AB271" s="123"/>
      <c r="AC271" s="123"/>
      <c r="AD271" s="123"/>
      <c r="AE271" s="123"/>
      <c r="AF271" s="123"/>
      <c r="AG271" s="123"/>
      <c r="AH271" s="123"/>
      <c r="AI271" s="123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</row>
    <row r="272" ht="12.75" hidden="1" customHeight="1">
      <c r="A272" s="28"/>
      <c r="B272" s="2">
        <v>253.0</v>
      </c>
      <c r="C272" s="28"/>
      <c r="D272" s="28"/>
      <c r="O272" s="2"/>
      <c r="P272" s="9"/>
      <c r="Q272" s="9"/>
      <c r="R272" s="68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/>
      <c r="AE272" s="127"/>
      <c r="AF272" s="127"/>
      <c r="AG272" s="127"/>
      <c r="AH272" s="127"/>
      <c r="AI272" s="127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</row>
    <row r="273" ht="12.75" hidden="1" customHeight="1">
      <c r="A273" s="128"/>
      <c r="B273" s="128"/>
      <c r="C273" s="128"/>
      <c r="D273" s="128"/>
      <c r="E273" s="117"/>
      <c r="F273" s="128"/>
      <c r="G273" s="128"/>
      <c r="H273" s="128"/>
      <c r="I273" s="128"/>
      <c r="J273" s="128"/>
      <c r="K273" s="128"/>
      <c r="L273" s="128"/>
      <c r="M273" s="128"/>
      <c r="N273" s="128"/>
      <c r="O273" s="117"/>
      <c r="P273" s="127"/>
      <c r="Q273" s="127"/>
      <c r="R273" s="129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/>
      <c r="BG273" s="127"/>
      <c r="BH273" s="127"/>
      <c r="BI273" s="127"/>
      <c r="BJ273" s="127"/>
      <c r="BK273" s="127"/>
      <c r="BL273" s="127"/>
      <c r="BM273" s="127"/>
      <c r="BN273" s="127"/>
      <c r="BO273" s="127"/>
      <c r="BP273" s="127"/>
      <c r="BQ273" s="127"/>
      <c r="BR273" s="127"/>
      <c r="BS273" s="127"/>
      <c r="BT273" s="128"/>
      <c r="BU273" s="128"/>
      <c r="BV273" s="128"/>
      <c r="BW273" s="128"/>
      <c r="BX273" s="128"/>
      <c r="BY273" s="128"/>
      <c r="BZ273" s="128"/>
      <c r="CA273" s="128"/>
      <c r="CB273" s="128"/>
      <c r="CC273" s="128"/>
      <c r="CD273" s="128"/>
      <c r="CE273" s="128"/>
      <c r="CF273" s="128"/>
      <c r="CG273" s="128"/>
      <c r="CH273" s="128"/>
      <c r="CI273" s="128"/>
      <c r="CJ273" s="128"/>
      <c r="CK273" s="128"/>
      <c r="CL273" s="128"/>
      <c r="CM273" s="128"/>
    </row>
    <row r="274" ht="12.75" hidden="1" customHeight="1">
      <c r="A274" s="130"/>
      <c r="B274" s="130"/>
      <c r="C274" s="130"/>
      <c r="D274" s="130"/>
      <c r="E274" s="131"/>
      <c r="G274" s="130"/>
      <c r="H274" s="130"/>
      <c r="I274" s="130"/>
      <c r="J274" s="130"/>
      <c r="K274" s="130"/>
      <c r="L274" s="130"/>
      <c r="M274" s="130"/>
      <c r="N274" s="130"/>
      <c r="O274" s="2"/>
      <c r="P274" s="9"/>
      <c r="Q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</row>
    <row r="275" ht="12.75" customHeight="1">
      <c r="E275" s="2"/>
      <c r="O275" s="2"/>
      <c r="R275" s="132"/>
      <c r="S275" s="132"/>
      <c r="T275" s="132"/>
      <c r="U275" s="132"/>
      <c r="V275" s="132"/>
      <c r="W275" s="132"/>
      <c r="X275" s="132"/>
      <c r="Y275" s="132"/>
      <c r="Z275" s="132"/>
      <c r="AA275" s="132"/>
      <c r="AB275" s="132"/>
      <c r="AC275" s="132"/>
      <c r="AD275" s="132"/>
      <c r="AE275" s="132"/>
      <c r="AF275" s="132"/>
      <c r="AG275" s="132"/>
      <c r="AH275" s="132"/>
      <c r="AI275" s="132"/>
      <c r="AJ275" s="132"/>
      <c r="AK275" s="132"/>
      <c r="AL275" s="132"/>
      <c r="AM275" s="132"/>
      <c r="AN275" s="132"/>
      <c r="AO275" s="132"/>
      <c r="AP275" s="132"/>
      <c r="AQ275" s="132"/>
      <c r="AR275" s="132"/>
      <c r="AS275" s="132"/>
      <c r="AT275" s="132"/>
      <c r="AU275" s="132"/>
      <c r="AV275" s="132"/>
      <c r="AW275" s="132"/>
      <c r="AX275" s="132"/>
      <c r="AY275" s="132"/>
      <c r="AZ275" s="132"/>
      <c r="BA275" s="132"/>
      <c r="BB275" s="132"/>
      <c r="BC275" s="132"/>
      <c r="BD275" s="132"/>
      <c r="BE275" s="132"/>
      <c r="BF275" s="132"/>
      <c r="BG275" s="132"/>
      <c r="BH275" s="132"/>
      <c r="BI275" s="132"/>
      <c r="BJ275" s="132"/>
      <c r="BK275" s="132"/>
      <c r="BL275" s="132"/>
      <c r="BM275" s="132"/>
      <c r="BN275" s="132"/>
      <c r="BO275" s="132"/>
      <c r="BP275" s="132"/>
      <c r="BQ275" s="132"/>
      <c r="BR275" s="63"/>
      <c r="BS275" s="63"/>
      <c r="BT275" s="63"/>
      <c r="BU275" s="63"/>
      <c r="BV275" s="63"/>
      <c r="BW275" s="63"/>
      <c r="BX275" s="63"/>
      <c r="BY275" s="63"/>
      <c r="BZ275" s="63"/>
      <c r="CA275" s="63"/>
      <c r="CB275" s="63"/>
      <c r="CC275" s="63"/>
      <c r="CD275" s="63"/>
      <c r="CE275" s="63"/>
      <c r="CF275" s="63"/>
      <c r="CG275" s="63"/>
      <c r="CH275" s="63"/>
      <c r="CI275" s="63"/>
      <c r="CJ275" s="63"/>
    </row>
    <row r="276" ht="12.75" customHeight="1">
      <c r="E276" s="2"/>
      <c r="G276" s="90"/>
      <c r="O276" s="2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  <c r="BO276" s="63"/>
      <c r="BP276" s="63"/>
      <c r="BQ276" s="63"/>
      <c r="BR276" s="63"/>
      <c r="BS276" s="63"/>
      <c r="BU276" s="63"/>
      <c r="BV276" s="63"/>
      <c r="BW276" s="63"/>
      <c r="CB276" s="63"/>
      <c r="CH276" s="63"/>
      <c r="CK276" s="63"/>
      <c r="CM276" s="63"/>
    </row>
    <row r="277" ht="12.75" customHeight="1">
      <c r="E277" s="2"/>
      <c r="G277" s="90"/>
      <c r="O277" s="2"/>
    </row>
    <row r="278" ht="12.75" customHeight="1">
      <c r="E278" s="2"/>
      <c r="O278" s="2"/>
    </row>
    <row r="279" ht="12.75" customHeight="1">
      <c r="E279" s="2"/>
      <c r="O279" s="2"/>
    </row>
    <row r="280" ht="12.75" customHeight="1">
      <c r="E280" s="2"/>
      <c r="O280" s="2"/>
    </row>
    <row r="281" ht="12.75" customHeight="1">
      <c r="E281" s="2"/>
      <c r="O281" s="2"/>
    </row>
    <row r="282" ht="12.75" customHeight="1">
      <c r="E282" s="2"/>
      <c r="O282" s="2"/>
    </row>
    <row r="283" ht="12.75" customHeight="1">
      <c r="E283" s="2"/>
      <c r="O283" s="2"/>
    </row>
    <row r="284" ht="12.75" customHeight="1">
      <c r="E284" s="2"/>
      <c r="O284" s="2"/>
    </row>
    <row r="285" ht="12.75" customHeight="1">
      <c r="E285" s="2"/>
      <c r="O285" s="2"/>
    </row>
    <row r="286" ht="12.75" customHeight="1">
      <c r="E286" s="2"/>
      <c r="O286" s="2"/>
    </row>
    <row r="287" ht="12.75" customHeight="1">
      <c r="E287" s="2"/>
      <c r="O287" s="2"/>
    </row>
    <row r="288" ht="12.75" customHeight="1">
      <c r="E288" s="2"/>
      <c r="O288" s="2"/>
    </row>
    <row r="289" ht="12.75" customHeight="1">
      <c r="E289" s="2"/>
      <c r="O289" s="2"/>
    </row>
    <row r="290" ht="12.75" customHeight="1">
      <c r="E290" s="2"/>
      <c r="O290" s="2"/>
    </row>
    <row r="291" ht="12.75" customHeight="1">
      <c r="E291" s="2"/>
      <c r="O291" s="2"/>
    </row>
    <row r="292" ht="12.75" customHeight="1">
      <c r="E292" s="2"/>
      <c r="O292" s="2"/>
    </row>
    <row r="293" ht="12.75" customHeight="1">
      <c r="E293" s="2"/>
      <c r="O293" s="2"/>
    </row>
    <row r="294" ht="12.75" customHeight="1">
      <c r="E294" s="2"/>
      <c r="O294" s="2"/>
    </row>
    <row r="295" ht="12.75" customHeight="1">
      <c r="E295" s="2"/>
      <c r="O295" s="2"/>
    </row>
    <row r="296" ht="12.75" customHeight="1">
      <c r="E296" s="2"/>
      <c r="O296" s="2"/>
    </row>
    <row r="297" ht="12.75" customHeight="1">
      <c r="E297" s="2"/>
      <c r="O297" s="2"/>
    </row>
    <row r="298" ht="12.75" customHeight="1">
      <c r="E298" s="2"/>
      <c r="O298" s="2"/>
    </row>
    <row r="299" ht="12.75" customHeight="1">
      <c r="E299" s="2"/>
      <c r="O299" s="2"/>
    </row>
    <row r="300" ht="12.75" customHeight="1">
      <c r="E300" s="2"/>
      <c r="O300" s="2"/>
    </row>
    <row r="301" ht="12.75" customHeight="1">
      <c r="E301" s="2"/>
      <c r="O301" s="2"/>
    </row>
    <row r="302" ht="12.75" customHeight="1">
      <c r="E302" s="2"/>
      <c r="O302" s="2"/>
    </row>
    <row r="303" ht="12.75" customHeight="1">
      <c r="E303" s="2"/>
      <c r="O303" s="2"/>
    </row>
    <row r="304" ht="12.75" customHeight="1">
      <c r="E304" s="2"/>
      <c r="O304" s="2"/>
    </row>
    <row r="305" ht="12.75" customHeight="1">
      <c r="E305" s="2"/>
      <c r="O305" s="2"/>
    </row>
    <row r="306" ht="12.75" customHeight="1">
      <c r="E306" s="2"/>
      <c r="O306" s="2"/>
    </row>
    <row r="307" ht="12.75" customHeight="1">
      <c r="E307" s="2"/>
      <c r="O307" s="2"/>
    </row>
    <row r="308" ht="12.75" customHeight="1">
      <c r="E308" s="2"/>
      <c r="O308" s="2"/>
    </row>
    <row r="309" ht="12.75" customHeight="1">
      <c r="E309" s="2"/>
      <c r="O309" s="2"/>
    </row>
    <row r="310" ht="12.75" customHeight="1">
      <c r="E310" s="2"/>
      <c r="O310" s="2"/>
    </row>
    <row r="311" ht="12.75" customHeight="1">
      <c r="E311" s="2"/>
      <c r="O311" s="2"/>
    </row>
    <row r="312" ht="12.75" customHeight="1">
      <c r="E312" s="2"/>
      <c r="O312" s="2"/>
    </row>
    <row r="313" ht="12.75" customHeight="1">
      <c r="E313" s="2"/>
      <c r="O313" s="2"/>
    </row>
    <row r="314" ht="12.75" customHeight="1">
      <c r="E314" s="2"/>
      <c r="O314" s="2"/>
    </row>
    <row r="315" ht="12.75" customHeight="1">
      <c r="E315" s="2"/>
      <c r="O315" s="2"/>
    </row>
    <row r="316" ht="12.75" customHeight="1">
      <c r="E316" s="2"/>
      <c r="O316" s="2"/>
    </row>
    <row r="317" ht="12.75" customHeight="1">
      <c r="E317" s="2"/>
      <c r="O317" s="2"/>
    </row>
    <row r="318" ht="12.75" customHeight="1">
      <c r="E318" s="2"/>
      <c r="O318" s="2"/>
    </row>
    <row r="319" ht="12.75" customHeight="1">
      <c r="E319" s="2"/>
      <c r="O319" s="2"/>
    </row>
    <row r="320" ht="12.75" customHeight="1">
      <c r="E320" s="2"/>
      <c r="O320" s="2"/>
    </row>
    <row r="321" ht="12.75" customHeight="1">
      <c r="E321" s="2"/>
      <c r="O321" s="2"/>
    </row>
    <row r="322" ht="12.75" customHeight="1">
      <c r="E322" s="2"/>
      <c r="O322" s="2"/>
    </row>
    <row r="323" ht="12.75" customHeight="1">
      <c r="E323" s="2"/>
      <c r="O323" s="2"/>
    </row>
    <row r="324" ht="12.75" customHeight="1">
      <c r="E324" s="2"/>
      <c r="O324" s="2"/>
    </row>
    <row r="325" ht="12.75" customHeight="1">
      <c r="E325" s="2"/>
      <c r="O325" s="2"/>
    </row>
    <row r="326" ht="12.75" customHeight="1">
      <c r="E326" s="2"/>
      <c r="O326" s="2"/>
    </row>
    <row r="327" ht="12.75" customHeight="1">
      <c r="E327" s="2"/>
      <c r="O327" s="2"/>
    </row>
    <row r="328" ht="12.75" customHeight="1">
      <c r="E328" s="2"/>
      <c r="O328" s="2"/>
    </row>
    <row r="329" ht="12.75" customHeight="1">
      <c r="E329" s="2"/>
      <c r="O329" s="2"/>
    </row>
    <row r="330" ht="12.75" customHeight="1">
      <c r="E330" s="2"/>
      <c r="O330" s="2"/>
    </row>
    <row r="331" ht="12.75" customHeight="1">
      <c r="E331" s="2"/>
      <c r="O331" s="2"/>
    </row>
    <row r="332" ht="12.75" customHeight="1">
      <c r="E332" s="2"/>
      <c r="O332" s="2"/>
    </row>
    <row r="333" ht="12.75" customHeight="1">
      <c r="E333" s="2"/>
      <c r="O333" s="2"/>
    </row>
    <row r="334" ht="12.75" customHeight="1">
      <c r="E334" s="2"/>
      <c r="O334" s="2"/>
    </row>
    <row r="335" ht="12.75" customHeight="1">
      <c r="E335" s="2"/>
      <c r="O335" s="2"/>
    </row>
    <row r="336" ht="12.75" customHeight="1">
      <c r="E336" s="2"/>
      <c r="O336" s="2"/>
    </row>
    <row r="337" ht="12.75" customHeight="1">
      <c r="E337" s="2"/>
      <c r="O337" s="2"/>
    </row>
    <row r="338" ht="12.75" customHeight="1">
      <c r="E338" s="2"/>
      <c r="O338" s="2"/>
    </row>
    <row r="339" ht="12.75" customHeight="1">
      <c r="E339" s="2"/>
      <c r="O339" s="2"/>
    </row>
    <row r="340" ht="12.75" customHeight="1">
      <c r="E340" s="2"/>
      <c r="O340" s="2"/>
    </row>
    <row r="341" ht="12.75" customHeight="1">
      <c r="E341" s="2"/>
      <c r="O341" s="2"/>
    </row>
    <row r="342" ht="12.75" customHeight="1">
      <c r="E342" s="2"/>
      <c r="O342" s="2"/>
    </row>
    <row r="343" ht="12.75" customHeight="1">
      <c r="E343" s="2"/>
      <c r="O343" s="2"/>
    </row>
    <row r="344" ht="12.75" customHeight="1">
      <c r="E344" s="2"/>
      <c r="O344" s="2"/>
    </row>
    <row r="345" ht="12.75" customHeight="1">
      <c r="E345" s="2"/>
      <c r="O345" s="2"/>
    </row>
    <row r="346" ht="12.75" customHeight="1">
      <c r="E346" s="2"/>
      <c r="O346" s="2"/>
    </row>
    <row r="347" ht="12.75" customHeight="1">
      <c r="E347" s="2"/>
      <c r="O347" s="2"/>
    </row>
    <row r="348" ht="12.75" customHeight="1">
      <c r="E348" s="2"/>
      <c r="O348" s="2"/>
    </row>
    <row r="349" ht="12.75" customHeight="1">
      <c r="E349" s="2"/>
      <c r="O349" s="2"/>
    </row>
    <row r="350" ht="12.75" customHeight="1">
      <c r="E350" s="2"/>
      <c r="O350" s="2"/>
    </row>
    <row r="351" ht="12.75" customHeight="1">
      <c r="E351" s="2"/>
      <c r="O351" s="2"/>
    </row>
    <row r="352" ht="12.75" customHeight="1">
      <c r="E352" s="2"/>
      <c r="O352" s="2"/>
    </row>
    <row r="353" ht="12.75" customHeight="1">
      <c r="E353" s="2"/>
      <c r="O353" s="2"/>
    </row>
    <row r="354" ht="12.75" customHeight="1">
      <c r="E354" s="2"/>
      <c r="O354" s="2"/>
    </row>
    <row r="355" ht="12.75" customHeight="1">
      <c r="E355" s="2"/>
      <c r="O355" s="2"/>
    </row>
    <row r="356" ht="12.75" customHeight="1">
      <c r="E356" s="2"/>
      <c r="O356" s="2"/>
    </row>
    <row r="357" ht="12.75" customHeight="1">
      <c r="E357" s="2"/>
      <c r="O357" s="2"/>
    </row>
    <row r="358" ht="12.75" customHeight="1">
      <c r="E358" s="2"/>
      <c r="O358" s="2"/>
    </row>
    <row r="359" ht="12.75" customHeight="1">
      <c r="E359" s="2"/>
      <c r="O359" s="2"/>
    </row>
    <row r="360" ht="12.75" customHeight="1">
      <c r="E360" s="2"/>
      <c r="O360" s="2"/>
    </row>
    <row r="361" ht="12.75" customHeight="1">
      <c r="E361" s="2"/>
      <c r="O361" s="2"/>
    </row>
    <row r="362" ht="12.75" customHeight="1">
      <c r="E362" s="2"/>
      <c r="O362" s="2"/>
    </row>
    <row r="363" ht="12.75" customHeight="1">
      <c r="E363" s="2"/>
      <c r="O363" s="2"/>
    </row>
    <row r="364" ht="12.75" customHeight="1">
      <c r="E364" s="2"/>
      <c r="O364" s="2"/>
    </row>
    <row r="365" ht="12.75" customHeight="1">
      <c r="E365" s="2"/>
      <c r="O365" s="2"/>
    </row>
    <row r="366" ht="12.75" customHeight="1">
      <c r="E366" s="2"/>
      <c r="O366" s="2"/>
    </row>
    <row r="367" ht="12.75" customHeight="1">
      <c r="E367" s="2"/>
      <c r="O367" s="2"/>
    </row>
    <row r="368" ht="12.75" customHeight="1">
      <c r="E368" s="2"/>
      <c r="O368" s="2"/>
    </row>
    <row r="369" ht="12.75" customHeight="1">
      <c r="E369" s="2"/>
      <c r="O369" s="2"/>
    </row>
    <row r="370" ht="12.75" customHeight="1">
      <c r="E370" s="2"/>
      <c r="O370" s="2"/>
    </row>
    <row r="371" ht="12.75" customHeight="1">
      <c r="E371" s="2"/>
      <c r="O371" s="2"/>
    </row>
    <row r="372" ht="12.75" customHeight="1">
      <c r="E372" s="2"/>
      <c r="O372" s="2"/>
    </row>
    <row r="373" ht="12.75" customHeight="1">
      <c r="E373" s="2"/>
      <c r="O373" s="2"/>
    </row>
    <row r="374" ht="12.75" customHeight="1">
      <c r="E374" s="2"/>
      <c r="O374" s="2"/>
    </row>
    <row r="375" ht="12.75" customHeight="1">
      <c r="E375" s="2"/>
      <c r="O375" s="2"/>
    </row>
    <row r="376" ht="12.75" customHeight="1">
      <c r="E376" s="2"/>
      <c r="O376" s="2"/>
    </row>
    <row r="377" ht="12.75" customHeight="1">
      <c r="E377" s="2"/>
      <c r="O377" s="2"/>
    </row>
    <row r="378" ht="12.75" customHeight="1">
      <c r="E378" s="2"/>
      <c r="O378" s="2"/>
    </row>
    <row r="379" ht="12.75" customHeight="1">
      <c r="E379" s="2"/>
      <c r="O379" s="2"/>
    </row>
    <row r="380" ht="12.75" customHeight="1">
      <c r="E380" s="2"/>
      <c r="O380" s="2"/>
    </row>
    <row r="381" ht="12.75" customHeight="1">
      <c r="E381" s="2"/>
      <c r="O381" s="2"/>
    </row>
    <row r="382" ht="12.75" customHeight="1">
      <c r="E382" s="2"/>
      <c r="O382" s="2"/>
    </row>
    <row r="383" ht="12.75" customHeight="1">
      <c r="E383" s="2"/>
      <c r="O383" s="2"/>
    </row>
    <row r="384" ht="12.75" customHeight="1">
      <c r="E384" s="2"/>
      <c r="O384" s="2"/>
    </row>
    <row r="385" ht="12.75" customHeight="1">
      <c r="E385" s="2"/>
      <c r="O385" s="2"/>
    </row>
    <row r="386" ht="12.75" customHeight="1">
      <c r="E386" s="2"/>
      <c r="O386" s="2"/>
    </row>
    <row r="387" ht="12.75" customHeight="1">
      <c r="E387" s="2"/>
      <c r="O387" s="2"/>
    </row>
    <row r="388" ht="12.75" customHeight="1">
      <c r="E388" s="2"/>
      <c r="O388" s="2"/>
    </row>
    <row r="389" ht="12.75" customHeight="1">
      <c r="E389" s="2"/>
      <c r="O389" s="2"/>
    </row>
    <row r="390" ht="12.75" customHeight="1">
      <c r="E390" s="2"/>
      <c r="O390" s="2"/>
    </row>
    <row r="391" ht="12.75" customHeight="1">
      <c r="E391" s="2"/>
      <c r="O391" s="2"/>
    </row>
    <row r="392" ht="12.75" customHeight="1">
      <c r="E392" s="2"/>
      <c r="O392" s="2"/>
    </row>
    <row r="393" ht="12.75" customHeight="1">
      <c r="E393" s="2"/>
      <c r="O393" s="2"/>
    </row>
    <row r="394" ht="12.75" customHeight="1">
      <c r="E394" s="2"/>
      <c r="O394" s="2"/>
    </row>
    <row r="395" ht="12.75" customHeight="1">
      <c r="E395" s="2"/>
      <c r="O395" s="2"/>
    </row>
    <row r="396" ht="12.75" customHeight="1">
      <c r="E396" s="2"/>
      <c r="O396" s="2"/>
    </row>
    <row r="397" ht="12.75" customHeight="1">
      <c r="E397" s="2"/>
      <c r="O397" s="2"/>
    </row>
    <row r="398" ht="12.75" customHeight="1">
      <c r="E398" s="2"/>
      <c r="O398" s="2"/>
    </row>
    <row r="399" ht="12.75" customHeight="1">
      <c r="E399" s="2"/>
      <c r="O399" s="2"/>
    </row>
    <row r="400" ht="12.75" customHeight="1">
      <c r="E400" s="2"/>
      <c r="O400" s="2"/>
    </row>
    <row r="401" ht="12.75" customHeight="1">
      <c r="E401" s="2"/>
      <c r="O401" s="2"/>
    </row>
    <row r="402" ht="12.75" customHeight="1">
      <c r="E402" s="2"/>
      <c r="O402" s="2"/>
    </row>
    <row r="403" ht="12.75" customHeight="1">
      <c r="E403" s="2"/>
      <c r="O403" s="2"/>
    </row>
    <row r="404" ht="12.75" customHeight="1">
      <c r="E404" s="2"/>
      <c r="O404" s="2"/>
    </row>
    <row r="405" ht="12.75" customHeight="1">
      <c r="E405" s="2"/>
      <c r="O405" s="2"/>
    </row>
    <row r="406" ht="12.75" customHeight="1">
      <c r="E406" s="2"/>
      <c r="O406" s="2"/>
    </row>
    <row r="407" ht="12.75" customHeight="1">
      <c r="E407" s="2"/>
      <c r="O407" s="2"/>
    </row>
    <row r="408" ht="12.75" customHeight="1">
      <c r="E408" s="2"/>
      <c r="O408" s="2"/>
    </row>
    <row r="409" ht="12.75" customHeight="1">
      <c r="E409" s="2"/>
      <c r="O409" s="2"/>
    </row>
    <row r="410" ht="12.75" customHeight="1">
      <c r="E410" s="2"/>
      <c r="O410" s="2"/>
    </row>
    <row r="411" ht="12.75" customHeight="1">
      <c r="E411" s="2"/>
      <c r="O411" s="2"/>
    </row>
    <row r="412" ht="12.75" customHeight="1">
      <c r="E412" s="2"/>
      <c r="O412" s="2"/>
    </row>
    <row r="413" ht="12.75" customHeight="1">
      <c r="E413" s="2"/>
      <c r="O413" s="2"/>
    </row>
    <row r="414" ht="12.75" customHeight="1">
      <c r="E414" s="2"/>
      <c r="O414" s="2"/>
    </row>
    <row r="415" ht="12.75" customHeight="1">
      <c r="E415" s="2"/>
      <c r="O415" s="2"/>
    </row>
    <row r="416" ht="12.75" customHeight="1">
      <c r="E416" s="2"/>
      <c r="O416" s="2"/>
    </row>
    <row r="417" ht="12.75" customHeight="1">
      <c r="E417" s="2"/>
      <c r="O417" s="2"/>
    </row>
    <row r="418" ht="12.75" customHeight="1">
      <c r="E418" s="2"/>
      <c r="O418" s="2"/>
    </row>
    <row r="419" ht="12.75" customHeight="1">
      <c r="E419" s="2"/>
      <c r="O419" s="2"/>
    </row>
    <row r="420" ht="12.75" customHeight="1">
      <c r="E420" s="2"/>
      <c r="O420" s="2"/>
    </row>
    <row r="421" ht="12.75" customHeight="1">
      <c r="E421" s="2"/>
      <c r="O421" s="2"/>
    </row>
    <row r="422" ht="12.75" customHeight="1">
      <c r="E422" s="2"/>
      <c r="O422" s="2"/>
    </row>
    <row r="423" ht="12.75" customHeight="1">
      <c r="E423" s="2"/>
      <c r="O423" s="2"/>
    </row>
    <row r="424" ht="12.75" customHeight="1">
      <c r="E424" s="2"/>
      <c r="O424" s="2"/>
    </row>
    <row r="425" ht="12.75" customHeight="1">
      <c r="E425" s="2"/>
      <c r="O425" s="2"/>
    </row>
    <row r="426" ht="12.75" customHeight="1">
      <c r="E426" s="2"/>
      <c r="O426" s="2"/>
    </row>
    <row r="427" ht="12.75" customHeight="1">
      <c r="E427" s="2"/>
      <c r="O427" s="2"/>
    </row>
    <row r="428" ht="12.75" customHeight="1">
      <c r="E428" s="2"/>
      <c r="O428" s="2"/>
    </row>
    <row r="429" ht="12.75" customHeight="1">
      <c r="E429" s="2"/>
      <c r="O429" s="2"/>
    </row>
    <row r="430" ht="12.75" customHeight="1">
      <c r="E430" s="2"/>
      <c r="O430" s="2"/>
    </row>
    <row r="431" ht="12.75" customHeight="1">
      <c r="E431" s="2"/>
      <c r="O431" s="2"/>
    </row>
    <row r="432" ht="12.75" customHeight="1">
      <c r="E432" s="2"/>
      <c r="O432" s="2"/>
    </row>
    <row r="433" ht="12.75" customHeight="1">
      <c r="E433" s="2"/>
      <c r="O433" s="2"/>
    </row>
    <row r="434" ht="12.75" customHeight="1">
      <c r="E434" s="2"/>
      <c r="O434" s="2"/>
    </row>
    <row r="435" ht="12.75" customHeight="1">
      <c r="E435" s="2"/>
      <c r="O435" s="2"/>
    </row>
    <row r="436" ht="12.75" customHeight="1">
      <c r="E436" s="2"/>
      <c r="O436" s="2"/>
    </row>
    <row r="437" ht="12.75" customHeight="1">
      <c r="E437" s="2"/>
      <c r="O437" s="2"/>
    </row>
    <row r="438" ht="12.75" customHeight="1">
      <c r="E438" s="2"/>
      <c r="O438" s="2"/>
    </row>
    <row r="439" ht="12.75" customHeight="1">
      <c r="E439" s="2"/>
      <c r="O439" s="2"/>
    </row>
    <row r="440" ht="12.75" customHeight="1">
      <c r="E440" s="2"/>
      <c r="O440" s="2"/>
    </row>
    <row r="441" ht="12.75" customHeight="1">
      <c r="E441" s="2"/>
      <c r="O441" s="2"/>
    </row>
    <row r="442" ht="12.75" customHeight="1">
      <c r="E442" s="2"/>
      <c r="O442" s="2"/>
    </row>
    <row r="443" ht="12.75" customHeight="1">
      <c r="E443" s="2"/>
      <c r="O443" s="2"/>
    </row>
    <row r="444" ht="12.75" customHeight="1">
      <c r="E444" s="2"/>
      <c r="O444" s="2"/>
    </row>
    <row r="445" ht="12.75" customHeight="1">
      <c r="E445" s="2"/>
      <c r="O445" s="2"/>
    </row>
    <row r="446" ht="12.75" customHeight="1">
      <c r="E446" s="2"/>
      <c r="O446" s="2"/>
    </row>
    <row r="447" ht="12.75" customHeight="1">
      <c r="E447" s="2"/>
      <c r="O447" s="2"/>
    </row>
    <row r="448" ht="12.75" customHeight="1">
      <c r="E448" s="2"/>
      <c r="O448" s="2"/>
    </row>
    <row r="449" ht="12.75" customHeight="1">
      <c r="E449" s="2"/>
      <c r="O449" s="2"/>
    </row>
    <row r="450" ht="12.75" customHeight="1">
      <c r="E450" s="2"/>
      <c r="O450" s="2"/>
    </row>
    <row r="451" ht="12.75" customHeight="1">
      <c r="E451" s="2"/>
      <c r="O451" s="2"/>
    </row>
    <row r="452" ht="12.75" customHeight="1">
      <c r="E452" s="2"/>
      <c r="O452" s="2"/>
    </row>
    <row r="453" ht="12.75" customHeight="1">
      <c r="E453" s="2"/>
      <c r="O453" s="2"/>
    </row>
    <row r="454" ht="12.75" customHeight="1">
      <c r="E454" s="2"/>
      <c r="O454" s="2"/>
    </row>
    <row r="455" ht="12.75" customHeight="1">
      <c r="E455" s="2"/>
      <c r="O455" s="2"/>
    </row>
    <row r="456" ht="12.75" customHeight="1">
      <c r="E456" s="2"/>
      <c r="O456" s="2"/>
    </row>
    <row r="457" ht="12.75" customHeight="1">
      <c r="E457" s="2"/>
      <c r="O457" s="2"/>
    </row>
    <row r="458" ht="12.75" customHeight="1">
      <c r="E458" s="2"/>
      <c r="O458" s="2"/>
    </row>
    <row r="459" ht="12.75" customHeight="1">
      <c r="E459" s="2"/>
      <c r="O459" s="2"/>
    </row>
    <row r="460" ht="12.75" customHeight="1">
      <c r="E460" s="2"/>
      <c r="O460" s="2"/>
    </row>
    <row r="461" ht="12.75" customHeight="1">
      <c r="E461" s="2"/>
      <c r="O461" s="2"/>
    </row>
    <row r="462" ht="12.75" customHeight="1">
      <c r="E462" s="2"/>
      <c r="O462" s="2"/>
    </row>
    <row r="463" ht="12.75" customHeight="1">
      <c r="E463" s="2"/>
      <c r="O463" s="2"/>
    </row>
    <row r="464" ht="12.75" customHeight="1">
      <c r="E464" s="2"/>
      <c r="O464" s="2"/>
    </row>
    <row r="465" ht="12.75" customHeight="1">
      <c r="E465" s="2"/>
      <c r="O465" s="2"/>
    </row>
    <row r="466" ht="12.75" customHeight="1">
      <c r="E466" s="2"/>
      <c r="O466" s="2"/>
    </row>
    <row r="467" ht="12.75" customHeight="1">
      <c r="E467" s="2"/>
      <c r="O467" s="2"/>
    </row>
    <row r="468" ht="12.75" customHeight="1">
      <c r="E468" s="2"/>
      <c r="O468" s="2"/>
    </row>
    <row r="469" ht="12.75" customHeight="1">
      <c r="E469" s="2"/>
      <c r="O469" s="2"/>
    </row>
    <row r="470" ht="12.75" customHeight="1">
      <c r="E470" s="2"/>
      <c r="O470" s="2"/>
    </row>
    <row r="471" ht="12.75" customHeight="1">
      <c r="E471" s="2"/>
      <c r="O471" s="2"/>
    </row>
    <row r="472" ht="12.75" customHeight="1">
      <c r="E472" s="2"/>
      <c r="O472" s="2"/>
    </row>
  </sheetData>
  <mergeCells count="9">
    <mergeCell ref="A123:L123"/>
    <mergeCell ref="A253:L253"/>
    <mergeCell ref="A1:K1"/>
    <mergeCell ref="Q1:R1"/>
    <mergeCell ref="B3:C3"/>
    <mergeCell ref="F4:G4"/>
    <mergeCell ref="H4:N4"/>
    <mergeCell ref="A7:L7"/>
    <mergeCell ref="A102:L102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3.14"/>
    <col customWidth="1" min="4" max="4" width="4.57"/>
    <col customWidth="1" min="5" max="5" width="45.57"/>
    <col customWidth="1" min="6" max="9" width="13.71"/>
    <col customWidth="1" min="10" max="10" width="15.57"/>
    <col customWidth="1" min="11" max="13" width="13.71"/>
    <col customWidth="1" min="14" max="26" width="8.71"/>
  </cols>
  <sheetData>
    <row r="1" ht="12.75" customHeight="1"/>
    <row r="2" ht="12.75" customHeight="1">
      <c r="C2" s="1" t="s">
        <v>217</v>
      </c>
    </row>
    <row r="3" ht="23.25" customHeight="1">
      <c r="C3" s="133" t="str">
        <f>'Model Inputs'!F5</f>
        <v>Hydro Ottawa Limited</v>
      </c>
    </row>
    <row r="4" ht="12.75" customHeight="1">
      <c r="C4" s="134"/>
      <c r="D4" s="134"/>
      <c r="E4" s="134"/>
      <c r="F4" s="134"/>
      <c r="G4" s="134"/>
      <c r="H4" s="134"/>
      <c r="I4" s="134"/>
      <c r="J4" s="134"/>
      <c r="K4" s="134"/>
    </row>
    <row r="5" ht="12.75" customHeight="1">
      <c r="E5" s="135"/>
    </row>
    <row r="6" ht="12.75" customHeight="1">
      <c r="F6" s="2">
        <f>'Benchmarking Calculations'!G5</f>
        <v>2023</v>
      </c>
      <c r="G6" s="2">
        <f t="shared" ref="G6:M6" si="1">F6+1</f>
        <v>2024</v>
      </c>
      <c r="H6" s="2">
        <f t="shared" si="1"/>
        <v>2025</v>
      </c>
      <c r="I6" s="2">
        <f t="shared" si="1"/>
        <v>2026</v>
      </c>
      <c r="J6" s="2">
        <f t="shared" si="1"/>
        <v>2027</v>
      </c>
      <c r="K6" s="2">
        <f t="shared" si="1"/>
        <v>2028</v>
      </c>
      <c r="L6" s="2">
        <f t="shared" si="1"/>
        <v>2029</v>
      </c>
      <c r="M6" s="2">
        <f t="shared" si="1"/>
        <v>2030</v>
      </c>
      <c r="N6" s="2"/>
    </row>
    <row r="7" ht="12.75" customHeight="1">
      <c r="F7" s="2" t="s">
        <v>218</v>
      </c>
      <c r="G7" s="2" t="s">
        <v>219</v>
      </c>
      <c r="H7" s="2" t="s">
        <v>219</v>
      </c>
      <c r="I7" s="2" t="s">
        <v>220</v>
      </c>
    </row>
    <row r="8" ht="12.75" customHeight="1">
      <c r="C8" s="28" t="s">
        <v>221</v>
      </c>
    </row>
    <row r="9" ht="12.75" customHeight="1"/>
    <row r="10" ht="18.75" customHeight="1">
      <c r="D10" s="59" t="s">
        <v>222</v>
      </c>
      <c r="F10" s="38">
        <f>'Benchmarking Calculations'!G121</f>
        <v>332045727.9</v>
      </c>
      <c r="G10" s="38">
        <f>'Benchmarking Calculations'!H121</f>
        <v>346862351.8</v>
      </c>
      <c r="H10" s="38">
        <f>'Benchmarking Calculations'!I121</f>
        <v>355038610.2</v>
      </c>
      <c r="I10" s="43">
        <f>IF(ISNUMBER(I12),'Benchmarking Calculations'!J121,"na")</f>
        <v>392261384.2</v>
      </c>
      <c r="J10" s="43">
        <f>IF(ISNUMBER(J12),'Benchmarking Calculations'!K121,"na")</f>
        <v>424182988.1</v>
      </c>
      <c r="K10" s="43">
        <f>IF(ISNUMBER(K12),'Benchmarking Calculations'!L121,"na")</f>
        <v>452833571.4</v>
      </c>
      <c r="L10" s="43">
        <f>IF(ISNUMBER(L12),'Benchmarking Calculations'!M121,"na")</f>
        <v>476800238.2</v>
      </c>
      <c r="M10" s="43">
        <f>IF(ISNUMBER(M12),'Benchmarking Calculations'!N121,"na")</f>
        <v>503898373.6</v>
      </c>
      <c r="N10" s="38"/>
      <c r="O10" s="38"/>
      <c r="P10" s="38"/>
      <c r="Q10" s="38"/>
    </row>
    <row r="11" ht="18.75" customHeight="1"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ht="18.75" customHeight="1">
      <c r="D12" s="59" t="s">
        <v>207</v>
      </c>
      <c r="F12" s="38">
        <f>'Benchmarking Calculations'!G257</f>
        <v>320211283.2</v>
      </c>
      <c r="G12" s="38">
        <f>'Benchmarking Calculations'!H257</f>
        <v>340434506.3</v>
      </c>
      <c r="H12" s="38">
        <f>'Benchmarking Calculations'!I257</f>
        <v>352216109.3</v>
      </c>
      <c r="I12" s="43">
        <f>IF(ISNUMBER('Benchmarking Calculations'!J257),'Benchmarking Calculations'!J257,"na")</f>
        <v>369144957.9</v>
      </c>
      <c r="J12" s="43">
        <f>IF(ISNUMBER('Benchmarking Calculations'!K257),'Benchmarking Calculations'!K257,"na")</f>
        <v>386837156.4</v>
      </c>
      <c r="K12" s="43">
        <f>IF(ISNUMBER('Benchmarking Calculations'!L257),'Benchmarking Calculations'!L257,"na")</f>
        <v>404539517.3</v>
      </c>
      <c r="L12" s="43">
        <f>IF(ISNUMBER('Benchmarking Calculations'!M257),'Benchmarking Calculations'!M257,"na")</f>
        <v>421544331.6</v>
      </c>
      <c r="M12" s="43">
        <f>IF(ISNUMBER('Benchmarking Calculations'!N257),'Benchmarking Calculations'!N257,"na")</f>
        <v>438982031.4</v>
      </c>
      <c r="N12" s="38"/>
      <c r="O12" s="38"/>
      <c r="P12" s="38"/>
      <c r="Q12" s="38"/>
    </row>
    <row r="13" ht="18.75" customHeight="1"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</row>
    <row r="14" ht="18.75" customHeight="1">
      <c r="D14" s="59" t="s">
        <v>223</v>
      </c>
      <c r="F14" s="38">
        <f t="shared" ref="F14:H14" si="2">F10-F12</f>
        <v>11834444.65</v>
      </c>
      <c r="G14" s="38">
        <f t="shared" si="2"/>
        <v>6427845.426</v>
      </c>
      <c r="H14" s="38">
        <f t="shared" si="2"/>
        <v>2822500.916</v>
      </c>
      <c r="I14" s="43">
        <f t="shared" ref="I14:M14" si="3">IF(ISNUMBER(I12),I10-I12,"na")</f>
        <v>23116426.37</v>
      </c>
      <c r="J14" s="43">
        <f t="shared" si="3"/>
        <v>37345831.68</v>
      </c>
      <c r="K14" s="43">
        <f t="shared" si="3"/>
        <v>48294054.18</v>
      </c>
      <c r="L14" s="43">
        <f t="shared" si="3"/>
        <v>55255906.65</v>
      </c>
      <c r="M14" s="43">
        <f t="shared" si="3"/>
        <v>64916342.19</v>
      </c>
      <c r="N14" s="38"/>
      <c r="O14" s="38"/>
      <c r="P14" s="38"/>
      <c r="Q14" s="38"/>
    </row>
    <row r="15" ht="18.75" customHeight="1"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</row>
    <row r="16" ht="18.75" customHeight="1">
      <c r="D16" s="28" t="s">
        <v>224</v>
      </c>
      <c r="E16" s="28"/>
      <c r="F16" s="136">
        <f t="shared" ref="F16:H16" si="4">LN(F10/F12)</f>
        <v>0.03629165601</v>
      </c>
      <c r="G16" s="137">
        <f t="shared" si="4"/>
        <v>0.01870525892</v>
      </c>
      <c r="H16" s="137">
        <f t="shared" si="4"/>
        <v>0.007981610648</v>
      </c>
      <c r="I16" s="137">
        <f t="shared" ref="I16:M16" si="5">IF(ISNUMBER(I14),LN(I10/I12),"na")</f>
        <v>0.06073900747</v>
      </c>
      <c r="J16" s="137">
        <f t="shared" si="5"/>
        <v>0.0921611178</v>
      </c>
      <c r="K16" s="137">
        <f t="shared" si="5"/>
        <v>0.1127752402</v>
      </c>
      <c r="L16" s="137">
        <f t="shared" si="5"/>
        <v>0.1231726677</v>
      </c>
      <c r="M16" s="137">
        <f t="shared" si="5"/>
        <v>0.1379161265</v>
      </c>
    </row>
    <row r="17" ht="18.75" customHeight="1">
      <c r="F17" s="107"/>
      <c r="G17" s="107"/>
      <c r="H17" s="107"/>
      <c r="I17" s="63"/>
      <c r="J17" s="63"/>
      <c r="K17" s="63"/>
      <c r="L17" s="63"/>
      <c r="M17" s="63"/>
    </row>
    <row r="18" ht="18.75" customHeight="1">
      <c r="D18" s="59" t="s">
        <v>225</v>
      </c>
      <c r="F18" s="68"/>
      <c r="G18" s="68"/>
      <c r="H18" s="68">
        <f>AVERAGE(F16:H16)</f>
        <v>0.02099284186</v>
      </c>
      <c r="I18" s="68">
        <f t="shared" ref="I18:M18" si="6">IF(ISNUMBER(I16),AVERAGE(G16:I16),"na")</f>
        <v>0.02914195901</v>
      </c>
      <c r="J18" s="68">
        <f t="shared" si="6"/>
        <v>0.0536272453</v>
      </c>
      <c r="K18" s="68">
        <f t="shared" si="6"/>
        <v>0.08855845516</v>
      </c>
      <c r="L18" s="68">
        <f t="shared" si="6"/>
        <v>0.1093696752</v>
      </c>
      <c r="M18" s="68">
        <f t="shared" si="6"/>
        <v>0.1246213448</v>
      </c>
    </row>
    <row r="19" ht="18.75" customHeight="1"/>
    <row r="20" ht="18.75" customHeight="1">
      <c r="D20" s="59" t="s">
        <v>226</v>
      </c>
      <c r="F20" s="138"/>
    </row>
    <row r="21" ht="12.75" customHeight="1"/>
    <row r="22" ht="12.75" customHeight="1">
      <c r="E22" s="59" t="s">
        <v>227</v>
      </c>
      <c r="F22" s="139">
        <f t="shared" ref="F22:G22" si="7">IF(F16&lt;-0.25,1,IF(F16&lt;-0.1,2,IF(F16&lt;0.1,3,IF(F16&lt;0.25,4,5))))</f>
        <v>3</v>
      </c>
      <c r="G22" s="139">
        <f t="shared" si="7"/>
        <v>3</v>
      </c>
      <c r="H22" s="139">
        <f>IF($H$16&lt;-0.25,1,IF($H$16&lt;-0.1,2,IF($H$16&lt;0.1,3,IF($H$16&lt;0.25,4,5))))</f>
        <v>3</v>
      </c>
      <c r="I22" s="139">
        <f t="shared" ref="I22:M22" si="8">IF(ISNUMBER(I16),IF(I16&lt;-0.25,1,IF(I16&lt;-0.1,2,IF(I16&lt;0.1,3,IF(I16&lt;0.25,4,5)))),"na")</f>
        <v>3</v>
      </c>
      <c r="J22" s="139">
        <f t="shared" si="8"/>
        <v>3</v>
      </c>
      <c r="K22" s="139">
        <f t="shared" si="8"/>
        <v>4</v>
      </c>
      <c r="L22" s="139">
        <f t="shared" si="8"/>
        <v>4</v>
      </c>
      <c r="M22" s="139">
        <f t="shared" si="8"/>
        <v>4</v>
      </c>
    </row>
    <row r="23" ht="12.75" customHeight="1">
      <c r="F23" s="140"/>
      <c r="G23" s="140"/>
    </row>
    <row r="24" ht="12.75" customHeight="1">
      <c r="E24" s="59" t="s">
        <v>212</v>
      </c>
      <c r="F24" s="141"/>
      <c r="G24" s="142"/>
      <c r="H24" s="143">
        <f t="shared" ref="H24:M24" si="9">IF(H$18&lt;-0.25,1,IF(H$18&lt;-0.1,2,IF(H$18&lt;0.1,3,IF(H$18&lt;0.25,4,5))))</f>
        <v>3</v>
      </c>
      <c r="I24" s="139">
        <f t="shared" si="9"/>
        <v>3</v>
      </c>
      <c r="J24" s="139">
        <f t="shared" si="9"/>
        <v>3</v>
      </c>
      <c r="K24" s="139">
        <f t="shared" si="9"/>
        <v>3</v>
      </c>
      <c r="L24" s="139">
        <f t="shared" si="9"/>
        <v>4</v>
      </c>
      <c r="M24" s="139">
        <f t="shared" si="9"/>
        <v>4</v>
      </c>
    </row>
    <row r="25" ht="12.75" customHeight="1"/>
    <row r="26" ht="12.75" customHeight="1"/>
    <row r="27" ht="12.75" customHeight="1">
      <c r="D27" s="28"/>
    </row>
    <row r="28" ht="12.75" customHeight="1">
      <c r="H28" s="135"/>
    </row>
    <row r="29" ht="12.75" customHeight="1">
      <c r="F29" s="144"/>
      <c r="H29" s="135"/>
    </row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C2:K2"/>
    <mergeCell ref="C3:K3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57"/>
    <col customWidth="1" min="3" max="3" width="3.43"/>
    <col customWidth="1" min="4" max="4" width="7.43"/>
    <col customWidth="1" min="5" max="5" width="8.71"/>
    <col customWidth="1" min="6" max="6" width="48.43"/>
    <col customWidth="1" min="7" max="7" width="21.43"/>
    <col customWidth="1" min="8" max="9" width="17.43"/>
    <col customWidth="1" min="10" max="10" width="20.43"/>
    <col customWidth="1" min="11" max="11" width="18.14"/>
    <col customWidth="1" min="12" max="12" width="17.86"/>
    <col customWidth="1" min="13" max="14" width="17.43"/>
    <col customWidth="1" min="15" max="15" width="55.0"/>
    <col customWidth="1" min="16" max="16" width="69.43"/>
    <col customWidth="1" min="17" max="28" width="8.71"/>
  </cols>
  <sheetData>
    <row r="1" ht="12.75" customHeight="1">
      <c r="B1" s="2"/>
      <c r="O1" s="45"/>
    </row>
    <row r="2" ht="12.75" customHeight="1">
      <c r="B2" s="2"/>
      <c r="C2" s="145" t="s">
        <v>228</v>
      </c>
    </row>
    <row r="3" ht="19.5" customHeight="1">
      <c r="B3" s="2"/>
      <c r="C3" s="133" t="str">
        <f>IF(F5="Click to Choose an LDC","",F5)</f>
        <v>Hydro Ottawa Limited</v>
      </c>
    </row>
    <row r="4" ht="19.5" customHeight="1">
      <c r="B4" s="2"/>
      <c r="C4" s="133"/>
      <c r="D4" s="133"/>
      <c r="E4" s="146"/>
      <c r="F4" s="147" t="s">
        <v>229</v>
      </c>
      <c r="G4" s="133"/>
      <c r="H4" s="133"/>
      <c r="I4" s="133"/>
      <c r="J4" s="133"/>
      <c r="K4" s="133"/>
      <c r="L4" s="133"/>
      <c r="M4" s="133"/>
      <c r="N4" s="133"/>
      <c r="O4" s="148"/>
    </row>
    <row r="5" ht="25.5" customHeight="1">
      <c r="B5" s="149" t="s">
        <v>230</v>
      </c>
      <c r="E5" s="45"/>
      <c r="F5" s="150" t="s">
        <v>29</v>
      </c>
      <c r="G5" s="151" t="s">
        <v>231</v>
      </c>
      <c r="H5" s="151" t="s">
        <v>231</v>
      </c>
      <c r="I5" s="2" t="s">
        <v>232</v>
      </c>
      <c r="J5" s="2" t="s">
        <v>233</v>
      </c>
      <c r="K5" s="2" t="s">
        <v>234</v>
      </c>
      <c r="O5" s="45"/>
      <c r="P5" s="16"/>
    </row>
    <row r="6" ht="36.0" customHeight="1">
      <c r="B6" s="16" t="s">
        <v>235</v>
      </c>
      <c r="C6" s="152"/>
      <c r="G6" s="2">
        <v>2023.0</v>
      </c>
      <c r="H6" s="2">
        <f t="shared" ref="H6:M6" si="1">G6+1</f>
        <v>2024</v>
      </c>
      <c r="I6" s="2">
        <f t="shared" si="1"/>
        <v>2025</v>
      </c>
      <c r="J6" s="2">
        <f t="shared" si="1"/>
        <v>2026</v>
      </c>
      <c r="K6" s="2">
        <f t="shared" si="1"/>
        <v>2027</v>
      </c>
      <c r="L6" s="2">
        <f t="shared" si="1"/>
        <v>2028</v>
      </c>
      <c r="M6" s="2">
        <f t="shared" si="1"/>
        <v>2029</v>
      </c>
      <c r="N6" s="2">
        <v>2030.0</v>
      </c>
      <c r="O6" s="153" t="s">
        <v>236</v>
      </c>
      <c r="P6" s="2"/>
    </row>
    <row r="7" ht="12.75" customHeight="1">
      <c r="B7" s="2"/>
      <c r="O7" s="45"/>
    </row>
    <row r="8" ht="12.75" customHeight="1">
      <c r="B8" s="2"/>
      <c r="C8" s="28" t="s">
        <v>141</v>
      </c>
      <c r="D8" s="28"/>
      <c r="E8" s="2"/>
      <c r="H8" s="154"/>
      <c r="I8" s="155"/>
      <c r="J8" s="155"/>
      <c r="K8" s="155"/>
      <c r="L8" s="155"/>
      <c r="M8" s="155"/>
      <c r="N8" s="2"/>
      <c r="O8" s="45"/>
    </row>
    <row r="9" ht="12.75" customHeight="1">
      <c r="B9" s="2">
        <v>1.0</v>
      </c>
      <c r="D9" s="45" t="s">
        <v>142</v>
      </c>
      <c r="G9" s="38">
        <f>'Benchmarking Calculations'!G92</f>
        <v>125046436.7</v>
      </c>
      <c r="H9" s="156">
        <v>1.67962686E8</v>
      </c>
      <c r="I9" s="157">
        <v>1.7410239216E8</v>
      </c>
      <c r="J9" s="157">
        <v>2.5313910110000008E8</v>
      </c>
      <c r="K9" s="157">
        <v>3.6014978877E8</v>
      </c>
      <c r="L9" s="157">
        <v>3.473687617100001E8</v>
      </c>
      <c r="M9" s="157">
        <v>2.4402258154999995E8</v>
      </c>
      <c r="N9" s="157">
        <v>2.7267803645000005E8</v>
      </c>
      <c r="O9" s="45" t="s">
        <v>237</v>
      </c>
      <c r="P9" s="63"/>
    </row>
    <row r="10" ht="12.75" customHeight="1">
      <c r="B10" s="2">
        <v>2.0</v>
      </c>
      <c r="D10" s="45" t="s">
        <v>143</v>
      </c>
      <c r="G10" s="38">
        <f>'Benchmarking Calculations'!G93</f>
        <v>2202309.03</v>
      </c>
      <c r="H10" s="156">
        <v>1804867.0</v>
      </c>
      <c r="I10" s="157">
        <v>8134966.78</v>
      </c>
      <c r="J10" s="157">
        <v>2.354113389E7</v>
      </c>
      <c r="K10" s="157">
        <v>6.951047715E7</v>
      </c>
      <c r="L10" s="157">
        <v>6.578390067E7</v>
      </c>
      <c r="M10" s="157">
        <v>913760.94</v>
      </c>
      <c r="N10" s="157">
        <v>936405.62</v>
      </c>
      <c r="O10" s="45" t="s">
        <v>237</v>
      </c>
      <c r="P10" s="63"/>
    </row>
    <row r="11" ht="12.75" customHeight="1">
      <c r="B11" s="2"/>
      <c r="E11" s="2"/>
      <c r="G11" s="38"/>
      <c r="O11" s="45"/>
      <c r="P11" s="63"/>
    </row>
    <row r="12" ht="12.75" customHeight="1">
      <c r="B12" s="2"/>
      <c r="C12" s="28" t="s">
        <v>144</v>
      </c>
      <c r="D12" s="28"/>
      <c r="E12" s="2"/>
      <c r="G12" s="38"/>
      <c r="H12" s="7"/>
      <c r="I12" s="7"/>
      <c r="J12" s="7"/>
      <c r="K12" s="7"/>
      <c r="L12" s="7"/>
      <c r="M12" s="7"/>
      <c r="N12" s="7"/>
      <c r="O12" s="45"/>
      <c r="P12" s="63"/>
    </row>
    <row r="13" ht="12.75" customHeight="1">
      <c r="B13" s="2">
        <v>3.0</v>
      </c>
      <c r="D13" s="59" t="s">
        <v>145</v>
      </c>
      <c r="G13" s="38">
        <f>'Benchmarking Calculations'!G96</f>
        <v>364334</v>
      </c>
      <c r="H13" s="156">
        <v>371749.0</v>
      </c>
      <c r="I13" s="157">
        <v>375261.0</v>
      </c>
      <c r="J13" s="157">
        <v>379142.0</v>
      </c>
      <c r="K13" s="157">
        <v>382958.0</v>
      </c>
      <c r="L13" s="157">
        <v>386885.0</v>
      </c>
      <c r="M13" s="157">
        <v>390902.0</v>
      </c>
      <c r="N13" s="157">
        <v>394965.0</v>
      </c>
      <c r="O13" s="45" t="s">
        <v>237</v>
      </c>
      <c r="P13" s="63"/>
    </row>
    <row r="14" ht="12.75" customHeight="1">
      <c r="B14" s="2">
        <v>4.0</v>
      </c>
      <c r="D14" s="59" t="s">
        <v>146</v>
      </c>
      <c r="G14" s="158">
        <v>7.810185461E9</v>
      </c>
      <c r="H14" s="159">
        <f>7298068533.5+580492184</f>
        <v>7878560718</v>
      </c>
      <c r="I14" s="159">
        <v>7.97585819903E9</v>
      </c>
      <c r="J14" s="159">
        <v>8.00218298262E9</v>
      </c>
      <c r="K14" s="159">
        <v>8.03836672229E9</v>
      </c>
      <c r="L14" s="159">
        <v>8.12520103955E9</v>
      </c>
      <c r="M14" s="159">
        <v>8.14866236092E9</v>
      </c>
      <c r="N14" s="159">
        <v>8.16269423027E9</v>
      </c>
      <c r="O14" s="45" t="s">
        <v>237</v>
      </c>
      <c r="P14" s="63"/>
    </row>
    <row r="15" ht="12.75" customHeight="1">
      <c r="B15" s="2">
        <v>5.0</v>
      </c>
      <c r="D15" s="59" t="s">
        <v>147</v>
      </c>
      <c r="G15" s="158">
        <v>1540267.0</v>
      </c>
      <c r="H15" s="156">
        <v>1575829.0</v>
      </c>
      <c r="I15" s="156">
        <v>1581974.0</v>
      </c>
      <c r="J15" s="156">
        <v>1599262.0</v>
      </c>
      <c r="K15" s="156">
        <v>1612871.0</v>
      </c>
      <c r="L15" s="156">
        <v>1628189.0</v>
      </c>
      <c r="M15" s="156">
        <v>1636560.0</v>
      </c>
      <c r="N15" s="156">
        <v>1647349.0</v>
      </c>
      <c r="O15" s="45" t="s">
        <v>237</v>
      </c>
      <c r="P15" s="63"/>
    </row>
    <row r="16" ht="12.75" customHeight="1">
      <c r="B16" s="2">
        <v>6.0</v>
      </c>
      <c r="D16" s="45" t="s">
        <v>238</v>
      </c>
      <c r="G16" s="158">
        <f>'Benchmarking Calculations'!G99</f>
        <v>12742</v>
      </c>
      <c r="H16" s="156">
        <v>12914.0</v>
      </c>
      <c r="I16" s="156">
        <v>13124.0</v>
      </c>
      <c r="J16" s="156">
        <v>13260.0</v>
      </c>
      <c r="K16" s="156">
        <v>13393.0</v>
      </c>
      <c r="L16" s="156">
        <v>13531.0</v>
      </c>
      <c r="M16" s="156">
        <v>13671.0</v>
      </c>
      <c r="N16" s="156">
        <v>13813.0</v>
      </c>
      <c r="O16" s="45" t="s">
        <v>237</v>
      </c>
      <c r="P16" s="63"/>
    </row>
    <row r="17" ht="12.75" customHeight="1">
      <c r="B17" s="2">
        <v>7.0</v>
      </c>
      <c r="C17" s="2"/>
      <c r="D17" s="59" t="s">
        <v>178</v>
      </c>
      <c r="F17" s="45"/>
      <c r="G17" s="63">
        <f>'Benchmarking Calculations'!G145</f>
        <v>0.1576375341</v>
      </c>
      <c r="H17" s="160">
        <v>0.16340255871012968</v>
      </c>
      <c r="I17" s="160">
        <v>0.1585</v>
      </c>
      <c r="J17" s="160">
        <v>0.1563</v>
      </c>
      <c r="K17" s="160">
        <v>0.1543</v>
      </c>
      <c r="L17" s="160">
        <v>0.1538</v>
      </c>
      <c r="M17" s="160">
        <v>0.1505</v>
      </c>
      <c r="N17" s="160">
        <v>0.1404</v>
      </c>
      <c r="O17" s="45" t="s">
        <v>237</v>
      </c>
      <c r="P17" s="63"/>
    </row>
    <row r="18" ht="12.75" customHeight="1">
      <c r="B18" s="2"/>
      <c r="C18" s="2"/>
      <c r="F18" s="45"/>
      <c r="G18" s="38"/>
      <c r="H18" s="43"/>
      <c r="I18" s="43"/>
      <c r="O18" s="45"/>
    </row>
    <row r="19" ht="12.75" customHeight="1">
      <c r="B19" s="2"/>
      <c r="C19" s="28" t="s">
        <v>239</v>
      </c>
      <c r="F19" s="45"/>
      <c r="G19" s="38"/>
      <c r="H19" s="154"/>
      <c r="I19" s="155"/>
      <c r="J19" s="155"/>
      <c r="K19" s="155"/>
      <c r="L19" s="155"/>
      <c r="M19" s="155"/>
      <c r="N19" s="2"/>
      <c r="O19" s="45"/>
    </row>
    <row r="20" ht="15.0" customHeight="1">
      <c r="B20" s="2">
        <v>8.0</v>
      </c>
      <c r="C20" s="2"/>
      <c r="D20" s="59" t="s">
        <v>240</v>
      </c>
      <c r="F20" s="45"/>
      <c r="G20" s="63">
        <v>0.033329106197923807</v>
      </c>
      <c r="H20" s="161">
        <v>0.048509187505072264</v>
      </c>
      <c r="I20" s="162">
        <v>0.024</v>
      </c>
      <c r="J20" s="162">
        <v>0.02</v>
      </c>
      <c r="K20" s="162">
        <v>0.021</v>
      </c>
      <c r="L20" s="162">
        <v>0.022</v>
      </c>
      <c r="M20" s="162">
        <v>0.022</v>
      </c>
      <c r="N20" s="162">
        <v>0.022</v>
      </c>
      <c r="O20" s="45" t="s">
        <v>241</v>
      </c>
      <c r="P20" s="163" t="s">
        <v>242</v>
      </c>
    </row>
    <row r="21" ht="14.25" customHeight="1">
      <c r="B21" s="2">
        <v>9.0</v>
      </c>
      <c r="C21" s="2"/>
      <c r="D21" s="59" t="s">
        <v>243</v>
      </c>
      <c r="F21" s="45"/>
      <c r="G21" s="63">
        <v>0.04140522273829906</v>
      </c>
      <c r="H21" s="161">
        <v>0.0297374254584214</v>
      </c>
      <c r="I21" s="162">
        <v>0.0163</v>
      </c>
      <c r="J21" s="162">
        <v>0.027</v>
      </c>
      <c r="K21" s="162">
        <v>0.0173</v>
      </c>
      <c r="L21" s="162">
        <v>0.0174</v>
      </c>
      <c r="M21" s="162">
        <v>0.0174</v>
      </c>
      <c r="N21" s="162">
        <v>0.0174</v>
      </c>
      <c r="O21" s="45" t="s">
        <v>241</v>
      </c>
    </row>
    <row r="22" ht="12.75" customHeight="1">
      <c r="B22" s="2">
        <v>10.0</v>
      </c>
      <c r="C22" s="2"/>
      <c r="D22" s="59" t="s">
        <v>244</v>
      </c>
      <c r="F22" s="45"/>
      <c r="G22" s="63">
        <f>'Benchmarking Calculations'!G110</f>
        <v>0.066684</v>
      </c>
      <c r="H22" s="161">
        <v>0.06498000000000001</v>
      </c>
      <c r="I22" s="161">
        <v>0.0628</v>
      </c>
      <c r="J22" s="161">
        <v>0.0628</v>
      </c>
      <c r="K22" s="161">
        <v>0.0628</v>
      </c>
      <c r="L22" s="161">
        <v>0.0628</v>
      </c>
      <c r="M22" s="161">
        <v>0.0628</v>
      </c>
      <c r="N22" s="161">
        <v>0.0628</v>
      </c>
      <c r="O22" s="45" t="s">
        <v>245</v>
      </c>
    </row>
    <row r="23" ht="12.75" customHeight="1">
      <c r="B23" s="2"/>
      <c r="C23" s="2"/>
      <c r="F23" s="45"/>
      <c r="G23" s="63"/>
      <c r="H23" s="68"/>
      <c r="I23" s="68"/>
      <c r="J23" s="68"/>
      <c r="K23" s="68"/>
      <c r="L23" s="68"/>
      <c r="M23" s="68"/>
      <c r="N23" s="68"/>
      <c r="O23" s="45"/>
    </row>
    <row r="24" ht="12.75" customHeight="1">
      <c r="B24" s="2"/>
      <c r="C24" s="2"/>
      <c r="F24" s="45"/>
      <c r="G24" s="63"/>
      <c r="H24" s="68"/>
      <c r="I24" s="68"/>
      <c r="J24" s="68"/>
      <c r="K24" s="68"/>
      <c r="L24" s="68"/>
      <c r="M24" s="68"/>
      <c r="N24" s="68"/>
      <c r="O24" s="45"/>
    </row>
    <row r="25" ht="12.75" customHeight="1">
      <c r="B25" s="2"/>
      <c r="C25" s="28" t="s">
        <v>246</v>
      </c>
      <c r="F25" s="45"/>
      <c r="G25" s="164"/>
      <c r="H25" s="68"/>
      <c r="I25" s="68"/>
      <c r="J25" s="68"/>
      <c r="K25" s="68"/>
      <c r="L25" s="68"/>
      <c r="M25" s="68"/>
      <c r="N25" s="68"/>
      <c r="O25" s="45"/>
    </row>
    <row r="26" ht="12.75" customHeight="1">
      <c r="B26" s="2"/>
      <c r="C26" s="2"/>
      <c r="E26" s="2"/>
      <c r="F26" s="45"/>
      <c r="G26" s="38"/>
      <c r="H26" s="43"/>
      <c r="I26" s="43"/>
      <c r="O26" s="45"/>
    </row>
    <row r="27" ht="12.75" customHeight="1">
      <c r="B27" s="2"/>
      <c r="E27" s="165" t="s">
        <v>247</v>
      </c>
      <c r="F27" s="28" t="s">
        <v>248</v>
      </c>
      <c r="G27" s="38">
        <f>G35-G36+G37</f>
        <v>98383946.95</v>
      </c>
      <c r="H27" s="38">
        <f>H35-H36+H37-H38</f>
        <v>100977136.9</v>
      </c>
      <c r="I27" s="38">
        <f t="shared" ref="I27:N27" si="2">I35-I36+I37</f>
        <v>0</v>
      </c>
      <c r="J27" s="38">
        <f t="shared" si="2"/>
        <v>0</v>
      </c>
      <c r="K27" s="38">
        <f t="shared" si="2"/>
        <v>0</v>
      </c>
      <c r="L27" s="38">
        <f t="shared" si="2"/>
        <v>0</v>
      </c>
      <c r="M27" s="38">
        <f t="shared" si="2"/>
        <v>0</v>
      </c>
      <c r="N27" s="38">
        <f t="shared" si="2"/>
        <v>0</v>
      </c>
      <c r="O27" s="45" t="s">
        <v>249</v>
      </c>
    </row>
    <row r="28" ht="12.75" customHeight="1">
      <c r="B28" s="45" t="s">
        <v>250</v>
      </c>
      <c r="E28" s="2"/>
      <c r="F28" s="28"/>
      <c r="G28" s="38"/>
      <c r="H28" s="38"/>
      <c r="I28" s="38"/>
      <c r="J28" s="38"/>
      <c r="K28" s="38"/>
      <c r="L28" s="38"/>
      <c r="M28" s="38"/>
      <c r="N28" s="38"/>
      <c r="O28" s="45"/>
    </row>
    <row r="29" ht="12.75" customHeight="1">
      <c r="B29" s="2"/>
      <c r="E29" s="165" t="s">
        <v>251</v>
      </c>
      <c r="F29" s="28" t="s">
        <v>252</v>
      </c>
      <c r="G29" s="158">
        <f>G117-G123+G124</f>
        <v>98383946.95</v>
      </c>
      <c r="H29" s="158"/>
      <c r="I29" s="158">
        <f t="shared" ref="I29:N29" si="3">I117-I123+I124</f>
        <v>101537954.4</v>
      </c>
      <c r="J29" s="158">
        <f t="shared" si="3"/>
        <v>120721252.4</v>
      </c>
      <c r="K29" s="158">
        <f t="shared" si="3"/>
        <v>127838643.1</v>
      </c>
      <c r="L29" s="158">
        <f t="shared" si="3"/>
        <v>134841924.7</v>
      </c>
      <c r="M29" s="158">
        <f t="shared" si="3"/>
        <v>141916548.3</v>
      </c>
      <c r="N29" s="158">
        <f t="shared" si="3"/>
        <v>149533731.3</v>
      </c>
      <c r="O29" s="45" t="s">
        <v>249</v>
      </c>
    </row>
    <row r="30" ht="12.75" customHeight="1">
      <c r="B30" s="2"/>
      <c r="C30" s="31"/>
      <c r="F30" s="45"/>
      <c r="G30" s="38"/>
      <c r="H30" s="43"/>
      <c r="I30" s="43"/>
      <c r="O30" s="45"/>
    </row>
    <row r="31" ht="12.75" customHeight="1">
      <c r="B31" s="2">
        <v>11.0</v>
      </c>
      <c r="E31" s="51" t="s">
        <v>253</v>
      </c>
      <c r="F31" s="45"/>
      <c r="G31" s="158">
        <f>IF($E$27="Y",G27,IF($E$29="Y",G29,"Error: Please enter Y for one method"))</f>
        <v>98383946.95</v>
      </c>
      <c r="H31" s="158">
        <f>H27</f>
        <v>100977136.9</v>
      </c>
      <c r="I31" s="158">
        <f t="shared" ref="I31:N31" si="4">IF($E$27="Y",I27,IF($E$29="Y",I29,"Error: Please enter Y for one method"))</f>
        <v>101537954.4</v>
      </c>
      <c r="J31" s="158">
        <f t="shared" si="4"/>
        <v>120721252.4</v>
      </c>
      <c r="K31" s="158">
        <f t="shared" si="4"/>
        <v>127838643.1</v>
      </c>
      <c r="L31" s="158">
        <f t="shared" si="4"/>
        <v>134841924.7</v>
      </c>
      <c r="M31" s="158">
        <f t="shared" si="4"/>
        <v>141916548.3</v>
      </c>
      <c r="N31" s="158">
        <f t="shared" si="4"/>
        <v>149533731.3</v>
      </c>
      <c r="O31" s="45" t="s">
        <v>249</v>
      </c>
    </row>
    <row r="32" ht="12.75" customHeight="1">
      <c r="B32" s="2"/>
      <c r="C32" s="28"/>
      <c r="H32" s="59" t="str">
        <f>IF(AND(E27="Y",E29="Y"),"Error: Please enter only one Y selection","")</f>
        <v/>
      </c>
      <c r="O32" s="45"/>
    </row>
    <row r="33" ht="12.75" customHeight="1">
      <c r="B33" s="2"/>
      <c r="C33" s="166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8"/>
    </row>
    <row r="34" ht="12.75" customHeight="1">
      <c r="B34" s="2"/>
      <c r="C34" s="169"/>
      <c r="D34" s="28" t="s">
        <v>254</v>
      </c>
      <c r="G34" s="38"/>
      <c r="H34" s="2" t="s">
        <v>255</v>
      </c>
      <c r="N34" s="2"/>
      <c r="O34" s="170"/>
    </row>
    <row r="35" ht="12.75" customHeight="1">
      <c r="B35" s="2"/>
      <c r="C35" s="169"/>
      <c r="D35" s="171" t="s">
        <v>256</v>
      </c>
      <c r="E35" s="59" t="s">
        <v>257</v>
      </c>
      <c r="G35" s="38">
        <f>G117</f>
        <v>99600849.98</v>
      </c>
      <c r="H35" s="156">
        <v>1.1013870132000001E8</v>
      </c>
      <c r="I35" s="172"/>
      <c r="J35" s="172"/>
      <c r="K35" s="172"/>
      <c r="L35" s="172"/>
      <c r="M35" s="172"/>
      <c r="N35" s="172"/>
      <c r="O35" s="170" t="s">
        <v>237</v>
      </c>
    </row>
    <row r="36" ht="12.75" customHeight="1">
      <c r="B36" s="2"/>
      <c r="C36" s="169"/>
      <c r="D36" s="171" t="s">
        <v>258</v>
      </c>
      <c r="E36" s="59" t="s">
        <v>259</v>
      </c>
      <c r="G36" s="38">
        <f t="shared" ref="G36:G37" si="5">G123</f>
        <v>1343170.38</v>
      </c>
      <c r="H36" s="156">
        <v>3045632.63</v>
      </c>
      <c r="I36" s="172"/>
      <c r="J36" s="172"/>
      <c r="K36" s="172"/>
      <c r="L36" s="172"/>
      <c r="M36" s="172"/>
      <c r="N36" s="172"/>
      <c r="O36" s="170" t="s">
        <v>237</v>
      </c>
    </row>
    <row r="37" ht="12.75" customHeight="1">
      <c r="B37" s="2"/>
      <c r="C37" s="169"/>
      <c r="D37" s="171" t="s">
        <v>260</v>
      </c>
      <c r="E37" s="59" t="s">
        <v>139</v>
      </c>
      <c r="G37" s="38">
        <f t="shared" si="5"/>
        <v>126267.3545</v>
      </c>
      <c r="H37" s="156">
        <v>132939.225</v>
      </c>
      <c r="I37" s="172"/>
      <c r="J37" s="172"/>
      <c r="K37" s="172"/>
      <c r="L37" s="172"/>
      <c r="M37" s="172"/>
      <c r="N37" s="172"/>
      <c r="O37" s="170" t="s">
        <v>237</v>
      </c>
    </row>
    <row r="38" ht="12.75" customHeight="1">
      <c r="B38" s="2"/>
      <c r="C38" s="169"/>
      <c r="D38" s="171" t="s">
        <v>261</v>
      </c>
      <c r="E38" s="59" t="s">
        <v>262</v>
      </c>
      <c r="G38" s="38"/>
      <c r="H38" s="156">
        <v>6248871.0</v>
      </c>
      <c r="I38" s="172"/>
      <c r="J38" s="172"/>
      <c r="K38" s="172"/>
      <c r="L38" s="172"/>
      <c r="M38" s="172"/>
      <c r="N38" s="172"/>
      <c r="O38" s="170"/>
    </row>
    <row r="39" ht="12.75" customHeight="1">
      <c r="B39" s="2"/>
      <c r="C39" s="173"/>
      <c r="D39" s="174"/>
      <c r="E39" s="174"/>
      <c r="F39" s="174"/>
      <c r="G39" s="175"/>
      <c r="H39" s="175"/>
      <c r="I39" s="175"/>
      <c r="J39" s="175"/>
      <c r="K39" s="175"/>
      <c r="L39" s="175"/>
      <c r="M39" s="175"/>
      <c r="N39" s="175"/>
      <c r="O39" s="176"/>
    </row>
    <row r="40" ht="12.75" customHeight="1">
      <c r="B40" s="2"/>
      <c r="C40" s="28"/>
      <c r="G40" s="38"/>
      <c r="H40" s="38"/>
      <c r="I40" s="38"/>
      <c r="J40" s="38"/>
      <c r="K40" s="38"/>
      <c r="L40" s="38"/>
      <c r="M40" s="38"/>
      <c r="N40" s="38"/>
      <c r="O40" s="45"/>
    </row>
    <row r="41" ht="12.75" customHeight="1">
      <c r="B41" s="2"/>
      <c r="C41" s="166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8"/>
      <c r="P41" s="177"/>
    </row>
    <row r="42" ht="12.75" customHeight="1">
      <c r="B42" s="2"/>
      <c r="C42" s="169"/>
      <c r="D42" s="28" t="s">
        <v>263</v>
      </c>
      <c r="J42" s="38">
        <f t="shared" ref="J42:N42" si="6">J65+J79+J87+J92+J110+J113</f>
        <v>134552089</v>
      </c>
      <c r="K42" s="38">
        <f t="shared" si="6"/>
        <v>141549979.1</v>
      </c>
      <c r="L42" s="38">
        <f t="shared" si="6"/>
        <v>149008133.7</v>
      </c>
      <c r="M42" s="38">
        <f t="shared" si="6"/>
        <v>156708264.3</v>
      </c>
      <c r="N42" s="38">
        <f t="shared" si="6"/>
        <v>164976984.4</v>
      </c>
      <c r="O42" s="170"/>
      <c r="P42" s="178"/>
    </row>
    <row r="43" ht="12.75" customHeight="1">
      <c r="B43" s="2"/>
      <c r="C43" s="179"/>
      <c r="K43" s="63">
        <f t="shared" ref="K43:N43" si="7">K42/J42-1</f>
        <v>0.052008781</v>
      </c>
      <c r="L43" s="63">
        <f t="shared" si="7"/>
        <v>0.05268919548</v>
      </c>
      <c r="M43" s="63">
        <f t="shared" si="7"/>
        <v>0.0516759081</v>
      </c>
      <c r="N43" s="63">
        <f t="shared" si="7"/>
        <v>0.05276505447</v>
      </c>
      <c r="O43" s="170"/>
      <c r="P43" s="178"/>
    </row>
    <row r="44" ht="12.75" customHeight="1">
      <c r="B44" s="2"/>
      <c r="C44" s="180"/>
      <c r="D44" s="28" t="s">
        <v>264</v>
      </c>
      <c r="E44" s="28"/>
      <c r="F44" s="2"/>
      <c r="O44" s="170"/>
      <c r="P44" s="178"/>
    </row>
    <row r="45" ht="12.75" customHeight="1">
      <c r="B45" s="2"/>
      <c r="C45" s="180"/>
      <c r="E45" s="45">
        <v>5005.0</v>
      </c>
      <c r="F45" s="163" t="s">
        <v>65</v>
      </c>
      <c r="G45" s="43">
        <f>'Benchmarking Calculations'!G10</f>
        <v>0</v>
      </c>
      <c r="H45" s="181"/>
      <c r="I45" s="181">
        <v>1.0710139E7</v>
      </c>
      <c r="J45" s="181">
        <v>1.2519543E7</v>
      </c>
      <c r="K45" s="181">
        <v>1.391847905E7</v>
      </c>
      <c r="L45" s="181">
        <v>1.448780071E7</v>
      </c>
      <c r="M45" s="181">
        <v>1.511591381E7</v>
      </c>
      <c r="N45" s="181">
        <v>1.5684666E7</v>
      </c>
      <c r="O45" s="170" t="s">
        <v>237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ht="12.75" customHeight="1">
      <c r="B46" s="2"/>
      <c r="C46" s="180"/>
      <c r="E46" s="45">
        <v>5010.0</v>
      </c>
      <c r="F46" s="163" t="s">
        <v>66</v>
      </c>
      <c r="G46" s="43">
        <f>'Benchmarking Calculations'!G11</f>
        <v>3197359.33</v>
      </c>
      <c r="H46" s="181"/>
      <c r="I46" s="181">
        <v>3109552.0</v>
      </c>
      <c r="J46" s="181">
        <v>3119296.0</v>
      </c>
      <c r="K46" s="181">
        <v>3374808.05</v>
      </c>
      <c r="L46" s="181">
        <v>3541661.71</v>
      </c>
      <c r="M46" s="181">
        <v>3734392.28</v>
      </c>
      <c r="N46" s="181">
        <v>3854060.96</v>
      </c>
      <c r="O46" s="170" t="s">
        <v>237</v>
      </c>
    </row>
    <row r="47" ht="12.75" customHeight="1">
      <c r="B47" s="2"/>
      <c r="C47" s="180"/>
      <c r="E47" s="45">
        <v>5012.0</v>
      </c>
      <c r="F47" s="163" t="s">
        <v>67</v>
      </c>
      <c r="G47" s="43">
        <f>'Benchmarking Calculations'!G12</f>
        <v>2242897.83</v>
      </c>
      <c r="H47" s="181"/>
      <c r="I47" s="181">
        <v>5117577.0</v>
      </c>
      <c r="J47" s="181">
        <v>5512767.0</v>
      </c>
      <c r="K47" s="181">
        <v>5837965.42</v>
      </c>
      <c r="L47" s="181">
        <v>6318309.53</v>
      </c>
      <c r="M47" s="181">
        <v>7047908.68</v>
      </c>
      <c r="N47" s="181">
        <v>7725233.4</v>
      </c>
      <c r="O47" s="170" t="s">
        <v>237</v>
      </c>
    </row>
    <row r="48" ht="12.75" customHeight="1">
      <c r="B48" s="2"/>
      <c r="C48" s="180"/>
      <c r="E48" s="45">
        <v>5014.0</v>
      </c>
      <c r="F48" s="163" t="s">
        <v>68</v>
      </c>
      <c r="G48" s="43">
        <f>'Benchmarking Calculations'!G13</f>
        <v>344571.68</v>
      </c>
      <c r="H48" s="181"/>
      <c r="I48" s="181">
        <v>646773.0</v>
      </c>
      <c r="J48" s="181">
        <v>854358.0</v>
      </c>
      <c r="K48" s="181">
        <v>902866.64</v>
      </c>
      <c r="L48" s="181">
        <v>947589.73</v>
      </c>
      <c r="M48" s="181">
        <v>988391.87</v>
      </c>
      <c r="N48" s="181">
        <v>1015532.42</v>
      </c>
      <c r="O48" s="170" t="s">
        <v>237</v>
      </c>
    </row>
    <row r="49" ht="12.75" customHeight="1">
      <c r="B49" s="2"/>
      <c r="C49" s="180"/>
      <c r="E49" s="45">
        <v>5015.0</v>
      </c>
      <c r="F49" s="163" t="s">
        <v>69</v>
      </c>
      <c r="G49" s="43">
        <f>'Benchmarking Calculations'!G14</f>
        <v>73190.71</v>
      </c>
      <c r="H49" s="181"/>
      <c r="I49" s="181">
        <v>1113729.0</v>
      </c>
      <c r="J49" s="181">
        <v>1308774.0</v>
      </c>
      <c r="K49" s="181">
        <v>1431962.92</v>
      </c>
      <c r="L49" s="181">
        <v>1644710.47</v>
      </c>
      <c r="M49" s="181">
        <v>1928655.31</v>
      </c>
      <c r="N49" s="181">
        <v>2198650.85</v>
      </c>
      <c r="O49" s="170" t="s">
        <v>237</v>
      </c>
    </row>
    <row r="50" ht="12.75" customHeight="1">
      <c r="B50" s="2"/>
      <c r="C50" s="180"/>
      <c r="E50" s="45">
        <v>5016.0</v>
      </c>
      <c r="F50" s="163" t="s">
        <v>70</v>
      </c>
      <c r="G50" s="43">
        <f>'Benchmarking Calculations'!G15</f>
        <v>809019.44</v>
      </c>
      <c r="H50" s="181"/>
      <c r="I50" s="181">
        <v>1463667.0</v>
      </c>
      <c r="J50" s="181">
        <v>2033866.0</v>
      </c>
      <c r="K50" s="181">
        <v>2212504.73</v>
      </c>
      <c r="L50" s="181">
        <v>2312957.05</v>
      </c>
      <c r="M50" s="181">
        <v>2442763.01</v>
      </c>
      <c r="N50" s="181">
        <v>2525410.8</v>
      </c>
      <c r="O50" s="170" t="s">
        <v>237</v>
      </c>
    </row>
    <row r="51" ht="12.75" customHeight="1">
      <c r="B51" s="2"/>
      <c r="C51" s="180"/>
      <c r="E51" s="45">
        <v>5017.0</v>
      </c>
      <c r="F51" s="163" t="s">
        <v>71</v>
      </c>
      <c r="G51" s="43">
        <f>'Benchmarking Calculations'!G16</f>
        <v>180037.44</v>
      </c>
      <c r="H51" s="181"/>
      <c r="I51" s="181">
        <v>397004.0</v>
      </c>
      <c r="J51" s="181">
        <v>460401.0</v>
      </c>
      <c r="K51" s="181">
        <v>438135.45</v>
      </c>
      <c r="L51" s="181">
        <v>478326.74</v>
      </c>
      <c r="M51" s="181">
        <v>499826.87</v>
      </c>
      <c r="N51" s="181">
        <v>499674.73</v>
      </c>
      <c r="O51" s="170" t="s">
        <v>237</v>
      </c>
    </row>
    <row r="52" ht="12.75" customHeight="1">
      <c r="B52" s="2"/>
      <c r="C52" s="180"/>
      <c r="E52" s="45">
        <v>5020.0</v>
      </c>
      <c r="F52" s="163" t="s">
        <v>72</v>
      </c>
      <c r="G52" s="43">
        <f>'Benchmarking Calculations'!G17</f>
        <v>72046.63</v>
      </c>
      <c r="H52" s="181"/>
      <c r="I52" s="181">
        <v>131782.0</v>
      </c>
      <c r="J52" s="181">
        <v>105688.0</v>
      </c>
      <c r="K52" s="181">
        <v>116095.03</v>
      </c>
      <c r="L52" s="181">
        <v>120904.88</v>
      </c>
      <c r="M52" s="181">
        <v>127989.9</v>
      </c>
      <c r="N52" s="181">
        <v>132286.06</v>
      </c>
      <c r="O52" s="170" t="s">
        <v>237</v>
      </c>
    </row>
    <row r="53" ht="12.75" customHeight="1">
      <c r="B53" s="2"/>
      <c r="C53" s="180"/>
      <c r="E53" s="45">
        <v>5025.0</v>
      </c>
      <c r="F53" s="163" t="s">
        <v>73</v>
      </c>
      <c r="G53" s="43">
        <f>'Benchmarking Calculations'!G18</f>
        <v>67255</v>
      </c>
      <c r="H53" s="181"/>
      <c r="I53" s="181">
        <v>107499.0</v>
      </c>
      <c r="J53" s="181">
        <v>473314.0</v>
      </c>
      <c r="K53" s="181">
        <v>566443.53</v>
      </c>
      <c r="L53" s="181">
        <v>652277.68</v>
      </c>
      <c r="M53" s="181">
        <v>716189.41</v>
      </c>
      <c r="N53" s="181">
        <v>734382.1</v>
      </c>
      <c r="O53" s="170" t="s">
        <v>237</v>
      </c>
    </row>
    <row r="54" ht="12.75" customHeight="1">
      <c r="B54" s="2"/>
      <c r="C54" s="180"/>
      <c r="E54" s="45">
        <v>5035.0</v>
      </c>
      <c r="F54" s="163" t="s">
        <v>74</v>
      </c>
      <c r="G54" s="43">
        <f>'Benchmarking Calculations'!G19</f>
        <v>193052.75</v>
      </c>
      <c r="H54" s="181"/>
      <c r="I54" s="181">
        <v>214876.0</v>
      </c>
      <c r="J54" s="181">
        <v>202174.0</v>
      </c>
      <c r="K54" s="181">
        <v>218475.02</v>
      </c>
      <c r="L54" s="181">
        <v>232403.23</v>
      </c>
      <c r="M54" s="181">
        <v>247705.37</v>
      </c>
      <c r="N54" s="181">
        <v>255036.28</v>
      </c>
      <c r="O54" s="170" t="s">
        <v>237</v>
      </c>
    </row>
    <row r="55" ht="12.75" customHeight="1">
      <c r="B55" s="2"/>
      <c r="C55" s="180"/>
      <c r="E55" s="45">
        <v>5040.0</v>
      </c>
      <c r="F55" s="163" t="s">
        <v>75</v>
      </c>
      <c r="G55" s="43">
        <f>'Benchmarking Calculations'!G20</f>
        <v>348080.07</v>
      </c>
      <c r="H55" s="181"/>
      <c r="I55" s="181">
        <v>696811.0</v>
      </c>
      <c r="J55" s="181">
        <v>591035.0</v>
      </c>
      <c r="K55" s="181">
        <v>653476.34</v>
      </c>
      <c r="L55" s="181">
        <v>680983.9</v>
      </c>
      <c r="M55" s="181">
        <v>720779.32</v>
      </c>
      <c r="N55" s="181">
        <v>745329.56</v>
      </c>
      <c r="O55" s="170" t="s">
        <v>237</v>
      </c>
    </row>
    <row r="56" ht="12.75" customHeight="1">
      <c r="B56" s="2"/>
      <c r="C56" s="180"/>
      <c r="E56" s="45">
        <v>5045.0</v>
      </c>
      <c r="F56" s="163" t="s">
        <v>76</v>
      </c>
      <c r="G56" s="43">
        <f>'Benchmarking Calculations'!G21</f>
        <v>3785736.23</v>
      </c>
      <c r="H56" s="181"/>
      <c r="I56" s="181">
        <v>5074667.0</v>
      </c>
      <c r="J56" s="181">
        <v>6910467.0</v>
      </c>
      <c r="K56" s="181">
        <v>7013646.5</v>
      </c>
      <c r="L56" s="181">
        <v>7343997.39</v>
      </c>
      <c r="M56" s="181">
        <v>7819352.72</v>
      </c>
      <c r="N56" s="181">
        <v>8195741.92</v>
      </c>
      <c r="O56" s="170" t="s">
        <v>237</v>
      </c>
    </row>
    <row r="57" ht="12.75" customHeight="1">
      <c r="B57" s="2"/>
      <c r="C57" s="180"/>
      <c r="E57" s="45">
        <v>5055.0</v>
      </c>
      <c r="F57" s="163" t="s">
        <v>77</v>
      </c>
      <c r="G57" s="43">
        <f>'Benchmarking Calculations'!G22</f>
        <v>92333.59</v>
      </c>
      <c r="H57" s="181"/>
      <c r="I57" s="181">
        <v>244449.0</v>
      </c>
      <c r="J57" s="181">
        <v>238903.0</v>
      </c>
      <c r="K57" s="181">
        <v>248553.02</v>
      </c>
      <c r="L57" s="181">
        <v>264244.89</v>
      </c>
      <c r="M57" s="181">
        <v>272693.25</v>
      </c>
      <c r="N57" s="181">
        <v>276451.63</v>
      </c>
      <c r="O57" s="170" t="s">
        <v>237</v>
      </c>
    </row>
    <row r="58" ht="12.75" customHeight="1">
      <c r="B58" s="2"/>
      <c r="C58" s="180"/>
      <c r="E58" s="45">
        <v>5065.0</v>
      </c>
      <c r="F58" s="163" t="s">
        <v>78</v>
      </c>
      <c r="G58" s="43">
        <f>'Benchmarking Calculations'!G23</f>
        <v>894787.8</v>
      </c>
      <c r="H58" s="181"/>
      <c r="I58" s="181">
        <v>973513.0</v>
      </c>
      <c r="J58" s="181">
        <v>923631.0</v>
      </c>
      <c r="K58" s="181">
        <v>919613.24</v>
      </c>
      <c r="L58" s="181">
        <v>1032202.29</v>
      </c>
      <c r="M58" s="181">
        <v>1188394.57</v>
      </c>
      <c r="N58" s="181">
        <v>1259353.97</v>
      </c>
      <c r="O58" s="170" t="s">
        <v>237</v>
      </c>
    </row>
    <row r="59" ht="12.75" customHeight="1">
      <c r="B59" s="2"/>
      <c r="C59" s="180"/>
      <c r="E59" s="45">
        <v>5070.0</v>
      </c>
      <c r="F59" s="163" t="s">
        <v>79</v>
      </c>
      <c r="G59" s="43">
        <f>'Benchmarking Calculations'!G24</f>
        <v>674388.87</v>
      </c>
      <c r="H59" s="181"/>
      <c r="I59" s="181">
        <v>621584.0</v>
      </c>
      <c r="J59" s="181">
        <v>624869.0</v>
      </c>
      <c r="K59" s="181">
        <v>654018.75</v>
      </c>
      <c r="L59" s="181">
        <v>693786.67</v>
      </c>
      <c r="M59" s="181">
        <v>725330.61</v>
      </c>
      <c r="N59" s="181">
        <v>749291.84</v>
      </c>
      <c r="O59" s="170" t="s">
        <v>237</v>
      </c>
    </row>
    <row r="60" ht="12.75" customHeight="1">
      <c r="B60" s="2"/>
      <c r="C60" s="180"/>
      <c r="E60" s="45">
        <v>5075.0</v>
      </c>
      <c r="F60" s="163" t="s">
        <v>80</v>
      </c>
      <c r="G60" s="43">
        <f>'Benchmarking Calculations'!G25</f>
        <v>6705.74</v>
      </c>
      <c r="H60" s="181"/>
      <c r="I60" s="181">
        <v>57636.0</v>
      </c>
      <c r="J60" s="181">
        <v>24753.0</v>
      </c>
      <c r="K60" s="181">
        <v>29001.07</v>
      </c>
      <c r="L60" s="181">
        <v>32519.36</v>
      </c>
      <c r="M60" s="181">
        <v>35283.42</v>
      </c>
      <c r="N60" s="181">
        <v>36028.49</v>
      </c>
      <c r="O60" s="170" t="s">
        <v>237</v>
      </c>
    </row>
    <row r="61" ht="12.75" customHeight="1">
      <c r="B61" s="2"/>
      <c r="C61" s="180"/>
      <c r="E61" s="45">
        <v>5085.0</v>
      </c>
      <c r="F61" s="163" t="s">
        <v>81</v>
      </c>
      <c r="G61" s="43">
        <f>'Benchmarking Calculations'!G26</f>
        <v>13918868.81</v>
      </c>
      <c r="H61" s="181"/>
      <c r="I61" s="181">
        <v>3004270.0</v>
      </c>
      <c r="J61" s="181">
        <v>7396180.0</v>
      </c>
      <c r="K61" s="181">
        <v>7055366.54</v>
      </c>
      <c r="L61" s="181">
        <v>6962325.5</v>
      </c>
      <c r="M61" s="181">
        <v>6548565.49</v>
      </c>
      <c r="N61" s="181">
        <v>7949829.07</v>
      </c>
      <c r="O61" s="170" t="s">
        <v>237</v>
      </c>
    </row>
    <row r="62" ht="12.75" customHeight="1">
      <c r="B62" s="2"/>
      <c r="C62" s="180"/>
      <c r="E62" s="45">
        <v>5090.0</v>
      </c>
      <c r="F62" s="163" t="s">
        <v>82</v>
      </c>
      <c r="G62" s="43">
        <f>'Benchmarking Calculations'!G27</f>
        <v>0</v>
      </c>
      <c r="H62" s="181"/>
      <c r="I62" s="181"/>
      <c r="J62" s="181"/>
      <c r="K62" s="181">
        <v>0.0</v>
      </c>
      <c r="L62" s="181">
        <v>0.0</v>
      </c>
      <c r="M62" s="181">
        <v>0.0</v>
      </c>
      <c r="N62" s="181">
        <v>0.0</v>
      </c>
      <c r="O62" s="170" t="s">
        <v>237</v>
      </c>
    </row>
    <row r="63" ht="12.75" customHeight="1">
      <c r="B63" s="2"/>
      <c r="C63" s="180"/>
      <c r="E63" s="45">
        <v>5095.0</v>
      </c>
      <c r="F63" s="163" t="s">
        <v>83</v>
      </c>
      <c r="G63" s="43">
        <f>'Benchmarking Calculations'!G28</f>
        <v>0</v>
      </c>
      <c r="H63" s="181"/>
      <c r="I63" s="181"/>
      <c r="J63" s="181"/>
      <c r="K63" s="181">
        <v>0.0</v>
      </c>
      <c r="L63" s="181">
        <v>0.0</v>
      </c>
      <c r="M63" s="181">
        <v>0.0</v>
      </c>
      <c r="N63" s="181">
        <v>0.0</v>
      </c>
      <c r="O63" s="170" t="s">
        <v>237</v>
      </c>
    </row>
    <row r="64" ht="12.75" customHeight="1">
      <c r="B64" s="2"/>
      <c r="C64" s="180"/>
      <c r="E64" s="182">
        <v>5096.0</v>
      </c>
      <c r="F64" s="183" t="s">
        <v>84</v>
      </c>
      <c r="G64" s="184">
        <f>'Benchmarking Calculations'!G29</f>
        <v>144211.3</v>
      </c>
      <c r="H64" s="181"/>
      <c r="I64" s="181">
        <v>130000.0</v>
      </c>
      <c r="J64" s="181">
        <v>132100.0</v>
      </c>
      <c r="K64" s="181">
        <v>130966.87</v>
      </c>
      <c r="L64" s="181">
        <v>132217.22</v>
      </c>
      <c r="M64" s="181">
        <v>136569.16</v>
      </c>
      <c r="N64" s="181">
        <v>137503.42</v>
      </c>
      <c r="O64" s="170" t="s">
        <v>237</v>
      </c>
    </row>
    <row r="65" ht="12.75" customHeight="1">
      <c r="B65" s="2"/>
      <c r="C65" s="180"/>
      <c r="E65" s="50"/>
      <c r="F65" s="51" t="s">
        <v>85</v>
      </c>
      <c r="G65" s="54">
        <f>'Benchmarking Calculations'!G30</f>
        <v>27044543.22</v>
      </c>
      <c r="H65" s="52"/>
      <c r="I65" s="52">
        <f t="shared" ref="I65:N65" si="8">SUM(I45:I64)</f>
        <v>33815528</v>
      </c>
      <c r="J65" s="52">
        <f t="shared" si="8"/>
        <v>43432119</v>
      </c>
      <c r="K65" s="52">
        <f t="shared" si="8"/>
        <v>45722378.17</v>
      </c>
      <c r="L65" s="52">
        <f t="shared" si="8"/>
        <v>47879218.95</v>
      </c>
      <c r="M65" s="52">
        <f t="shared" si="8"/>
        <v>50296705.05</v>
      </c>
      <c r="N65" s="52">
        <f t="shared" si="8"/>
        <v>53974463.5</v>
      </c>
      <c r="O65" s="170" t="s">
        <v>249</v>
      </c>
    </row>
    <row r="66" ht="12.75" customHeight="1">
      <c r="B66" s="2"/>
      <c r="C66" s="180"/>
      <c r="E66" s="45">
        <v>5105.0</v>
      </c>
      <c r="F66" s="163" t="s">
        <v>86</v>
      </c>
      <c r="G66" s="43">
        <f>'Benchmarking Calculations'!G31</f>
        <v>0</v>
      </c>
      <c r="H66" s="181"/>
      <c r="I66" s="181">
        <v>1374120.0</v>
      </c>
      <c r="J66" s="181">
        <v>1254269.0</v>
      </c>
      <c r="K66" s="181">
        <v>1337261.45</v>
      </c>
      <c r="L66" s="181">
        <v>1402605.89</v>
      </c>
      <c r="M66" s="181">
        <v>1482799.68</v>
      </c>
      <c r="N66" s="181">
        <v>1518782.8</v>
      </c>
      <c r="O66" s="170" t="s">
        <v>237</v>
      </c>
    </row>
    <row r="67" ht="12.75" customHeight="1">
      <c r="B67" s="2"/>
      <c r="C67" s="180"/>
      <c r="E67" s="45">
        <v>5110.0</v>
      </c>
      <c r="F67" s="163" t="s">
        <v>87</v>
      </c>
      <c r="G67" s="43">
        <f>'Benchmarking Calculations'!G32</f>
        <v>0</v>
      </c>
      <c r="H67" s="181"/>
      <c r="I67" s="181">
        <v>0.0</v>
      </c>
      <c r="J67" s="181">
        <v>0.0</v>
      </c>
      <c r="K67" s="181">
        <v>0.0</v>
      </c>
      <c r="L67" s="181">
        <v>0.0</v>
      </c>
      <c r="M67" s="181">
        <v>0.0</v>
      </c>
      <c r="N67" s="181">
        <v>0.0</v>
      </c>
      <c r="O67" s="170" t="s">
        <v>237</v>
      </c>
    </row>
    <row r="68" ht="12.75" customHeight="1">
      <c r="B68" s="2"/>
      <c r="C68" s="180"/>
      <c r="E68" s="45">
        <v>5112.0</v>
      </c>
      <c r="F68" s="163" t="s">
        <v>88</v>
      </c>
      <c r="G68" s="43">
        <f>'Benchmarking Calculations'!G33</f>
        <v>925407.99</v>
      </c>
      <c r="H68" s="181"/>
      <c r="I68" s="181">
        <v>729623.0</v>
      </c>
      <c r="J68" s="181">
        <v>776054.0</v>
      </c>
      <c r="K68" s="181">
        <v>805689.82</v>
      </c>
      <c r="L68" s="181">
        <v>841140.09</v>
      </c>
      <c r="M68" s="181">
        <v>877537.14</v>
      </c>
      <c r="N68" s="181">
        <v>895417.15</v>
      </c>
      <c r="O68" s="170" t="s">
        <v>237</v>
      </c>
    </row>
    <row r="69" ht="12.75" customHeight="1">
      <c r="B69" s="2"/>
      <c r="C69" s="180"/>
      <c r="E69" s="45">
        <v>5114.0</v>
      </c>
      <c r="F69" s="163" t="s">
        <v>89</v>
      </c>
      <c r="G69" s="43">
        <f>'Benchmarking Calculations'!G34</f>
        <v>477693.35</v>
      </c>
      <c r="H69" s="181"/>
      <c r="I69" s="181">
        <v>711825.0</v>
      </c>
      <c r="J69" s="181">
        <v>624431.0</v>
      </c>
      <c r="K69" s="181">
        <v>659394.5</v>
      </c>
      <c r="L69" s="181">
        <v>715339.43</v>
      </c>
      <c r="M69" s="181">
        <v>758330.76</v>
      </c>
      <c r="N69" s="181">
        <v>782867.36</v>
      </c>
      <c r="O69" s="170" t="s">
        <v>237</v>
      </c>
    </row>
    <row r="70" ht="12.75" customHeight="1">
      <c r="B70" s="2"/>
      <c r="C70" s="180"/>
      <c r="E70" s="45">
        <v>5120.0</v>
      </c>
      <c r="F70" s="163" t="s">
        <v>90</v>
      </c>
      <c r="G70" s="43">
        <f>'Benchmarking Calculations'!G35</f>
        <v>635605.34</v>
      </c>
      <c r="H70" s="181"/>
      <c r="I70" s="181">
        <v>1008155.0</v>
      </c>
      <c r="J70" s="181">
        <v>5295817.0</v>
      </c>
      <c r="K70" s="181">
        <v>5195668.6</v>
      </c>
      <c r="L70" s="181">
        <v>5568421.92</v>
      </c>
      <c r="M70" s="181">
        <v>5618462.43</v>
      </c>
      <c r="N70" s="181">
        <v>5698445.43</v>
      </c>
      <c r="O70" s="170" t="s">
        <v>237</v>
      </c>
    </row>
    <row r="71" ht="12.75" customHeight="1">
      <c r="B71" s="2"/>
      <c r="C71" s="180"/>
      <c r="E71" s="45">
        <v>5125.0</v>
      </c>
      <c r="F71" s="163" t="s">
        <v>91</v>
      </c>
      <c r="G71" s="43">
        <f>'Benchmarking Calculations'!G36</f>
        <v>919346.83</v>
      </c>
      <c r="H71" s="181"/>
      <c r="I71" s="181">
        <v>1744825.0</v>
      </c>
      <c r="J71" s="181">
        <v>2184326.0</v>
      </c>
      <c r="K71" s="181">
        <v>2255422.02</v>
      </c>
      <c r="L71" s="181">
        <v>2375880.27</v>
      </c>
      <c r="M71" s="181">
        <v>2398917.6</v>
      </c>
      <c r="N71" s="181">
        <v>2413625.15</v>
      </c>
      <c r="O71" s="170" t="s">
        <v>237</v>
      </c>
    </row>
    <row r="72" ht="12.75" customHeight="1">
      <c r="B72" s="2"/>
      <c r="C72" s="180"/>
      <c r="E72" s="45">
        <v>5130.0</v>
      </c>
      <c r="F72" s="163" t="s">
        <v>92</v>
      </c>
      <c r="G72" s="43">
        <f>'Benchmarking Calculations'!G37</f>
        <v>8722150.16</v>
      </c>
      <c r="H72" s="181"/>
      <c r="I72" s="181">
        <v>1198453.0</v>
      </c>
      <c r="J72" s="181">
        <v>1309342.0</v>
      </c>
      <c r="K72" s="181">
        <v>1316623.32</v>
      </c>
      <c r="L72" s="181">
        <v>1382169.1</v>
      </c>
      <c r="M72" s="181">
        <v>1444795.04</v>
      </c>
      <c r="N72" s="181">
        <v>1472728.45</v>
      </c>
      <c r="O72" s="170" t="s">
        <v>237</v>
      </c>
    </row>
    <row r="73" ht="12.75" customHeight="1">
      <c r="B73" s="2"/>
      <c r="C73" s="180"/>
      <c r="E73" s="45">
        <v>5135.0</v>
      </c>
      <c r="F73" s="163" t="s">
        <v>93</v>
      </c>
      <c r="G73" s="43">
        <f>'Benchmarking Calculations'!G38</f>
        <v>6256806.87</v>
      </c>
      <c r="H73" s="181"/>
      <c r="I73" s="181">
        <v>5821640.0</v>
      </c>
      <c r="J73" s="181">
        <v>6148782.0</v>
      </c>
      <c r="K73" s="181">
        <v>6690496.6</v>
      </c>
      <c r="L73" s="181">
        <v>7016552.78</v>
      </c>
      <c r="M73" s="181">
        <v>7588291.72</v>
      </c>
      <c r="N73" s="181">
        <v>8551602.67</v>
      </c>
      <c r="O73" s="170" t="s">
        <v>237</v>
      </c>
    </row>
    <row r="74" ht="12.75" customHeight="1">
      <c r="B74" s="2"/>
      <c r="C74" s="180"/>
      <c r="E74" s="45">
        <v>5145.0</v>
      </c>
      <c r="F74" s="163" t="s">
        <v>94</v>
      </c>
      <c r="G74" s="43">
        <f>'Benchmarking Calculations'!G39</f>
        <v>117122.2</v>
      </c>
      <c r="H74" s="181"/>
      <c r="I74" s="181">
        <v>298124.0</v>
      </c>
      <c r="J74" s="181">
        <v>606940.0</v>
      </c>
      <c r="K74" s="181">
        <v>637701.14</v>
      </c>
      <c r="L74" s="181">
        <v>675137.58</v>
      </c>
      <c r="M74" s="181">
        <v>669095.41</v>
      </c>
      <c r="N74" s="181">
        <v>690525.85</v>
      </c>
      <c r="O74" s="170" t="s">
        <v>237</v>
      </c>
    </row>
    <row r="75" ht="12.75" customHeight="1">
      <c r="B75" s="2"/>
      <c r="C75" s="180"/>
      <c r="E75" s="45">
        <v>5150.0</v>
      </c>
      <c r="F75" s="163" t="s">
        <v>95</v>
      </c>
      <c r="G75" s="43">
        <f>'Benchmarking Calculations'!G40</f>
        <v>113650.07</v>
      </c>
      <c r="H75" s="181"/>
      <c r="I75" s="181">
        <v>701761.0</v>
      </c>
      <c r="J75" s="181">
        <v>833337.0</v>
      </c>
      <c r="K75" s="181">
        <v>831061.69</v>
      </c>
      <c r="L75" s="181">
        <v>884951.83</v>
      </c>
      <c r="M75" s="181">
        <v>903272.91</v>
      </c>
      <c r="N75" s="181">
        <v>919379.35</v>
      </c>
      <c r="O75" s="170" t="s">
        <v>237</v>
      </c>
    </row>
    <row r="76" ht="12.75" customHeight="1">
      <c r="B76" s="2"/>
      <c r="C76" s="180"/>
      <c r="E76" s="45">
        <v>5155.0</v>
      </c>
      <c r="F76" s="163" t="s">
        <v>96</v>
      </c>
      <c r="G76" s="43">
        <f>'Benchmarking Calculations'!G41</f>
        <v>1348.82</v>
      </c>
      <c r="H76" s="181"/>
      <c r="I76" s="181">
        <v>337016.0</v>
      </c>
      <c r="J76" s="181">
        <v>228691.0</v>
      </c>
      <c r="K76" s="181">
        <v>228279.78</v>
      </c>
      <c r="L76" s="181">
        <v>258772.89</v>
      </c>
      <c r="M76" s="181">
        <v>257836.28</v>
      </c>
      <c r="N76" s="181">
        <v>265387.39</v>
      </c>
      <c r="O76" s="170" t="s">
        <v>237</v>
      </c>
    </row>
    <row r="77" ht="12.75" customHeight="1">
      <c r="B77" s="2"/>
      <c r="C77" s="180"/>
      <c r="E77" s="45">
        <v>5160.0</v>
      </c>
      <c r="F77" s="163" t="s">
        <v>97</v>
      </c>
      <c r="G77" s="43">
        <f>'Benchmarking Calculations'!G42</f>
        <v>38778.55</v>
      </c>
      <c r="H77" s="181"/>
      <c r="I77" s="181">
        <v>206534.0</v>
      </c>
      <c r="J77" s="181">
        <v>48687.0</v>
      </c>
      <c r="K77" s="181">
        <v>51091.87</v>
      </c>
      <c r="L77" s="181">
        <v>53369.02</v>
      </c>
      <c r="M77" s="181">
        <v>56328.68</v>
      </c>
      <c r="N77" s="181">
        <v>57838.57</v>
      </c>
      <c r="O77" s="170" t="s">
        <v>237</v>
      </c>
    </row>
    <row r="78" ht="12.75" customHeight="1">
      <c r="B78" s="2"/>
      <c r="C78" s="180"/>
      <c r="E78" s="182">
        <v>5175.0</v>
      </c>
      <c r="F78" s="183" t="s">
        <v>98</v>
      </c>
      <c r="G78" s="184">
        <f>'Benchmarking Calculations'!G43</f>
        <v>591647.11</v>
      </c>
      <c r="H78" s="181"/>
      <c r="I78" s="181">
        <v>916427.0</v>
      </c>
      <c r="J78" s="181">
        <v>1046804.0</v>
      </c>
      <c r="K78" s="181">
        <v>1051277.35</v>
      </c>
      <c r="L78" s="181">
        <v>1104516.95</v>
      </c>
      <c r="M78" s="181">
        <v>1162717.73</v>
      </c>
      <c r="N78" s="181">
        <v>1195800.83</v>
      </c>
      <c r="O78" s="170" t="s">
        <v>237</v>
      </c>
    </row>
    <row r="79" ht="12.75" customHeight="1">
      <c r="B79" s="2"/>
      <c r="C79" s="180"/>
      <c r="E79" s="50"/>
      <c r="F79" s="51" t="s">
        <v>99</v>
      </c>
      <c r="G79" s="54">
        <f>'Benchmarking Calculations'!G44</f>
        <v>18799557.29</v>
      </c>
      <c r="H79" s="52"/>
      <c r="I79" s="52">
        <f t="shared" ref="I79:N79" si="9">SUM(I66:I78)</f>
        <v>15048503</v>
      </c>
      <c r="J79" s="52">
        <f t="shared" si="9"/>
        <v>20357480</v>
      </c>
      <c r="K79" s="52">
        <f t="shared" si="9"/>
        <v>21059968.14</v>
      </c>
      <c r="L79" s="52">
        <f t="shared" si="9"/>
        <v>22278857.75</v>
      </c>
      <c r="M79" s="52">
        <f t="shared" si="9"/>
        <v>23218385.38</v>
      </c>
      <c r="N79" s="52">
        <f t="shared" si="9"/>
        <v>24462401</v>
      </c>
      <c r="O79" s="170" t="s">
        <v>249</v>
      </c>
    </row>
    <row r="80" ht="12.75" customHeight="1">
      <c r="B80" s="2"/>
      <c r="C80" s="180"/>
      <c r="E80" s="45">
        <v>5305.0</v>
      </c>
      <c r="F80" s="45" t="s">
        <v>100</v>
      </c>
      <c r="G80" s="43">
        <f>'Benchmarking Calculations'!G45</f>
        <v>0</v>
      </c>
      <c r="H80" s="181"/>
      <c r="I80" s="181"/>
      <c r="J80" s="181"/>
      <c r="K80" s="181">
        <v>0.0</v>
      </c>
      <c r="L80" s="181">
        <v>0.0</v>
      </c>
      <c r="M80" s="181">
        <v>0.0</v>
      </c>
      <c r="N80" s="181">
        <v>0.0</v>
      </c>
      <c r="O80" s="170" t="s">
        <v>237</v>
      </c>
    </row>
    <row r="81" ht="12.75" customHeight="1">
      <c r="B81" s="2"/>
      <c r="C81" s="180"/>
      <c r="E81" s="45">
        <v>5310.0</v>
      </c>
      <c r="F81" s="45" t="s">
        <v>101</v>
      </c>
      <c r="G81" s="43">
        <f>'Benchmarking Calculations'!G46</f>
        <v>330103.91</v>
      </c>
      <c r="H81" s="181"/>
      <c r="I81" s="181">
        <v>350496.0</v>
      </c>
      <c r="J81" s="181">
        <v>952331.0</v>
      </c>
      <c r="K81" s="181">
        <v>1191929.65</v>
      </c>
      <c r="L81" s="181">
        <v>1460391.36</v>
      </c>
      <c r="M81" s="181">
        <v>1857227.81</v>
      </c>
      <c r="N81" s="181">
        <v>2316111.6</v>
      </c>
      <c r="O81" s="170" t="s">
        <v>237</v>
      </c>
    </row>
    <row r="82" ht="12.75" customHeight="1">
      <c r="B82" s="2"/>
      <c r="C82" s="180"/>
      <c r="E82" s="45">
        <v>5315.0</v>
      </c>
      <c r="F82" s="45" t="s">
        <v>102</v>
      </c>
      <c r="G82" s="43">
        <f>'Benchmarking Calculations'!G47</f>
        <v>7607355.36</v>
      </c>
      <c r="H82" s="181"/>
      <c r="I82" s="181">
        <v>8670304.0</v>
      </c>
      <c r="J82" s="181">
        <v>8541813.0</v>
      </c>
      <c r="K82" s="181">
        <v>8712858.74</v>
      </c>
      <c r="L82" s="181">
        <v>9149569.88</v>
      </c>
      <c r="M82" s="181">
        <v>9658953.56</v>
      </c>
      <c r="N82" s="181">
        <v>9977442.94</v>
      </c>
      <c r="O82" s="170" t="s">
        <v>237</v>
      </c>
    </row>
    <row r="83" ht="12.75" customHeight="1">
      <c r="B83" s="2"/>
      <c r="C83" s="180"/>
      <c r="E83" s="45">
        <v>5320.0</v>
      </c>
      <c r="F83" s="45" t="s">
        <v>103</v>
      </c>
      <c r="G83" s="43">
        <f>'Benchmarking Calculations'!G48</f>
        <v>732788.66</v>
      </c>
      <c r="H83" s="181"/>
      <c r="I83" s="181">
        <v>917196.0</v>
      </c>
      <c r="J83" s="181">
        <v>948209.0</v>
      </c>
      <c r="K83" s="181">
        <v>1225822.25</v>
      </c>
      <c r="L83" s="181">
        <v>1282148.08</v>
      </c>
      <c r="M83" s="181">
        <v>1374736.28</v>
      </c>
      <c r="N83" s="181">
        <v>1431820.79</v>
      </c>
      <c r="O83" s="170" t="s">
        <v>237</v>
      </c>
    </row>
    <row r="84" ht="12.75" customHeight="1">
      <c r="B84" s="2"/>
      <c r="C84" s="180"/>
      <c r="E84" s="45">
        <v>5325.0</v>
      </c>
      <c r="F84" s="45" t="s">
        <v>104</v>
      </c>
      <c r="G84" s="43">
        <f>'Benchmarking Calculations'!G49</f>
        <v>0</v>
      </c>
      <c r="H84" s="181"/>
      <c r="I84" s="181"/>
      <c r="J84" s="181"/>
      <c r="K84" s="181">
        <v>0.0</v>
      </c>
      <c r="L84" s="181">
        <v>0.0</v>
      </c>
      <c r="M84" s="181">
        <v>0.0</v>
      </c>
      <c r="N84" s="181">
        <v>0.0</v>
      </c>
      <c r="O84" s="170" t="s">
        <v>237</v>
      </c>
    </row>
    <row r="85" ht="12.75" customHeight="1">
      <c r="B85" s="2"/>
      <c r="C85" s="180"/>
      <c r="E85" s="45">
        <v>5330.0</v>
      </c>
      <c r="F85" s="45" t="s">
        <v>105</v>
      </c>
      <c r="G85" s="43">
        <f>'Benchmarking Calculations'!G50</f>
        <v>5.53</v>
      </c>
      <c r="H85" s="181"/>
      <c r="I85" s="181"/>
      <c r="J85" s="181"/>
      <c r="K85" s="181">
        <v>0.0</v>
      </c>
      <c r="L85" s="181">
        <v>0.0</v>
      </c>
      <c r="M85" s="181">
        <v>0.0</v>
      </c>
      <c r="N85" s="181">
        <v>0.0</v>
      </c>
      <c r="O85" s="170" t="s">
        <v>237</v>
      </c>
    </row>
    <row r="86" ht="12.75" customHeight="1">
      <c r="B86" s="2"/>
      <c r="C86" s="180"/>
      <c r="E86" s="182">
        <v>5340.0</v>
      </c>
      <c r="F86" s="182" t="s">
        <v>106</v>
      </c>
      <c r="G86" s="184">
        <f>'Benchmarking Calculations'!G51</f>
        <v>0</v>
      </c>
      <c r="H86" s="181"/>
      <c r="I86" s="181">
        <v>509379.0</v>
      </c>
      <c r="J86" s="181">
        <v>558675.0</v>
      </c>
      <c r="K86" s="181">
        <v>574243.36</v>
      </c>
      <c r="L86" s="181">
        <v>595032.9</v>
      </c>
      <c r="M86" s="181">
        <v>634160.53</v>
      </c>
      <c r="N86" s="181">
        <v>656195.95</v>
      </c>
      <c r="O86" s="170" t="s">
        <v>237</v>
      </c>
    </row>
    <row r="87" ht="12.75" customHeight="1">
      <c r="B87" s="2"/>
      <c r="C87" s="180"/>
      <c r="E87" s="50"/>
      <c r="F87" s="51" t="s">
        <v>107</v>
      </c>
      <c r="G87" s="54">
        <f>'Benchmarking Calculations'!G52</f>
        <v>8670253.46</v>
      </c>
      <c r="H87" s="52"/>
      <c r="I87" s="52">
        <f t="shared" ref="I87:N87" si="10">SUM(I80:I86)</f>
        <v>10447375</v>
      </c>
      <c r="J87" s="52">
        <f t="shared" si="10"/>
        <v>11001028</v>
      </c>
      <c r="K87" s="52">
        <f t="shared" si="10"/>
        <v>11704854</v>
      </c>
      <c r="L87" s="52">
        <f t="shared" si="10"/>
        <v>12487142.22</v>
      </c>
      <c r="M87" s="52">
        <f t="shared" si="10"/>
        <v>13525078.18</v>
      </c>
      <c r="N87" s="52">
        <f t="shared" si="10"/>
        <v>14381571.28</v>
      </c>
      <c r="O87" s="170" t="s">
        <v>249</v>
      </c>
    </row>
    <row r="88" ht="12.75" customHeight="1">
      <c r="B88" s="2"/>
      <c r="C88" s="180"/>
      <c r="E88" s="45">
        <v>5405.0</v>
      </c>
      <c r="F88" s="45" t="s">
        <v>108</v>
      </c>
      <c r="G88" s="43">
        <f>'Benchmarking Calculations'!G53</f>
        <v>0</v>
      </c>
      <c r="H88" s="181"/>
      <c r="I88" s="181"/>
      <c r="J88" s="181"/>
      <c r="K88" s="181">
        <v>0.0</v>
      </c>
      <c r="L88" s="181">
        <v>0.0</v>
      </c>
      <c r="M88" s="181">
        <v>0.0</v>
      </c>
      <c r="N88" s="181">
        <v>0.0</v>
      </c>
      <c r="O88" s="170" t="s">
        <v>237</v>
      </c>
    </row>
    <row r="89" ht="12.75" customHeight="1">
      <c r="B89" s="2"/>
      <c r="C89" s="180"/>
      <c r="E89" s="45">
        <v>5410.0</v>
      </c>
      <c r="F89" s="45" t="s">
        <v>109</v>
      </c>
      <c r="G89" s="43">
        <f>'Benchmarking Calculations'!G54</f>
        <v>5227247.83</v>
      </c>
      <c r="H89" s="181"/>
      <c r="I89" s="181">
        <v>7205706.0</v>
      </c>
      <c r="J89" s="181">
        <v>8706294.0</v>
      </c>
      <c r="K89" s="181">
        <v>9710255.26</v>
      </c>
      <c r="L89" s="181">
        <v>9932176.13</v>
      </c>
      <c r="M89" s="181">
        <v>9919922.59</v>
      </c>
      <c r="N89" s="181">
        <v>1.020203501E7</v>
      </c>
      <c r="O89" s="170" t="s">
        <v>237</v>
      </c>
    </row>
    <row r="90" ht="12.75" customHeight="1">
      <c r="B90" s="2"/>
      <c r="C90" s="180"/>
      <c r="E90" s="45">
        <v>5420.0</v>
      </c>
      <c r="F90" s="45" t="s">
        <v>110</v>
      </c>
      <c r="G90" s="43">
        <f>'Benchmarking Calculations'!G55</f>
        <v>0</v>
      </c>
      <c r="H90" s="181"/>
      <c r="I90" s="181"/>
      <c r="J90" s="181"/>
      <c r="K90" s="181"/>
      <c r="L90" s="181"/>
      <c r="M90" s="181"/>
      <c r="N90" s="181"/>
      <c r="O90" s="170" t="s">
        <v>237</v>
      </c>
    </row>
    <row r="91" ht="12.75" customHeight="1">
      <c r="B91" s="2"/>
      <c r="C91" s="180"/>
      <c r="E91" s="182">
        <v>5425.0</v>
      </c>
      <c r="F91" s="182" t="s">
        <v>111</v>
      </c>
      <c r="G91" s="184">
        <f>'Benchmarking Calculations'!G56</f>
        <v>0</v>
      </c>
      <c r="H91" s="181"/>
      <c r="I91" s="181"/>
      <c r="J91" s="181"/>
      <c r="K91" s="181"/>
      <c r="L91" s="181"/>
      <c r="M91" s="181"/>
      <c r="N91" s="181"/>
      <c r="O91" s="170" t="s">
        <v>237</v>
      </c>
    </row>
    <row r="92" ht="12.75" customHeight="1">
      <c r="B92" s="2"/>
      <c r="C92" s="180"/>
      <c r="E92" s="50"/>
      <c r="F92" s="51" t="s">
        <v>112</v>
      </c>
      <c r="G92" s="54">
        <f>'Benchmarking Calculations'!G57</f>
        <v>5227247.83</v>
      </c>
      <c r="H92" s="52"/>
      <c r="I92" s="52">
        <f t="shared" ref="I92:N92" si="11">SUM(I88:I91)</f>
        <v>7205706</v>
      </c>
      <c r="J92" s="52">
        <f t="shared" si="11"/>
        <v>8706294</v>
      </c>
      <c r="K92" s="52">
        <f t="shared" si="11"/>
        <v>9710255.26</v>
      </c>
      <c r="L92" s="52">
        <f t="shared" si="11"/>
        <v>9932176.13</v>
      </c>
      <c r="M92" s="52">
        <f t="shared" si="11"/>
        <v>9919922.59</v>
      </c>
      <c r="N92" s="52">
        <f t="shared" si="11"/>
        <v>10202035.01</v>
      </c>
      <c r="O92" s="170" t="s">
        <v>249</v>
      </c>
    </row>
    <row r="93" ht="12.75" customHeight="1">
      <c r="B93" s="2"/>
      <c r="C93" s="180"/>
      <c r="E93" s="45">
        <v>5605.0</v>
      </c>
      <c r="F93" s="45" t="s">
        <v>113</v>
      </c>
      <c r="G93" s="43">
        <f>'Benchmarking Calculations'!G58</f>
        <v>2134746.72</v>
      </c>
      <c r="H93" s="181"/>
      <c r="I93" s="181">
        <v>2740398.0</v>
      </c>
      <c r="J93" s="181">
        <v>3097044.0</v>
      </c>
      <c r="K93" s="181">
        <v>3268834.36</v>
      </c>
      <c r="L93" s="181">
        <v>3379821.73</v>
      </c>
      <c r="M93" s="181">
        <v>3587894.42</v>
      </c>
      <c r="N93" s="181">
        <v>3703971.24</v>
      </c>
      <c r="O93" s="170" t="s">
        <v>237</v>
      </c>
    </row>
    <row r="94" ht="12.75" customHeight="1">
      <c r="B94" s="2"/>
      <c r="C94" s="180"/>
      <c r="E94" s="45">
        <v>5610.0</v>
      </c>
      <c r="F94" s="45" t="s">
        <v>114</v>
      </c>
      <c r="G94" s="43">
        <f>'Benchmarking Calculations'!G59</f>
        <v>12301475.04</v>
      </c>
      <c r="H94" s="181"/>
      <c r="I94" s="181">
        <v>1.2915193E7</v>
      </c>
      <c r="J94" s="181">
        <v>1.4891234E7</v>
      </c>
      <c r="K94" s="181">
        <v>1.577826772E7</v>
      </c>
      <c r="L94" s="181">
        <v>1.669029046E7</v>
      </c>
      <c r="M94" s="181">
        <v>1.797233811E7</v>
      </c>
      <c r="N94" s="181">
        <v>1.866778452E7</v>
      </c>
      <c r="O94" s="170" t="s">
        <v>237</v>
      </c>
    </row>
    <row r="95" ht="12.75" customHeight="1">
      <c r="B95" s="2"/>
      <c r="C95" s="180"/>
      <c r="E95" s="45">
        <v>5615.0</v>
      </c>
      <c r="F95" s="45" t="s">
        <v>115</v>
      </c>
      <c r="G95" s="43">
        <f>'Benchmarking Calculations'!G60</f>
        <v>4199176.42</v>
      </c>
      <c r="H95" s="181"/>
      <c r="I95" s="181">
        <v>3828534.0</v>
      </c>
      <c r="J95" s="181">
        <v>4008112.0</v>
      </c>
      <c r="K95" s="181">
        <v>4188656.67</v>
      </c>
      <c r="L95" s="181">
        <v>4327704.96</v>
      </c>
      <c r="M95" s="181">
        <v>4595197.67</v>
      </c>
      <c r="N95" s="181">
        <v>4735802.35</v>
      </c>
      <c r="O95" s="170" t="s">
        <v>237</v>
      </c>
    </row>
    <row r="96" ht="12.75" customHeight="1">
      <c r="B96" s="2"/>
      <c r="C96" s="180"/>
      <c r="E96" s="45">
        <v>5620.0</v>
      </c>
      <c r="F96" s="45" t="s">
        <v>116</v>
      </c>
      <c r="G96" s="43">
        <f>'Benchmarking Calculations'!G61</f>
        <v>5743863.85</v>
      </c>
      <c r="H96" s="181"/>
      <c r="I96" s="181">
        <v>8150115.0</v>
      </c>
      <c r="J96" s="181">
        <v>8884719.0</v>
      </c>
      <c r="K96" s="181">
        <v>9555887.93</v>
      </c>
      <c r="L96" s="181">
        <v>1.008982007E7</v>
      </c>
      <c r="M96" s="181">
        <v>1.037400896E7</v>
      </c>
      <c r="N96" s="181">
        <v>1.087151476E7</v>
      </c>
      <c r="O96" s="170" t="s">
        <v>237</v>
      </c>
    </row>
    <row r="97" ht="12.75" customHeight="1">
      <c r="B97" s="2"/>
      <c r="C97" s="180"/>
      <c r="E97" s="45">
        <v>5625.0</v>
      </c>
      <c r="F97" s="45" t="s">
        <v>117</v>
      </c>
      <c r="G97" s="43">
        <f>'Benchmarking Calculations'!G62</f>
        <v>81459.33</v>
      </c>
      <c r="H97" s="181"/>
      <c r="I97" s="181">
        <v>1370344.0</v>
      </c>
      <c r="J97" s="181">
        <v>1669036.0</v>
      </c>
      <c r="K97" s="181">
        <v>1614347.1</v>
      </c>
      <c r="L97" s="181">
        <v>1632533.9</v>
      </c>
      <c r="M97" s="181">
        <v>1679130.04</v>
      </c>
      <c r="N97" s="181">
        <v>1689249.13</v>
      </c>
      <c r="O97" s="170" t="s">
        <v>237</v>
      </c>
    </row>
    <row r="98" ht="12.75" customHeight="1">
      <c r="B98" s="2"/>
      <c r="C98" s="180"/>
      <c r="E98" s="45">
        <v>5630.0</v>
      </c>
      <c r="F98" s="45" t="s">
        <v>118</v>
      </c>
      <c r="G98" s="43">
        <f>'Benchmarking Calculations'!G63</f>
        <v>3953017.4</v>
      </c>
      <c r="H98" s="181"/>
      <c r="I98" s="181">
        <v>2318910.0</v>
      </c>
      <c r="J98" s="181">
        <v>2471520.0</v>
      </c>
      <c r="K98" s="181">
        <v>2583942.74</v>
      </c>
      <c r="L98" s="181">
        <v>2555951.3</v>
      </c>
      <c r="M98" s="181">
        <v>2650980.18</v>
      </c>
      <c r="N98" s="181">
        <v>2684533.96</v>
      </c>
      <c r="O98" s="170" t="s">
        <v>237</v>
      </c>
    </row>
    <row r="99" ht="12.75" customHeight="1">
      <c r="B99" s="2"/>
      <c r="C99" s="180"/>
      <c r="E99" s="45">
        <v>5640.0</v>
      </c>
      <c r="F99" s="45" t="s">
        <v>119</v>
      </c>
      <c r="G99" s="43">
        <f>'Benchmarking Calculations'!G64</f>
        <v>2057275.55</v>
      </c>
      <c r="H99" s="181"/>
      <c r="I99" s="181">
        <v>1789914.0</v>
      </c>
      <c r="J99" s="181">
        <v>1965410.0</v>
      </c>
      <c r="K99" s="181">
        <v>2138744.15</v>
      </c>
      <c r="L99" s="181">
        <v>2253547.46</v>
      </c>
      <c r="M99" s="181">
        <v>2429559.29</v>
      </c>
      <c r="N99" s="181">
        <v>2553291.02</v>
      </c>
      <c r="O99" s="170" t="s">
        <v>237</v>
      </c>
    </row>
    <row r="100" ht="12.75" customHeight="1">
      <c r="B100" s="2"/>
      <c r="C100" s="180"/>
      <c r="E100" s="45">
        <v>5645.0</v>
      </c>
      <c r="F100" s="45" t="s">
        <v>120</v>
      </c>
      <c r="G100" s="43">
        <f>'Benchmarking Calculations'!G65</f>
        <v>483943.69</v>
      </c>
      <c r="H100" s="181"/>
      <c r="I100" s="181">
        <v>856698.0</v>
      </c>
      <c r="J100" s="181">
        <v>873832.0</v>
      </c>
      <c r="K100" s="181">
        <v>879005.62</v>
      </c>
      <c r="L100" s="181">
        <v>899725.3</v>
      </c>
      <c r="M100" s="181">
        <v>942283.52</v>
      </c>
      <c r="N100" s="181">
        <v>961978.8</v>
      </c>
      <c r="O100" s="170" t="s">
        <v>237</v>
      </c>
    </row>
    <row r="101" ht="12.75" customHeight="1">
      <c r="B101" s="2"/>
      <c r="C101" s="180"/>
      <c r="E101" s="45">
        <v>5646.0</v>
      </c>
      <c r="F101" s="45" t="s">
        <v>121</v>
      </c>
      <c r="G101" s="43">
        <f>'Benchmarking Calculations'!G66</f>
        <v>0</v>
      </c>
      <c r="H101" s="181"/>
      <c r="I101" s="181"/>
      <c r="J101" s="181"/>
      <c r="K101" s="181"/>
      <c r="L101" s="181"/>
      <c r="M101" s="181"/>
      <c r="N101" s="181"/>
      <c r="O101" s="170" t="s">
        <v>237</v>
      </c>
    </row>
    <row r="102" ht="12.75" customHeight="1">
      <c r="B102" s="2"/>
      <c r="C102" s="180"/>
      <c r="E102" s="45">
        <v>5647.0</v>
      </c>
      <c r="F102" s="45" t="s">
        <v>122</v>
      </c>
      <c r="G102" s="43">
        <f>'Benchmarking Calculations'!G67</f>
        <v>0</v>
      </c>
      <c r="H102" s="181"/>
      <c r="I102" s="181"/>
      <c r="J102" s="181"/>
      <c r="K102" s="181"/>
      <c r="L102" s="181"/>
      <c r="M102" s="181"/>
      <c r="N102" s="181"/>
      <c r="O102" s="170" t="s">
        <v>237</v>
      </c>
    </row>
    <row r="103" ht="12.75" customHeight="1">
      <c r="B103" s="2"/>
      <c r="C103" s="180"/>
      <c r="E103" s="45">
        <v>5650.0</v>
      </c>
      <c r="F103" s="45" t="s">
        <v>123</v>
      </c>
      <c r="G103" s="43">
        <f>'Benchmarking Calculations'!G68</f>
        <v>0</v>
      </c>
      <c r="H103" s="181"/>
      <c r="I103" s="181"/>
      <c r="J103" s="181"/>
      <c r="K103" s="181"/>
      <c r="L103" s="181"/>
      <c r="M103" s="181"/>
      <c r="N103" s="181"/>
      <c r="O103" s="170" t="s">
        <v>237</v>
      </c>
    </row>
    <row r="104" ht="12.75" customHeight="1">
      <c r="B104" s="2"/>
      <c r="C104" s="180"/>
      <c r="E104" s="45">
        <v>5655.0</v>
      </c>
      <c r="F104" s="45" t="s">
        <v>124</v>
      </c>
      <c r="G104" s="43">
        <f>'Benchmarking Calculations'!G69</f>
        <v>2100498.76</v>
      </c>
      <c r="H104" s="181"/>
      <c r="I104" s="181">
        <v>2640000.0</v>
      </c>
      <c r="J104" s="181">
        <v>3527370.0</v>
      </c>
      <c r="K104" s="181">
        <v>3523482.08</v>
      </c>
      <c r="L104" s="181">
        <v>3581740.66</v>
      </c>
      <c r="M104" s="181">
        <v>3725777.45</v>
      </c>
      <c r="N104" s="181">
        <v>3778292.92</v>
      </c>
      <c r="O104" s="170" t="s">
        <v>237</v>
      </c>
    </row>
    <row r="105" ht="12.75" customHeight="1">
      <c r="B105" s="2"/>
      <c r="C105" s="180"/>
      <c r="E105" s="45">
        <v>5665.0</v>
      </c>
      <c r="F105" s="45" t="s">
        <v>125</v>
      </c>
      <c r="G105" s="43">
        <f>'Benchmarking Calculations'!G70</f>
        <v>1705523.84</v>
      </c>
      <c r="H105" s="181"/>
      <c r="I105" s="181">
        <v>2178394.0</v>
      </c>
      <c r="J105" s="181">
        <v>2474627.0</v>
      </c>
      <c r="K105" s="181">
        <v>2494241.28</v>
      </c>
      <c r="L105" s="181">
        <v>2577417.12</v>
      </c>
      <c r="M105" s="181">
        <v>2820251.76</v>
      </c>
      <c r="N105" s="181">
        <v>3002535.68</v>
      </c>
      <c r="O105" s="170" t="s">
        <v>237</v>
      </c>
    </row>
    <row r="106" ht="12.75" customHeight="1">
      <c r="B106" s="2"/>
      <c r="C106" s="180"/>
      <c r="E106" s="45">
        <v>5670.0</v>
      </c>
      <c r="F106" s="45" t="s">
        <v>126</v>
      </c>
      <c r="G106" s="43">
        <f>'Benchmarking Calculations'!G71</f>
        <v>0</v>
      </c>
      <c r="H106" s="181"/>
      <c r="I106" s="181"/>
      <c r="J106" s="181"/>
      <c r="K106" s="181"/>
      <c r="L106" s="181"/>
      <c r="M106" s="181"/>
      <c r="N106" s="181"/>
      <c r="O106" s="170" t="s">
        <v>237</v>
      </c>
    </row>
    <row r="107" ht="12.75" customHeight="1">
      <c r="B107" s="2"/>
      <c r="C107" s="180"/>
      <c r="E107" s="45">
        <v>5672.0</v>
      </c>
      <c r="F107" s="45" t="s">
        <v>127</v>
      </c>
      <c r="G107" s="43">
        <f>'Benchmarking Calculations'!G72</f>
        <v>0</v>
      </c>
      <c r="H107" s="181"/>
      <c r="I107" s="181"/>
      <c r="J107" s="181"/>
      <c r="K107" s="181"/>
      <c r="L107" s="181"/>
      <c r="M107" s="181"/>
      <c r="N107" s="181"/>
      <c r="O107" s="170" t="s">
        <v>237</v>
      </c>
    </row>
    <row r="108" ht="12.75" customHeight="1">
      <c r="B108" s="2"/>
      <c r="C108" s="180"/>
      <c r="E108" s="45">
        <v>5675.0</v>
      </c>
      <c r="F108" s="45" t="s">
        <v>128</v>
      </c>
      <c r="G108" s="43">
        <f>'Benchmarking Calculations'!G73</f>
        <v>12216644.33</v>
      </c>
      <c r="H108" s="181"/>
      <c r="I108" s="181">
        <v>7098658.0</v>
      </c>
      <c r="J108" s="181">
        <v>6971594.0</v>
      </c>
      <c r="K108" s="181">
        <v>7064839.94</v>
      </c>
      <c r="L108" s="181">
        <v>8124994.21</v>
      </c>
      <c r="M108" s="181">
        <v>8578250.48</v>
      </c>
      <c r="N108" s="181">
        <v>8834110.25</v>
      </c>
      <c r="O108" s="170" t="s">
        <v>237</v>
      </c>
    </row>
    <row r="109" ht="12.75" customHeight="1">
      <c r="B109" s="2"/>
      <c r="C109" s="180"/>
      <c r="E109" s="182">
        <v>5680.0</v>
      </c>
      <c r="F109" s="182" t="s">
        <v>129</v>
      </c>
      <c r="G109" s="184">
        <f>'Benchmarking Calculations'!G74</f>
        <v>0</v>
      </c>
      <c r="H109" s="181"/>
      <c r="I109" s="181"/>
      <c r="J109" s="181"/>
      <c r="K109" s="181">
        <v>0.0</v>
      </c>
      <c r="L109" s="181">
        <v>0.0</v>
      </c>
      <c r="M109" s="181">
        <v>0.0</v>
      </c>
      <c r="N109" s="181">
        <v>0.0</v>
      </c>
      <c r="O109" s="170" t="s">
        <v>237</v>
      </c>
    </row>
    <row r="110" ht="12.75" customHeight="1">
      <c r="B110" s="2"/>
      <c r="C110" s="180"/>
      <c r="E110" s="55"/>
      <c r="F110" s="51" t="s">
        <v>130</v>
      </c>
      <c r="G110" s="54">
        <f>'Benchmarking Calculations'!G75</f>
        <v>46977624.93</v>
      </c>
      <c r="H110" s="52"/>
      <c r="I110" s="52">
        <f t="shared" ref="I110:N110" si="12">SUM(I93:I109)</f>
        <v>45887158</v>
      </c>
      <c r="J110" s="52">
        <f t="shared" si="12"/>
        <v>50834498</v>
      </c>
      <c r="K110" s="52">
        <f t="shared" si="12"/>
        <v>53090249.59</v>
      </c>
      <c r="L110" s="52">
        <f t="shared" si="12"/>
        <v>56113547.17</v>
      </c>
      <c r="M110" s="52">
        <f t="shared" si="12"/>
        <v>59355671.88</v>
      </c>
      <c r="N110" s="52">
        <f t="shared" si="12"/>
        <v>61483064.63</v>
      </c>
      <c r="O110" s="170" t="s">
        <v>249</v>
      </c>
    </row>
    <row r="111" ht="12.75" customHeight="1">
      <c r="B111" s="2"/>
      <c r="C111" s="180"/>
      <c r="E111" s="45">
        <v>5635.0</v>
      </c>
      <c r="F111" s="45" t="s">
        <v>131</v>
      </c>
      <c r="G111" s="43">
        <f>'Benchmarking Calculations'!G76</f>
        <v>1385885.25</v>
      </c>
      <c r="H111" s="181"/>
      <c r="I111" s="181">
        <v>183103.0</v>
      </c>
      <c r="J111" s="181">
        <v>220670.0</v>
      </c>
      <c r="K111" s="181">
        <v>262273.97</v>
      </c>
      <c r="L111" s="181">
        <v>317191.43</v>
      </c>
      <c r="M111" s="181">
        <v>392501.19</v>
      </c>
      <c r="N111" s="181">
        <v>473448.95</v>
      </c>
      <c r="O111" s="170" t="s">
        <v>237</v>
      </c>
    </row>
    <row r="112" ht="12.75" customHeight="1">
      <c r="B112" s="2"/>
      <c r="C112" s="180"/>
      <c r="E112" s="182">
        <v>6210.0</v>
      </c>
      <c r="F112" s="182" t="s">
        <v>132</v>
      </c>
      <c r="G112" s="184">
        <f>'Benchmarking Calculations'!G77</f>
        <v>0</v>
      </c>
      <c r="H112" s="181"/>
      <c r="I112" s="181"/>
      <c r="J112" s="181"/>
      <c r="K112" s="181"/>
      <c r="L112" s="181"/>
      <c r="M112" s="181"/>
      <c r="N112" s="181"/>
      <c r="O112" s="170" t="s">
        <v>237</v>
      </c>
    </row>
    <row r="113" ht="12.75" customHeight="1">
      <c r="B113" s="2"/>
      <c r="C113" s="180"/>
      <c r="F113" s="51" t="s">
        <v>133</v>
      </c>
      <c r="G113" s="54">
        <f>'Benchmarking Calculations'!G78</f>
        <v>1385885.25</v>
      </c>
      <c r="H113" s="52"/>
      <c r="I113" s="52">
        <f t="shared" ref="I113:N113" si="13">I111+I112</f>
        <v>183103</v>
      </c>
      <c r="J113" s="52">
        <f t="shared" si="13"/>
        <v>220670</v>
      </c>
      <c r="K113" s="52">
        <f t="shared" si="13"/>
        <v>262273.97</v>
      </c>
      <c r="L113" s="52">
        <f t="shared" si="13"/>
        <v>317191.43</v>
      </c>
      <c r="M113" s="52">
        <f t="shared" si="13"/>
        <v>392501.19</v>
      </c>
      <c r="N113" s="52">
        <f t="shared" si="13"/>
        <v>473448.95</v>
      </c>
      <c r="O113" s="170" t="s">
        <v>249</v>
      </c>
    </row>
    <row r="114" ht="12.75" customHeight="1">
      <c r="B114" s="2"/>
      <c r="C114" s="180"/>
      <c r="E114" s="182">
        <v>5515.0</v>
      </c>
      <c r="F114" s="182" t="s">
        <v>134</v>
      </c>
      <c r="G114" s="184">
        <f>'Benchmarking Calculations'!G79</f>
        <v>0</v>
      </c>
      <c r="H114" s="181"/>
      <c r="I114" s="181" t="str">
        <f t="shared" ref="I114:M114" si="14">H114</f>
        <v/>
      </c>
      <c r="J114" s="181" t="str">
        <f t="shared" si="14"/>
        <v/>
      </c>
      <c r="K114" s="181" t="str">
        <f t="shared" si="14"/>
        <v/>
      </c>
      <c r="L114" s="181" t="str">
        <f t="shared" si="14"/>
        <v/>
      </c>
      <c r="M114" s="181" t="str">
        <f t="shared" si="14"/>
        <v/>
      </c>
      <c r="N114" s="181"/>
      <c r="O114" s="170" t="s">
        <v>237</v>
      </c>
    </row>
    <row r="115" ht="12.75" customHeight="1">
      <c r="B115" s="2"/>
      <c r="C115" s="180"/>
      <c r="E115" s="50"/>
      <c r="F115" s="51" t="s">
        <v>135</v>
      </c>
      <c r="G115" s="54">
        <f>'Benchmarking Calculations'!G80</f>
        <v>0</v>
      </c>
      <c r="H115" s="52"/>
      <c r="I115" s="52" t="str">
        <f t="shared" ref="I115:M115" si="15">I114</f>
        <v/>
      </c>
      <c r="J115" s="52" t="str">
        <f t="shared" si="15"/>
        <v/>
      </c>
      <c r="K115" s="52" t="str">
        <f t="shared" si="15"/>
        <v/>
      </c>
      <c r="L115" s="52" t="str">
        <f t="shared" si="15"/>
        <v/>
      </c>
      <c r="M115" s="52" t="str">
        <f t="shared" si="15"/>
        <v/>
      </c>
      <c r="N115" s="52"/>
      <c r="O115" s="170" t="s">
        <v>249</v>
      </c>
    </row>
    <row r="116" ht="12.75" customHeight="1">
      <c r="B116" s="2"/>
      <c r="C116" s="180"/>
      <c r="E116" s="182" t="s">
        <v>265</v>
      </c>
      <c r="F116" s="182" t="s">
        <v>262</v>
      </c>
      <c r="G116" s="185">
        <v>8504262.0</v>
      </c>
      <c r="H116" s="185"/>
      <c r="I116" s="185">
        <v>8685561.0</v>
      </c>
      <c r="J116" s="185">
        <v>1.1017918E7</v>
      </c>
      <c r="K116" s="185">
        <v>1.0697084E7</v>
      </c>
      <c r="L116" s="185">
        <v>1.0859036E7</v>
      </c>
      <c r="M116" s="185">
        <v>1.1123399E7</v>
      </c>
      <c r="N116" s="185">
        <v>1.145992E7</v>
      </c>
      <c r="O116" s="170"/>
    </row>
    <row r="117" ht="12.75" customHeight="1">
      <c r="B117" s="2"/>
      <c r="C117" s="180"/>
      <c r="E117" s="186" t="s">
        <v>266</v>
      </c>
      <c r="F117" s="51" t="s">
        <v>136</v>
      </c>
      <c r="G117" s="54">
        <f>'Benchmarking Calculations'!G81-G116</f>
        <v>99600849.98</v>
      </c>
      <c r="H117" s="52"/>
      <c r="I117" s="52">
        <f t="shared" ref="I117:N117" si="16">I65+I79+I87+I92+I110+I113-I116</f>
        <v>103901812</v>
      </c>
      <c r="J117" s="52">
        <f t="shared" si="16"/>
        <v>123534171</v>
      </c>
      <c r="K117" s="52">
        <f t="shared" si="16"/>
        <v>130852895.1</v>
      </c>
      <c r="L117" s="52">
        <f t="shared" si="16"/>
        <v>138149097.7</v>
      </c>
      <c r="M117" s="52">
        <f t="shared" si="16"/>
        <v>145584865.3</v>
      </c>
      <c r="N117" s="52">
        <f t="shared" si="16"/>
        <v>153517064.4</v>
      </c>
      <c r="O117" s="170" t="s">
        <v>249</v>
      </c>
    </row>
    <row r="118" ht="12.75" customHeight="1">
      <c r="B118" s="2"/>
      <c r="C118" s="180"/>
      <c r="F118" s="51"/>
      <c r="G118" s="43"/>
      <c r="H118" s="43"/>
      <c r="I118" s="53"/>
      <c r="O118" s="170"/>
    </row>
    <row r="119" ht="12.75" customHeight="1">
      <c r="B119" s="2"/>
      <c r="C119" s="180"/>
      <c r="D119" s="28" t="s">
        <v>137</v>
      </c>
      <c r="F119" s="2"/>
      <c r="G119" s="43"/>
      <c r="H119" s="43"/>
      <c r="O119" s="170"/>
    </row>
    <row r="120" ht="12.75" customHeight="1">
      <c r="B120" s="2"/>
      <c r="C120" s="180"/>
      <c r="F120" s="45">
        <v>5014.0</v>
      </c>
      <c r="G120" s="43">
        <f t="shared" ref="G120:G121" si="18">G48</f>
        <v>344571.68</v>
      </c>
      <c r="H120" s="43"/>
      <c r="I120" s="43">
        <f t="shared" ref="I120:N120" si="17">I48</f>
        <v>646773</v>
      </c>
      <c r="J120" s="43">
        <f t="shared" si="17"/>
        <v>854358</v>
      </c>
      <c r="K120" s="43">
        <f t="shared" si="17"/>
        <v>902866.64</v>
      </c>
      <c r="L120" s="43">
        <f t="shared" si="17"/>
        <v>947589.73</v>
      </c>
      <c r="M120" s="43">
        <f t="shared" si="17"/>
        <v>988391.87</v>
      </c>
      <c r="N120" s="43">
        <f t="shared" si="17"/>
        <v>1015532.42</v>
      </c>
      <c r="O120" s="170" t="s">
        <v>249</v>
      </c>
    </row>
    <row r="121" ht="12.75" customHeight="1">
      <c r="B121" s="2"/>
      <c r="C121" s="180"/>
      <c r="F121" s="45">
        <v>5015.0</v>
      </c>
      <c r="G121" s="43">
        <f t="shared" si="18"/>
        <v>73190.71</v>
      </c>
      <c r="H121" s="43"/>
      <c r="I121" s="43">
        <f t="shared" ref="I121:N121" si="19">I49</f>
        <v>1113729</v>
      </c>
      <c r="J121" s="43">
        <f t="shared" si="19"/>
        <v>1308774</v>
      </c>
      <c r="K121" s="43">
        <f t="shared" si="19"/>
        <v>1431962.92</v>
      </c>
      <c r="L121" s="43">
        <f t="shared" si="19"/>
        <v>1644710.47</v>
      </c>
      <c r="M121" s="43">
        <f t="shared" si="19"/>
        <v>1928655.31</v>
      </c>
      <c r="N121" s="43">
        <f t="shared" si="19"/>
        <v>2198650.85</v>
      </c>
      <c r="O121" s="170" t="s">
        <v>249</v>
      </c>
    </row>
    <row r="122" ht="12.75" customHeight="1">
      <c r="B122" s="2"/>
      <c r="C122" s="180"/>
      <c r="F122" s="45">
        <v>5112.0</v>
      </c>
      <c r="G122" s="43">
        <f>G68</f>
        <v>925407.99</v>
      </c>
      <c r="H122" s="43"/>
      <c r="I122" s="43">
        <f t="shared" ref="I122:N122" si="20">I68</f>
        <v>729623</v>
      </c>
      <c r="J122" s="43">
        <f t="shared" si="20"/>
        <v>776054</v>
      </c>
      <c r="K122" s="43">
        <f t="shared" si="20"/>
        <v>805689.82</v>
      </c>
      <c r="L122" s="43">
        <f t="shared" si="20"/>
        <v>841140.09</v>
      </c>
      <c r="M122" s="43">
        <f t="shared" si="20"/>
        <v>877537.14</v>
      </c>
      <c r="N122" s="43">
        <f t="shared" si="20"/>
        <v>895417.15</v>
      </c>
      <c r="O122" s="170" t="s">
        <v>249</v>
      </c>
    </row>
    <row r="123" ht="12.75" customHeight="1">
      <c r="B123" s="2"/>
      <c r="C123" s="180"/>
      <c r="E123" s="186" t="s">
        <v>267</v>
      </c>
      <c r="F123" s="51" t="s">
        <v>138</v>
      </c>
      <c r="G123" s="54">
        <f>'Benchmarking Calculations'!G87</f>
        <v>1343170.38</v>
      </c>
      <c r="H123" s="54"/>
      <c r="I123" s="54">
        <f t="shared" ref="I123:N123" si="21">I48+I49+I68</f>
        <v>2490125</v>
      </c>
      <c r="J123" s="54">
        <f t="shared" si="21"/>
        <v>2939186</v>
      </c>
      <c r="K123" s="54">
        <f t="shared" si="21"/>
        <v>3140519.38</v>
      </c>
      <c r="L123" s="54">
        <f t="shared" si="21"/>
        <v>3433440.29</v>
      </c>
      <c r="M123" s="54">
        <f t="shared" si="21"/>
        <v>3794584.32</v>
      </c>
      <c r="N123" s="54">
        <f t="shared" si="21"/>
        <v>4109600.42</v>
      </c>
      <c r="O123" s="187" t="s">
        <v>249</v>
      </c>
    </row>
    <row r="124" ht="12.75" customHeight="1">
      <c r="B124" s="2"/>
      <c r="C124" s="180"/>
      <c r="E124" s="186" t="s">
        <v>268</v>
      </c>
      <c r="F124" s="51" t="s">
        <v>139</v>
      </c>
      <c r="G124" s="54">
        <f>'Benchmarking Calculations'!G88</f>
        <v>126267.3545</v>
      </c>
      <c r="H124" s="188"/>
      <c r="I124" s="189">
        <f>G124</f>
        <v>126267.3545</v>
      </c>
      <c r="J124" s="189">
        <f t="shared" ref="J124:N124" si="22">I124</f>
        <v>126267.3545</v>
      </c>
      <c r="K124" s="189">
        <f t="shared" si="22"/>
        <v>126267.3545</v>
      </c>
      <c r="L124" s="189">
        <f t="shared" si="22"/>
        <v>126267.3545</v>
      </c>
      <c r="M124" s="189">
        <f t="shared" si="22"/>
        <v>126267.3545</v>
      </c>
      <c r="N124" s="189">
        <f t="shared" si="22"/>
        <v>126267.3545</v>
      </c>
      <c r="O124" s="187" t="s">
        <v>237</v>
      </c>
    </row>
    <row r="125" ht="12.75" customHeight="1">
      <c r="B125" s="2"/>
      <c r="C125" s="190"/>
      <c r="D125" s="174"/>
      <c r="E125" s="174"/>
      <c r="F125" s="191"/>
      <c r="G125" s="175"/>
      <c r="H125" s="192"/>
      <c r="I125" s="192"/>
      <c r="J125" s="174"/>
      <c r="K125" s="174"/>
      <c r="L125" s="174"/>
      <c r="M125" s="174"/>
      <c r="N125" s="174"/>
      <c r="O125" s="176"/>
    </row>
    <row r="126" ht="12.75" customHeight="1">
      <c r="B126" s="2"/>
      <c r="O126" s="45"/>
    </row>
    <row r="127" ht="12.75" customHeight="1">
      <c r="B127" s="2"/>
      <c r="O127" s="45"/>
    </row>
    <row r="128" ht="12.75" customHeight="1">
      <c r="B128" s="2"/>
      <c r="G128" s="38"/>
      <c r="O128" s="45"/>
    </row>
    <row r="129" ht="12.75" customHeight="1">
      <c r="B129" s="2"/>
      <c r="O129" s="45"/>
    </row>
    <row r="130" ht="12.75" customHeight="1">
      <c r="B130" s="2"/>
      <c r="O130" s="45"/>
    </row>
    <row r="131" ht="12.75" customHeight="1">
      <c r="B131" s="2"/>
      <c r="O131" s="45"/>
    </row>
    <row r="132" ht="12.75" customHeight="1">
      <c r="B132" s="2"/>
      <c r="O132" s="45"/>
    </row>
    <row r="133" ht="12.75" customHeight="1">
      <c r="B133" s="2"/>
      <c r="O133" s="45"/>
    </row>
    <row r="134" ht="12.75" customHeight="1">
      <c r="B134" s="2"/>
      <c r="O134" s="45"/>
    </row>
    <row r="135" ht="12.75" customHeight="1">
      <c r="B135" s="2"/>
      <c r="O135" s="45"/>
    </row>
    <row r="136" ht="12.75" customHeight="1">
      <c r="B136" s="2"/>
      <c r="O136" s="45"/>
    </row>
    <row r="137" ht="12.75" customHeight="1">
      <c r="B137" s="2"/>
      <c r="O137" s="45"/>
    </row>
    <row r="138" ht="12.75" customHeight="1">
      <c r="B138" s="2"/>
      <c r="O138" s="45"/>
    </row>
    <row r="139" ht="12.75" customHeight="1">
      <c r="B139" s="2"/>
      <c r="O139" s="45"/>
    </row>
    <row r="140" ht="12.75" customHeight="1">
      <c r="B140" s="2"/>
      <c r="O140" s="45"/>
    </row>
    <row r="141" ht="12.75" customHeight="1">
      <c r="B141" s="2"/>
      <c r="O141" s="45"/>
    </row>
    <row r="142" ht="12.75" customHeight="1">
      <c r="B142" s="2"/>
      <c r="O142" s="45"/>
    </row>
    <row r="143" ht="12.75" customHeight="1">
      <c r="B143" s="2"/>
      <c r="O143" s="45"/>
    </row>
    <row r="144" ht="12.75" customHeight="1">
      <c r="B144" s="2"/>
      <c r="O144" s="45"/>
    </row>
    <row r="145" ht="12.75" customHeight="1">
      <c r="B145" s="2"/>
      <c r="O145" s="45"/>
    </row>
    <row r="146" ht="12.75" customHeight="1">
      <c r="B146" s="2"/>
      <c r="O146" s="45"/>
    </row>
    <row r="147" ht="12.75" customHeight="1">
      <c r="B147" s="2"/>
      <c r="O147" s="45"/>
    </row>
    <row r="148" ht="12.75" customHeight="1">
      <c r="B148" s="2"/>
      <c r="O148" s="45"/>
    </row>
    <row r="149" ht="12.75" customHeight="1">
      <c r="B149" s="2"/>
      <c r="O149" s="45"/>
    </row>
    <row r="150" ht="12.75" customHeight="1">
      <c r="B150" s="2"/>
      <c r="O150" s="45"/>
    </row>
    <row r="151" ht="12.75" customHeight="1">
      <c r="B151" s="2"/>
      <c r="O151" s="45"/>
    </row>
    <row r="152" ht="12.75" customHeight="1">
      <c r="B152" s="2"/>
      <c r="O152" s="45"/>
    </row>
    <row r="153" ht="12.75" customHeight="1">
      <c r="B153" s="2"/>
      <c r="O153" s="45"/>
    </row>
    <row r="154" ht="12.75" customHeight="1">
      <c r="B154" s="2"/>
      <c r="O154" s="45"/>
    </row>
    <row r="155" ht="12.75" customHeight="1">
      <c r="B155" s="2"/>
      <c r="O155" s="45"/>
    </row>
    <row r="156" ht="12.75" customHeight="1">
      <c r="B156" s="2"/>
      <c r="O156" s="45"/>
    </row>
    <row r="157" ht="12.75" customHeight="1">
      <c r="B157" s="2"/>
      <c r="O157" s="45"/>
    </row>
    <row r="158" ht="12.75" customHeight="1">
      <c r="B158" s="2"/>
      <c r="O158" s="45"/>
    </row>
    <row r="159" ht="12.75" customHeight="1">
      <c r="B159" s="2"/>
      <c r="O159" s="45"/>
    </row>
    <row r="160" ht="12.75" customHeight="1">
      <c r="B160" s="2"/>
      <c r="O160" s="45"/>
    </row>
    <row r="161" ht="12.75" customHeight="1">
      <c r="B161" s="2"/>
      <c r="O161" s="45"/>
    </row>
    <row r="162" ht="12.75" customHeight="1">
      <c r="B162" s="2"/>
      <c r="O162" s="45"/>
    </row>
    <row r="163" ht="12.75" customHeight="1">
      <c r="B163" s="2"/>
      <c r="O163" s="45"/>
    </row>
    <row r="164" ht="12.75" customHeight="1">
      <c r="B164" s="2"/>
      <c r="O164" s="45"/>
    </row>
    <row r="165" ht="12.75" customHeight="1">
      <c r="B165" s="2"/>
      <c r="O165" s="45"/>
    </row>
    <row r="166" ht="12.75" customHeight="1">
      <c r="B166" s="2"/>
      <c r="O166" s="45"/>
    </row>
    <row r="167" ht="12.75" customHeight="1">
      <c r="B167" s="2"/>
      <c r="O167" s="45"/>
    </row>
    <row r="168" ht="12.75" customHeight="1">
      <c r="B168" s="2"/>
      <c r="O168" s="45"/>
    </row>
    <row r="169" ht="12.75" customHeight="1">
      <c r="B169" s="2"/>
      <c r="O169" s="45"/>
    </row>
    <row r="170" ht="12.75" customHeight="1">
      <c r="B170" s="2"/>
      <c r="O170" s="45"/>
    </row>
    <row r="171" ht="12.75" customHeight="1">
      <c r="B171" s="2"/>
      <c r="O171" s="45"/>
    </row>
    <row r="172" ht="12.75" customHeight="1">
      <c r="B172" s="2"/>
      <c r="O172" s="45"/>
    </row>
    <row r="173" ht="12.75" customHeight="1">
      <c r="B173" s="2"/>
      <c r="O173" s="45"/>
    </row>
    <row r="174" ht="12.75" customHeight="1">
      <c r="B174" s="2"/>
      <c r="O174" s="45"/>
    </row>
    <row r="175" ht="12.75" customHeight="1">
      <c r="B175" s="2"/>
      <c r="O175" s="45"/>
    </row>
    <row r="176" ht="12.75" customHeight="1">
      <c r="B176" s="2"/>
      <c r="O176" s="45"/>
    </row>
    <row r="177" ht="12.75" customHeight="1">
      <c r="B177" s="2"/>
      <c r="O177" s="45"/>
    </row>
    <row r="178" ht="12.75" customHeight="1">
      <c r="B178" s="2"/>
      <c r="O178" s="45"/>
    </row>
    <row r="179" ht="12.75" customHeight="1">
      <c r="B179" s="2"/>
      <c r="O179" s="45"/>
    </row>
    <row r="180" ht="12.75" customHeight="1">
      <c r="B180" s="2"/>
      <c r="O180" s="45"/>
    </row>
    <row r="181" ht="12.75" customHeight="1">
      <c r="B181" s="2"/>
      <c r="O181" s="45"/>
    </row>
    <row r="182" ht="12.75" customHeight="1">
      <c r="B182" s="2"/>
      <c r="O182" s="45"/>
    </row>
    <row r="183" ht="12.75" customHeight="1">
      <c r="B183" s="2"/>
      <c r="O183" s="45"/>
    </row>
    <row r="184" ht="12.75" customHeight="1">
      <c r="B184" s="2"/>
      <c r="O184" s="45"/>
    </row>
    <row r="185" ht="12.75" customHeight="1">
      <c r="B185" s="2"/>
      <c r="O185" s="45"/>
    </row>
    <row r="186" ht="12.75" customHeight="1">
      <c r="B186" s="2"/>
      <c r="O186" s="45"/>
    </row>
    <row r="187" ht="12.75" customHeight="1">
      <c r="B187" s="2"/>
      <c r="O187" s="45"/>
    </row>
    <row r="188" ht="12.75" customHeight="1">
      <c r="B188" s="2"/>
      <c r="O188" s="45"/>
    </row>
    <row r="189" ht="12.75" customHeight="1">
      <c r="B189" s="2"/>
      <c r="O189" s="45"/>
    </row>
    <row r="190" ht="12.75" customHeight="1">
      <c r="B190" s="2"/>
      <c r="O190" s="45"/>
    </row>
    <row r="191" ht="12.75" customHeight="1">
      <c r="B191" s="2"/>
      <c r="O191" s="45"/>
    </row>
    <row r="192" ht="12.75" customHeight="1">
      <c r="B192" s="2"/>
      <c r="O192" s="45"/>
    </row>
    <row r="193" ht="12.75" customHeight="1">
      <c r="B193" s="2"/>
      <c r="O193" s="45"/>
    </row>
    <row r="194" ht="12.75" customHeight="1">
      <c r="B194" s="2"/>
      <c r="O194" s="45"/>
    </row>
    <row r="195" ht="12.75" customHeight="1">
      <c r="B195" s="2"/>
      <c r="O195" s="45"/>
    </row>
    <row r="196" ht="12.75" customHeight="1">
      <c r="B196" s="2"/>
      <c r="O196" s="45"/>
    </row>
    <row r="197" ht="12.75" customHeight="1">
      <c r="B197" s="2"/>
      <c r="O197" s="45"/>
    </row>
    <row r="198" ht="12.75" customHeight="1">
      <c r="B198" s="2"/>
      <c r="O198" s="45"/>
    </row>
    <row r="199" ht="12.75" customHeight="1">
      <c r="B199" s="2"/>
      <c r="O199" s="45"/>
    </row>
    <row r="200" ht="12.75" customHeight="1">
      <c r="B200" s="2"/>
      <c r="O200" s="45"/>
    </row>
    <row r="201" ht="12.75" customHeight="1">
      <c r="B201" s="2"/>
      <c r="O201" s="45"/>
    </row>
    <row r="202" ht="12.75" customHeight="1">
      <c r="B202" s="2"/>
      <c r="O202" s="45"/>
    </row>
    <row r="203" ht="12.75" customHeight="1">
      <c r="B203" s="2"/>
      <c r="O203" s="45"/>
    </row>
    <row r="204" ht="12.75" customHeight="1">
      <c r="B204" s="2"/>
      <c r="O204" s="45"/>
    </row>
    <row r="205" ht="12.75" customHeight="1">
      <c r="B205" s="2"/>
      <c r="O205" s="45"/>
    </row>
    <row r="206" ht="12.75" customHeight="1">
      <c r="B206" s="2"/>
      <c r="O206" s="45"/>
    </row>
    <row r="207" ht="12.75" customHeight="1">
      <c r="B207" s="2"/>
      <c r="O207" s="45"/>
    </row>
    <row r="208" ht="12.75" customHeight="1">
      <c r="B208" s="2"/>
      <c r="O208" s="45"/>
    </row>
    <row r="209" ht="12.75" customHeight="1">
      <c r="B209" s="2"/>
      <c r="O209" s="45"/>
    </row>
    <row r="210" ht="12.75" customHeight="1">
      <c r="B210" s="2"/>
      <c r="O210" s="45"/>
    </row>
    <row r="211" ht="12.75" customHeight="1">
      <c r="B211" s="2"/>
      <c r="O211" s="45"/>
    </row>
    <row r="212" ht="12.75" customHeight="1">
      <c r="B212" s="2"/>
      <c r="O212" s="45"/>
    </row>
    <row r="213" ht="12.75" customHeight="1">
      <c r="B213" s="2"/>
      <c r="O213" s="45"/>
    </row>
    <row r="214" ht="12.75" customHeight="1">
      <c r="B214" s="2"/>
      <c r="O214" s="45"/>
    </row>
    <row r="215" ht="12.75" customHeight="1">
      <c r="B215" s="2"/>
      <c r="O215" s="45"/>
    </row>
    <row r="216" ht="12.75" customHeight="1">
      <c r="B216" s="2"/>
      <c r="O216" s="45"/>
    </row>
    <row r="217" ht="12.75" customHeight="1">
      <c r="B217" s="2"/>
      <c r="O217" s="45"/>
    </row>
    <row r="218" ht="12.75" customHeight="1">
      <c r="B218" s="2"/>
      <c r="O218" s="45"/>
    </row>
    <row r="219" ht="12.75" customHeight="1">
      <c r="B219" s="2"/>
      <c r="O219" s="45"/>
    </row>
    <row r="220" ht="12.75" customHeight="1">
      <c r="B220" s="2"/>
      <c r="O220" s="45"/>
    </row>
    <row r="221" ht="12.75" customHeight="1">
      <c r="B221" s="2"/>
      <c r="O221" s="45"/>
    </row>
    <row r="222" ht="12.75" customHeight="1">
      <c r="B222" s="2"/>
      <c r="O222" s="45"/>
    </row>
    <row r="223" ht="12.75" customHeight="1">
      <c r="B223" s="2"/>
      <c r="O223" s="45"/>
    </row>
    <row r="224" ht="12.75" customHeight="1">
      <c r="B224" s="2"/>
      <c r="O224" s="45"/>
    </row>
    <row r="225" ht="12.75" customHeight="1">
      <c r="B225" s="2"/>
      <c r="O225" s="45"/>
    </row>
    <row r="226" ht="12.75" customHeight="1">
      <c r="B226" s="2"/>
      <c r="O226" s="45"/>
    </row>
    <row r="227" ht="12.75" customHeight="1">
      <c r="B227" s="2"/>
      <c r="O227" s="45"/>
    </row>
    <row r="228" ht="12.75" customHeight="1">
      <c r="B228" s="2"/>
      <c r="O228" s="45"/>
    </row>
    <row r="229" ht="12.75" customHeight="1">
      <c r="B229" s="2"/>
      <c r="O229" s="45"/>
    </row>
    <row r="230" ht="12.75" customHeight="1">
      <c r="B230" s="2"/>
      <c r="O230" s="45"/>
    </row>
    <row r="231" ht="12.75" customHeight="1">
      <c r="B231" s="2"/>
      <c r="O231" s="45"/>
    </row>
    <row r="232" ht="12.75" customHeight="1">
      <c r="B232" s="2"/>
      <c r="O232" s="45"/>
    </row>
    <row r="233" ht="12.75" customHeight="1">
      <c r="B233" s="2"/>
      <c r="O233" s="45"/>
    </row>
    <row r="234" ht="12.75" customHeight="1">
      <c r="B234" s="2"/>
      <c r="O234" s="45"/>
    </row>
    <row r="235" ht="12.75" customHeight="1">
      <c r="B235" s="2"/>
      <c r="O235" s="45"/>
    </row>
    <row r="236" ht="12.75" customHeight="1">
      <c r="B236" s="2"/>
      <c r="O236" s="45"/>
    </row>
    <row r="237" ht="12.75" customHeight="1">
      <c r="B237" s="2"/>
      <c r="O237" s="45"/>
    </row>
    <row r="238" ht="12.75" customHeight="1">
      <c r="B238" s="2"/>
      <c r="O238" s="45"/>
    </row>
    <row r="239" ht="12.75" customHeight="1">
      <c r="B239" s="2"/>
      <c r="O239" s="45"/>
    </row>
    <row r="240" ht="12.75" customHeight="1">
      <c r="B240" s="2"/>
      <c r="O240" s="45"/>
    </row>
    <row r="241" ht="12.75" customHeight="1">
      <c r="B241" s="2"/>
      <c r="O241" s="45"/>
    </row>
    <row r="242" ht="12.75" customHeight="1">
      <c r="B242" s="2"/>
      <c r="O242" s="45"/>
    </row>
    <row r="243" ht="12.75" customHeight="1">
      <c r="B243" s="2"/>
      <c r="O243" s="45"/>
    </row>
    <row r="244" ht="12.75" customHeight="1">
      <c r="B244" s="2"/>
      <c r="O244" s="45"/>
    </row>
    <row r="245" ht="12.75" customHeight="1">
      <c r="B245" s="2"/>
      <c r="O245" s="45"/>
    </row>
    <row r="246" ht="12.75" customHeight="1">
      <c r="B246" s="2"/>
      <c r="O246" s="45"/>
    </row>
    <row r="247" ht="12.75" customHeight="1">
      <c r="B247" s="2"/>
      <c r="O247" s="45"/>
    </row>
    <row r="248" ht="12.75" customHeight="1">
      <c r="B248" s="2"/>
      <c r="O248" s="45"/>
    </row>
    <row r="249" ht="12.75" customHeight="1">
      <c r="B249" s="2"/>
      <c r="O249" s="45"/>
    </row>
    <row r="250" ht="12.75" customHeight="1">
      <c r="B250" s="2"/>
      <c r="O250" s="45"/>
    </row>
    <row r="251" ht="12.75" customHeight="1">
      <c r="B251" s="2"/>
      <c r="O251" s="45"/>
    </row>
    <row r="252" ht="12.75" customHeight="1">
      <c r="B252" s="2"/>
      <c r="O252" s="45"/>
    </row>
    <row r="253" ht="12.75" customHeight="1">
      <c r="B253" s="2"/>
      <c r="O253" s="45"/>
    </row>
    <row r="254" ht="12.75" customHeight="1">
      <c r="B254" s="2"/>
      <c r="O254" s="45"/>
    </row>
    <row r="255" ht="12.75" customHeight="1">
      <c r="B255" s="2"/>
      <c r="O255" s="45"/>
    </row>
    <row r="256" ht="12.75" customHeight="1">
      <c r="B256" s="2"/>
      <c r="O256" s="45"/>
    </row>
    <row r="257" ht="12.75" customHeight="1">
      <c r="B257" s="2"/>
      <c r="O257" s="45"/>
    </row>
    <row r="258" ht="12.75" customHeight="1">
      <c r="B258" s="2"/>
      <c r="O258" s="45"/>
    </row>
    <row r="259" ht="12.75" customHeight="1">
      <c r="B259" s="2"/>
      <c r="O259" s="45"/>
    </row>
    <row r="260" ht="12.75" customHeight="1">
      <c r="B260" s="2"/>
      <c r="O260" s="45"/>
    </row>
    <row r="261" ht="12.75" customHeight="1">
      <c r="B261" s="2"/>
      <c r="O261" s="45"/>
    </row>
    <row r="262" ht="12.75" customHeight="1">
      <c r="B262" s="2"/>
      <c r="O262" s="45"/>
    </row>
    <row r="263" ht="12.75" customHeight="1">
      <c r="B263" s="2"/>
      <c r="O263" s="45"/>
    </row>
    <row r="264" ht="12.75" customHeight="1">
      <c r="B264" s="2"/>
      <c r="O264" s="45"/>
    </row>
    <row r="265" ht="12.75" customHeight="1">
      <c r="B265" s="2"/>
      <c r="O265" s="45"/>
    </row>
    <row r="266" ht="12.75" customHeight="1">
      <c r="B266" s="2"/>
      <c r="O266" s="45"/>
    </row>
    <row r="267" ht="12.75" customHeight="1">
      <c r="B267" s="2"/>
      <c r="O267" s="45"/>
    </row>
    <row r="268" ht="12.75" customHeight="1">
      <c r="B268" s="2"/>
      <c r="O268" s="45"/>
    </row>
    <row r="269" ht="12.75" customHeight="1">
      <c r="B269" s="2"/>
      <c r="O269" s="45"/>
    </row>
    <row r="270" ht="12.75" customHeight="1">
      <c r="B270" s="2"/>
      <c r="O270" s="45"/>
    </row>
    <row r="271" ht="12.75" customHeight="1">
      <c r="B271" s="2"/>
      <c r="O271" s="45"/>
    </row>
    <row r="272" ht="12.75" customHeight="1">
      <c r="B272" s="2"/>
      <c r="O272" s="45"/>
    </row>
    <row r="273" ht="12.75" customHeight="1">
      <c r="B273" s="2"/>
      <c r="O273" s="45"/>
    </row>
    <row r="274" ht="12.75" customHeight="1">
      <c r="B274" s="2"/>
      <c r="O274" s="45"/>
    </row>
    <row r="275" ht="12.75" customHeight="1">
      <c r="B275" s="2"/>
      <c r="O275" s="45"/>
    </row>
    <row r="276" ht="12.75" customHeight="1">
      <c r="B276" s="2"/>
      <c r="O276" s="45"/>
    </row>
    <row r="277" ht="12.75" customHeight="1">
      <c r="B277" s="2"/>
      <c r="O277" s="45"/>
    </row>
    <row r="278" ht="12.75" customHeight="1">
      <c r="B278" s="2"/>
      <c r="O278" s="45"/>
    </row>
    <row r="279" ht="12.75" customHeight="1">
      <c r="B279" s="2"/>
      <c r="O279" s="45"/>
    </row>
    <row r="280" ht="12.75" customHeight="1">
      <c r="B280" s="2"/>
      <c r="O280" s="45"/>
    </row>
    <row r="281" ht="12.75" customHeight="1">
      <c r="B281" s="2"/>
      <c r="O281" s="45"/>
    </row>
    <row r="282" ht="12.75" customHeight="1">
      <c r="B282" s="2"/>
      <c r="O282" s="45"/>
    </row>
    <row r="283" ht="12.75" customHeight="1">
      <c r="B283" s="2"/>
      <c r="O283" s="45"/>
    </row>
    <row r="284" ht="12.75" customHeight="1">
      <c r="B284" s="2"/>
      <c r="O284" s="45"/>
    </row>
    <row r="285" ht="12.75" customHeight="1">
      <c r="B285" s="2"/>
      <c r="O285" s="45"/>
    </row>
    <row r="286" ht="12.75" customHeight="1">
      <c r="B286" s="2"/>
      <c r="O286" s="45"/>
    </row>
    <row r="287" ht="12.75" customHeight="1">
      <c r="B287" s="2"/>
      <c r="O287" s="45"/>
    </row>
    <row r="288" ht="12.75" customHeight="1">
      <c r="B288" s="2"/>
      <c r="O288" s="45"/>
    </row>
    <row r="289" ht="12.75" customHeight="1">
      <c r="B289" s="2"/>
      <c r="O289" s="45"/>
    </row>
    <row r="290" ht="12.75" customHeight="1">
      <c r="B290" s="2"/>
      <c r="O290" s="45"/>
    </row>
    <row r="291" ht="12.75" customHeight="1">
      <c r="B291" s="2"/>
      <c r="O291" s="45"/>
    </row>
    <row r="292" ht="12.75" customHeight="1">
      <c r="B292" s="2"/>
      <c r="O292" s="45"/>
    </row>
    <row r="293" ht="12.75" customHeight="1">
      <c r="B293" s="2"/>
      <c r="O293" s="45"/>
    </row>
    <row r="294" ht="12.75" customHeight="1">
      <c r="B294" s="2"/>
      <c r="O294" s="45"/>
    </row>
    <row r="295" ht="12.75" customHeight="1">
      <c r="B295" s="2"/>
      <c r="O295" s="45"/>
    </row>
    <row r="296" ht="12.75" customHeight="1">
      <c r="B296" s="2"/>
      <c r="O296" s="45"/>
    </row>
    <row r="297" ht="12.75" customHeight="1">
      <c r="B297" s="2"/>
      <c r="O297" s="45"/>
    </row>
    <row r="298" ht="12.75" customHeight="1">
      <c r="B298" s="2"/>
      <c r="O298" s="45"/>
    </row>
    <row r="299" ht="12.75" customHeight="1">
      <c r="B299" s="2"/>
      <c r="O299" s="45"/>
    </row>
    <row r="300" ht="12.75" customHeight="1">
      <c r="B300" s="2"/>
      <c r="O300" s="45"/>
    </row>
    <row r="301" ht="12.75" customHeight="1">
      <c r="B301" s="2"/>
      <c r="O301" s="45"/>
    </row>
    <row r="302" ht="12.75" customHeight="1">
      <c r="B302" s="2"/>
      <c r="O302" s="45"/>
    </row>
    <row r="303" ht="12.75" customHeight="1">
      <c r="B303" s="2"/>
      <c r="O303" s="45"/>
    </row>
    <row r="304" ht="12.75" customHeight="1">
      <c r="B304" s="2"/>
      <c r="O304" s="45"/>
    </row>
    <row r="305" ht="12.75" customHeight="1">
      <c r="B305" s="2"/>
      <c r="O305" s="45"/>
    </row>
    <row r="306" ht="12.75" customHeight="1">
      <c r="B306" s="2"/>
      <c r="O306" s="45"/>
    </row>
    <row r="307" ht="12.75" customHeight="1">
      <c r="B307" s="2"/>
      <c r="O307" s="45"/>
    </row>
    <row r="308" ht="12.75" customHeight="1">
      <c r="B308" s="2"/>
      <c r="O308" s="45"/>
    </row>
    <row r="309" ht="12.75" customHeight="1">
      <c r="B309" s="2"/>
      <c r="O309" s="45"/>
    </row>
    <row r="310" ht="12.75" customHeight="1">
      <c r="B310" s="2"/>
      <c r="O310" s="45"/>
    </row>
    <row r="311" ht="12.75" customHeight="1">
      <c r="B311" s="2"/>
      <c r="O311" s="45"/>
    </row>
    <row r="312" ht="12.75" customHeight="1">
      <c r="B312" s="2"/>
      <c r="O312" s="45"/>
    </row>
    <row r="313" ht="12.75" customHeight="1">
      <c r="B313" s="2"/>
      <c r="O313" s="45"/>
    </row>
    <row r="314" ht="12.75" customHeight="1">
      <c r="B314" s="2"/>
      <c r="O314" s="45"/>
    </row>
    <row r="315" ht="12.75" customHeight="1">
      <c r="B315" s="2"/>
      <c r="O315" s="45"/>
    </row>
    <row r="316" ht="12.75" customHeight="1">
      <c r="B316" s="2"/>
      <c r="O316" s="45"/>
    </row>
    <row r="317" ht="12.75" customHeight="1">
      <c r="B317" s="2"/>
      <c r="O317" s="45"/>
    </row>
    <row r="318" ht="12.75" customHeight="1">
      <c r="B318" s="2"/>
      <c r="O318" s="45"/>
    </row>
    <row r="319" ht="12.75" customHeight="1">
      <c r="B319" s="2"/>
      <c r="O319" s="45"/>
    </row>
    <row r="320" ht="12.75" customHeight="1">
      <c r="B320" s="2"/>
      <c r="O320" s="45"/>
    </row>
    <row r="321" ht="12.75" customHeight="1">
      <c r="B321" s="2"/>
      <c r="O321" s="45"/>
    </row>
    <row r="322" ht="12.75" customHeight="1">
      <c r="B322" s="2"/>
      <c r="O322" s="45"/>
    </row>
    <row r="323" ht="12.75" customHeight="1">
      <c r="B323" s="2"/>
      <c r="O323" s="45"/>
    </row>
    <row r="324" ht="12.75" customHeight="1">
      <c r="B324" s="2"/>
      <c r="O324" s="45"/>
    </row>
    <row r="325" ht="12.75" customHeight="1">
      <c r="B325" s="2"/>
      <c r="O325" s="45"/>
    </row>
    <row r="326" ht="12.75" customHeight="1">
      <c r="B326" s="2"/>
      <c r="O326" s="45"/>
    </row>
    <row r="327" ht="12.75" customHeight="1">
      <c r="B327" s="2"/>
      <c r="O327" s="45"/>
    </row>
    <row r="328" ht="12.75" customHeight="1">
      <c r="B328" s="2"/>
      <c r="O328" s="45"/>
    </row>
    <row r="329" ht="12.75" customHeight="1">
      <c r="B329" s="2"/>
      <c r="O329" s="45"/>
    </row>
    <row r="330" ht="12.75" customHeight="1">
      <c r="B330" s="2"/>
      <c r="O330" s="45"/>
    </row>
    <row r="331" ht="12.75" customHeight="1">
      <c r="B331" s="2"/>
      <c r="O331" s="45"/>
    </row>
    <row r="332" ht="12.75" customHeight="1">
      <c r="B332" s="2"/>
      <c r="O332" s="45"/>
    </row>
    <row r="333" ht="12.75" customHeight="1">
      <c r="B333" s="2"/>
      <c r="O333" s="45"/>
    </row>
    <row r="334" ht="12.75" customHeight="1">
      <c r="B334" s="2"/>
      <c r="O334" s="45"/>
    </row>
    <row r="335" ht="12.75" customHeight="1">
      <c r="B335" s="2"/>
      <c r="O335" s="45"/>
    </row>
    <row r="336" ht="12.75" customHeight="1">
      <c r="B336" s="2"/>
      <c r="O336" s="45"/>
    </row>
    <row r="337" ht="12.75" customHeight="1">
      <c r="B337" s="2"/>
      <c r="O337" s="45"/>
    </row>
    <row r="338" ht="12.75" customHeight="1">
      <c r="B338" s="2"/>
      <c r="O338" s="45"/>
    </row>
    <row r="339" ht="12.75" customHeight="1">
      <c r="B339" s="2"/>
      <c r="O339" s="45"/>
    </row>
    <row r="340" ht="12.75" customHeight="1">
      <c r="B340" s="2"/>
      <c r="O340" s="45"/>
    </row>
    <row r="341" ht="12.75" customHeight="1">
      <c r="B341" s="2"/>
      <c r="O341" s="45"/>
    </row>
    <row r="342" ht="12.75" customHeight="1">
      <c r="B342" s="2"/>
      <c r="O342" s="45"/>
    </row>
    <row r="343" ht="12.75" customHeight="1">
      <c r="B343" s="2"/>
      <c r="O343" s="45"/>
    </row>
    <row r="344" ht="12.75" customHeight="1">
      <c r="B344" s="2"/>
      <c r="O344" s="45"/>
    </row>
    <row r="345" ht="12.75" customHeight="1">
      <c r="B345" s="2"/>
      <c r="O345" s="45"/>
    </row>
    <row r="346" ht="12.75" customHeight="1">
      <c r="B346" s="2"/>
      <c r="O346" s="45"/>
    </row>
    <row r="347" ht="12.75" customHeight="1">
      <c r="B347" s="2"/>
      <c r="O347" s="45"/>
    </row>
    <row r="348" ht="12.75" customHeight="1">
      <c r="B348" s="2"/>
      <c r="O348" s="45"/>
    </row>
    <row r="349" ht="12.75" customHeight="1">
      <c r="B349" s="2"/>
      <c r="O349" s="45"/>
    </row>
    <row r="350" ht="12.75" customHeight="1">
      <c r="B350" s="2"/>
      <c r="O350" s="45"/>
    </row>
    <row r="351" ht="12.75" customHeight="1">
      <c r="B351" s="2"/>
      <c r="O351" s="45"/>
    </row>
    <row r="352" ht="12.75" customHeight="1">
      <c r="B352" s="2"/>
      <c r="O352" s="45"/>
    </row>
    <row r="353" ht="12.75" customHeight="1">
      <c r="B353" s="2"/>
      <c r="O353" s="45"/>
    </row>
    <row r="354" ht="12.75" customHeight="1">
      <c r="B354" s="2"/>
      <c r="O354" s="45"/>
    </row>
    <row r="355" ht="12.75" customHeight="1">
      <c r="B355" s="2"/>
      <c r="O355" s="45"/>
    </row>
    <row r="356" ht="12.75" customHeight="1">
      <c r="B356" s="2"/>
      <c r="O356" s="45"/>
    </row>
    <row r="357" ht="12.75" customHeight="1">
      <c r="B357" s="2"/>
      <c r="O357" s="45"/>
    </row>
    <row r="358" ht="12.75" customHeight="1">
      <c r="B358" s="2"/>
      <c r="O358" s="45"/>
    </row>
    <row r="359" ht="12.75" customHeight="1">
      <c r="B359" s="2"/>
      <c r="O359" s="45"/>
    </row>
    <row r="360" ht="12.75" customHeight="1">
      <c r="B360" s="2"/>
      <c r="O360" s="45"/>
    </row>
    <row r="361" ht="12.75" customHeight="1">
      <c r="B361" s="2"/>
      <c r="O361" s="45"/>
    </row>
    <row r="362" ht="12.75" customHeight="1">
      <c r="B362" s="2"/>
      <c r="O362" s="45"/>
    </row>
    <row r="363" ht="12.75" customHeight="1">
      <c r="B363" s="2"/>
      <c r="O363" s="45"/>
    </row>
    <row r="364" ht="12.75" customHeight="1">
      <c r="B364" s="2"/>
      <c r="O364" s="45"/>
    </row>
    <row r="365" ht="12.75" customHeight="1">
      <c r="B365" s="2"/>
      <c r="O365" s="45"/>
    </row>
    <row r="366" ht="12.75" customHeight="1">
      <c r="B366" s="2"/>
      <c r="O366" s="45"/>
    </row>
    <row r="367" ht="12.75" customHeight="1">
      <c r="B367" s="2"/>
      <c r="O367" s="45"/>
    </row>
    <row r="368" ht="12.75" customHeight="1">
      <c r="B368" s="2"/>
      <c r="O368" s="45"/>
    </row>
    <row r="369" ht="12.75" customHeight="1">
      <c r="B369" s="2"/>
      <c r="O369" s="45"/>
    </row>
    <row r="370" ht="12.75" customHeight="1">
      <c r="B370" s="2"/>
      <c r="O370" s="45"/>
    </row>
    <row r="371" ht="12.75" customHeight="1">
      <c r="B371" s="2"/>
      <c r="O371" s="45"/>
    </row>
    <row r="372" ht="12.75" customHeight="1">
      <c r="B372" s="2"/>
      <c r="O372" s="45"/>
    </row>
    <row r="373" ht="12.75" customHeight="1">
      <c r="B373" s="2"/>
      <c r="O373" s="45"/>
    </row>
    <row r="374" ht="12.75" customHeight="1">
      <c r="B374" s="2"/>
      <c r="O374" s="45"/>
    </row>
    <row r="375" ht="12.75" customHeight="1">
      <c r="B375" s="2"/>
      <c r="O375" s="45"/>
    </row>
    <row r="376" ht="12.75" customHeight="1">
      <c r="B376" s="2"/>
      <c r="O376" s="45"/>
    </row>
    <row r="377" ht="12.75" customHeight="1">
      <c r="B377" s="2"/>
      <c r="O377" s="45"/>
    </row>
    <row r="378" ht="12.75" customHeight="1">
      <c r="B378" s="2"/>
      <c r="O378" s="45"/>
    </row>
    <row r="379" ht="12.75" customHeight="1">
      <c r="B379" s="2"/>
      <c r="O379" s="45"/>
    </row>
    <row r="380" ht="12.75" customHeight="1">
      <c r="B380" s="2"/>
      <c r="O380" s="45"/>
    </row>
    <row r="381" ht="12.75" customHeight="1">
      <c r="B381" s="2"/>
      <c r="O381" s="45"/>
    </row>
    <row r="382" ht="12.75" customHeight="1">
      <c r="B382" s="2"/>
      <c r="O382" s="45"/>
    </row>
    <row r="383" ht="12.75" customHeight="1">
      <c r="B383" s="2"/>
      <c r="O383" s="45"/>
    </row>
    <row r="384" ht="12.75" customHeight="1">
      <c r="B384" s="2"/>
      <c r="O384" s="45"/>
    </row>
    <row r="385" ht="12.75" customHeight="1">
      <c r="B385" s="2"/>
      <c r="O385" s="45"/>
    </row>
    <row r="386" ht="12.75" customHeight="1">
      <c r="B386" s="2"/>
      <c r="O386" s="45"/>
    </row>
    <row r="387" ht="12.75" customHeight="1">
      <c r="B387" s="2"/>
      <c r="O387" s="45"/>
    </row>
    <row r="388" ht="12.75" customHeight="1">
      <c r="B388" s="2"/>
      <c r="O388" s="45"/>
    </row>
    <row r="389" ht="12.75" customHeight="1">
      <c r="B389" s="2"/>
      <c r="O389" s="45"/>
    </row>
    <row r="390" ht="12.75" customHeight="1">
      <c r="B390" s="2"/>
      <c r="O390" s="45"/>
    </row>
    <row r="391" ht="12.75" customHeight="1">
      <c r="B391" s="2"/>
      <c r="O391" s="45"/>
    </row>
    <row r="392" ht="12.75" customHeight="1">
      <c r="B392" s="2"/>
      <c r="O392" s="45"/>
    </row>
    <row r="393" ht="12.75" customHeight="1">
      <c r="B393" s="2"/>
      <c r="O393" s="45"/>
    </row>
    <row r="394" ht="12.75" customHeight="1">
      <c r="B394" s="2"/>
      <c r="O394" s="45"/>
    </row>
    <row r="395" ht="12.75" customHeight="1">
      <c r="B395" s="2"/>
      <c r="O395" s="45"/>
    </row>
    <row r="396" ht="12.75" customHeight="1">
      <c r="B396" s="2"/>
      <c r="O396" s="45"/>
    </row>
    <row r="397" ht="12.75" customHeight="1">
      <c r="B397" s="2"/>
      <c r="O397" s="45"/>
    </row>
    <row r="398" ht="12.75" customHeight="1">
      <c r="B398" s="2"/>
      <c r="O398" s="45"/>
    </row>
    <row r="399" ht="12.75" customHeight="1">
      <c r="B399" s="2"/>
      <c r="O399" s="45"/>
    </row>
    <row r="400" ht="12.75" customHeight="1">
      <c r="B400" s="2"/>
      <c r="O400" s="45"/>
    </row>
    <row r="401" ht="12.75" customHeight="1">
      <c r="B401" s="2"/>
      <c r="O401" s="45"/>
    </row>
    <row r="402" ht="12.75" customHeight="1">
      <c r="B402" s="2"/>
      <c r="O402" s="45"/>
    </row>
    <row r="403" ht="12.75" customHeight="1">
      <c r="B403" s="2"/>
      <c r="O403" s="45"/>
    </row>
    <row r="404" ht="12.75" customHeight="1">
      <c r="B404" s="2"/>
      <c r="O404" s="45"/>
    </row>
    <row r="405" ht="12.75" customHeight="1">
      <c r="B405" s="2"/>
      <c r="O405" s="45"/>
    </row>
    <row r="406" ht="12.75" customHeight="1">
      <c r="B406" s="2"/>
      <c r="O406" s="45"/>
    </row>
    <row r="407" ht="12.75" customHeight="1">
      <c r="B407" s="2"/>
      <c r="O407" s="45"/>
    </row>
    <row r="408" ht="12.75" customHeight="1">
      <c r="B408" s="2"/>
      <c r="O408" s="45"/>
    </row>
    <row r="409" ht="12.75" customHeight="1">
      <c r="B409" s="2"/>
      <c r="O409" s="45"/>
    </row>
    <row r="410" ht="12.75" customHeight="1">
      <c r="B410" s="2"/>
      <c r="O410" s="45"/>
    </row>
    <row r="411" ht="12.75" customHeight="1">
      <c r="B411" s="2"/>
      <c r="O411" s="45"/>
    </row>
    <row r="412" ht="12.75" customHeight="1">
      <c r="B412" s="2"/>
      <c r="O412" s="45"/>
    </row>
    <row r="413" ht="12.75" customHeight="1">
      <c r="B413" s="2"/>
      <c r="O413" s="45"/>
    </row>
    <row r="414" ht="12.75" customHeight="1">
      <c r="B414" s="2"/>
      <c r="O414" s="45"/>
    </row>
    <row r="415" ht="12.75" customHeight="1">
      <c r="B415" s="2"/>
      <c r="O415" s="45"/>
    </row>
    <row r="416" ht="12.75" customHeight="1">
      <c r="B416" s="2"/>
      <c r="O416" s="45"/>
    </row>
    <row r="417" ht="12.75" customHeight="1">
      <c r="B417" s="2"/>
      <c r="O417" s="45"/>
    </row>
    <row r="418" ht="12.75" customHeight="1">
      <c r="B418" s="2"/>
      <c r="O418" s="45"/>
    </row>
    <row r="419" ht="12.75" customHeight="1">
      <c r="B419" s="2"/>
      <c r="O419" s="45"/>
    </row>
    <row r="420" ht="12.75" customHeight="1">
      <c r="B420" s="2"/>
      <c r="O420" s="45"/>
    </row>
    <row r="421" ht="12.75" customHeight="1">
      <c r="B421" s="2"/>
      <c r="O421" s="45"/>
    </row>
    <row r="422" ht="12.75" customHeight="1">
      <c r="B422" s="2"/>
      <c r="O422" s="45"/>
    </row>
    <row r="423" ht="12.75" customHeight="1">
      <c r="B423" s="2"/>
      <c r="O423" s="45"/>
    </row>
    <row r="424" ht="12.75" customHeight="1">
      <c r="B424" s="2"/>
      <c r="O424" s="45"/>
    </row>
    <row r="425" ht="12.75" customHeight="1">
      <c r="B425" s="2"/>
      <c r="O425" s="45"/>
    </row>
    <row r="426" ht="12.75" customHeight="1">
      <c r="B426" s="2"/>
      <c r="O426" s="45"/>
    </row>
    <row r="427" ht="12.75" customHeight="1">
      <c r="B427" s="2"/>
      <c r="O427" s="45"/>
    </row>
    <row r="428" ht="12.75" customHeight="1">
      <c r="B428" s="2"/>
      <c r="O428" s="45"/>
    </row>
    <row r="429" ht="12.75" customHeight="1">
      <c r="B429" s="2"/>
      <c r="O429" s="45"/>
    </row>
    <row r="430" ht="12.75" customHeight="1">
      <c r="B430" s="2"/>
      <c r="O430" s="45"/>
    </row>
    <row r="431" ht="12.75" customHeight="1">
      <c r="B431" s="2"/>
      <c r="O431" s="45"/>
    </row>
    <row r="432" ht="12.75" customHeight="1">
      <c r="B432" s="2"/>
      <c r="O432" s="45"/>
    </row>
    <row r="433" ht="12.75" customHeight="1">
      <c r="B433" s="2"/>
      <c r="O433" s="45"/>
    </row>
    <row r="434" ht="12.75" customHeight="1">
      <c r="B434" s="2"/>
      <c r="O434" s="45"/>
    </row>
    <row r="435" ht="12.75" customHeight="1">
      <c r="B435" s="2"/>
      <c r="O435" s="45"/>
    </row>
    <row r="436" ht="12.75" customHeight="1">
      <c r="B436" s="2"/>
      <c r="O436" s="45"/>
    </row>
    <row r="437" ht="12.75" customHeight="1">
      <c r="B437" s="2"/>
      <c r="O437" s="45"/>
    </row>
    <row r="438" ht="12.75" customHeight="1">
      <c r="B438" s="2"/>
      <c r="O438" s="45"/>
    </row>
    <row r="439" ht="12.75" customHeight="1">
      <c r="B439" s="2"/>
      <c r="O439" s="45"/>
    </row>
    <row r="440" ht="12.75" customHeight="1">
      <c r="B440" s="2"/>
      <c r="O440" s="45"/>
    </row>
    <row r="441" ht="12.75" customHeight="1">
      <c r="B441" s="2"/>
      <c r="O441" s="45"/>
    </row>
    <row r="442" ht="12.75" customHeight="1">
      <c r="B442" s="2"/>
      <c r="O442" s="45"/>
    </row>
    <row r="443" ht="12.75" customHeight="1">
      <c r="B443" s="2"/>
      <c r="O443" s="45"/>
    </row>
    <row r="444" ht="12.75" customHeight="1">
      <c r="B444" s="2"/>
      <c r="O444" s="45"/>
    </row>
    <row r="445" ht="12.75" customHeight="1">
      <c r="B445" s="2"/>
      <c r="O445" s="45"/>
    </row>
    <row r="446" ht="12.75" customHeight="1">
      <c r="B446" s="2"/>
      <c r="O446" s="45"/>
    </row>
    <row r="447" ht="12.75" customHeight="1">
      <c r="B447" s="2"/>
      <c r="O447" s="45"/>
    </row>
    <row r="448" ht="12.75" customHeight="1">
      <c r="B448" s="2"/>
      <c r="O448" s="45"/>
    </row>
    <row r="449" ht="12.75" customHeight="1">
      <c r="B449" s="2"/>
      <c r="O449" s="45"/>
    </row>
    <row r="450" ht="12.75" customHeight="1">
      <c r="B450" s="2"/>
      <c r="O450" s="45"/>
    </row>
    <row r="451" ht="12.75" customHeight="1">
      <c r="B451" s="2"/>
      <c r="O451" s="45"/>
    </row>
    <row r="452" ht="12.75" customHeight="1">
      <c r="B452" s="2"/>
      <c r="O452" s="45"/>
    </row>
    <row r="453" ht="12.75" customHeight="1">
      <c r="B453" s="2"/>
      <c r="O453" s="45"/>
    </row>
    <row r="454" ht="12.75" customHeight="1">
      <c r="B454" s="2"/>
      <c r="O454" s="45"/>
    </row>
    <row r="455" ht="12.75" customHeight="1">
      <c r="B455" s="2"/>
      <c r="O455" s="45"/>
    </row>
    <row r="456" ht="12.75" customHeight="1">
      <c r="B456" s="2"/>
      <c r="O456" s="45"/>
    </row>
    <row r="457" ht="12.75" customHeight="1">
      <c r="B457" s="2"/>
      <c r="O457" s="45"/>
    </row>
    <row r="458" ht="12.75" customHeight="1">
      <c r="B458" s="2"/>
      <c r="O458" s="45"/>
    </row>
    <row r="459" ht="12.75" customHeight="1">
      <c r="B459" s="2"/>
      <c r="O459" s="45"/>
    </row>
    <row r="460" ht="12.75" customHeight="1">
      <c r="B460" s="2"/>
      <c r="O460" s="45"/>
    </row>
    <row r="461" ht="12.75" customHeight="1">
      <c r="B461" s="2"/>
      <c r="O461" s="45"/>
    </row>
    <row r="462" ht="12.75" customHeight="1">
      <c r="B462" s="2"/>
      <c r="O462" s="45"/>
    </row>
    <row r="463" ht="12.75" customHeight="1">
      <c r="B463" s="2"/>
      <c r="O463" s="45"/>
    </row>
    <row r="464" ht="12.75" customHeight="1">
      <c r="B464" s="2"/>
      <c r="O464" s="45"/>
    </row>
    <row r="465" ht="12.75" customHeight="1">
      <c r="B465" s="2"/>
      <c r="O465" s="45"/>
    </row>
    <row r="466" ht="12.75" customHeight="1">
      <c r="B466" s="2"/>
      <c r="O466" s="45"/>
    </row>
    <row r="467" ht="12.75" customHeight="1">
      <c r="B467" s="2"/>
      <c r="O467" s="45"/>
    </row>
    <row r="468" ht="12.75" customHeight="1">
      <c r="B468" s="2"/>
      <c r="O468" s="45"/>
    </row>
    <row r="469" ht="12.75" customHeight="1">
      <c r="B469" s="2"/>
      <c r="O469" s="45"/>
    </row>
    <row r="470" ht="12.75" customHeight="1">
      <c r="B470" s="2"/>
      <c r="O470" s="45"/>
    </row>
    <row r="471" ht="12.75" customHeight="1">
      <c r="B471" s="2"/>
      <c r="O471" s="45"/>
    </row>
    <row r="472" ht="12.75" customHeight="1">
      <c r="B472" s="2"/>
      <c r="O472" s="45"/>
    </row>
    <row r="473" ht="12.75" customHeight="1">
      <c r="B473" s="2"/>
      <c r="O473" s="45"/>
    </row>
    <row r="474" ht="12.75" customHeight="1">
      <c r="B474" s="2"/>
      <c r="O474" s="45"/>
    </row>
    <row r="475" ht="12.75" customHeight="1">
      <c r="B475" s="2"/>
      <c r="O475" s="45"/>
    </row>
    <row r="476" ht="12.75" customHeight="1">
      <c r="B476" s="2"/>
      <c r="O476" s="45"/>
    </row>
    <row r="477" ht="12.75" customHeight="1">
      <c r="B477" s="2"/>
      <c r="O477" s="45"/>
    </row>
    <row r="478" ht="12.75" customHeight="1">
      <c r="B478" s="2"/>
      <c r="O478" s="45"/>
    </row>
    <row r="479" ht="12.75" customHeight="1">
      <c r="B479" s="2"/>
      <c r="O479" s="45"/>
    </row>
    <row r="480" ht="12.75" customHeight="1">
      <c r="B480" s="2"/>
      <c r="O480" s="45"/>
    </row>
    <row r="481" ht="12.75" customHeight="1">
      <c r="B481" s="2"/>
      <c r="O481" s="45"/>
    </row>
    <row r="482" ht="12.75" customHeight="1">
      <c r="B482" s="2"/>
      <c r="O482" s="45"/>
    </row>
    <row r="483" ht="12.75" customHeight="1">
      <c r="B483" s="2"/>
      <c r="O483" s="45"/>
    </row>
    <row r="484" ht="12.75" customHeight="1">
      <c r="B484" s="2"/>
      <c r="O484" s="45"/>
    </row>
    <row r="485" ht="12.75" customHeight="1">
      <c r="B485" s="2"/>
      <c r="O485" s="45"/>
    </row>
    <row r="486" ht="12.75" customHeight="1">
      <c r="B486" s="2"/>
      <c r="O486" s="45"/>
    </row>
    <row r="487" ht="12.75" customHeight="1">
      <c r="B487" s="2"/>
      <c r="O487" s="45"/>
    </row>
    <row r="488" ht="12.75" customHeight="1">
      <c r="B488" s="2"/>
      <c r="O488" s="45"/>
    </row>
    <row r="489" ht="12.75" customHeight="1">
      <c r="B489" s="2"/>
      <c r="O489" s="45"/>
    </row>
    <row r="490" ht="12.75" customHeight="1">
      <c r="B490" s="2"/>
      <c r="O490" s="45"/>
    </row>
    <row r="491" ht="12.75" customHeight="1">
      <c r="B491" s="2"/>
      <c r="O491" s="45"/>
    </row>
    <row r="492" ht="12.75" customHeight="1">
      <c r="B492" s="2"/>
      <c r="O492" s="45"/>
    </row>
    <row r="493" ht="12.75" customHeight="1">
      <c r="B493" s="2"/>
      <c r="O493" s="45"/>
    </row>
    <row r="494" ht="12.75" customHeight="1">
      <c r="B494" s="2"/>
      <c r="O494" s="45"/>
    </row>
    <row r="495" ht="12.75" customHeight="1">
      <c r="B495" s="2"/>
      <c r="O495" s="45"/>
    </row>
    <row r="496" ht="12.75" customHeight="1">
      <c r="B496" s="2"/>
      <c r="O496" s="45"/>
    </row>
    <row r="497" ht="12.75" customHeight="1">
      <c r="B497" s="2"/>
      <c r="O497" s="45"/>
    </row>
    <row r="498" ht="12.75" customHeight="1">
      <c r="B498" s="2"/>
      <c r="O498" s="45"/>
    </row>
    <row r="499" ht="12.75" customHeight="1">
      <c r="B499" s="2"/>
      <c r="O499" s="45"/>
    </row>
    <row r="500" ht="12.75" customHeight="1">
      <c r="B500" s="2"/>
      <c r="O500" s="45"/>
    </row>
    <row r="501" ht="12.75" customHeight="1">
      <c r="B501" s="2"/>
      <c r="O501" s="45"/>
    </row>
    <row r="502" ht="12.75" customHeight="1">
      <c r="B502" s="2"/>
      <c r="O502" s="45"/>
    </row>
    <row r="503" ht="12.75" customHeight="1">
      <c r="B503" s="2"/>
      <c r="O503" s="45"/>
    </row>
    <row r="504" ht="12.75" customHeight="1">
      <c r="B504" s="2"/>
      <c r="O504" s="45"/>
    </row>
    <row r="505" ht="12.75" customHeight="1">
      <c r="B505" s="2"/>
      <c r="O505" s="45"/>
    </row>
    <row r="506" ht="12.75" customHeight="1">
      <c r="B506" s="2"/>
      <c r="O506" s="45"/>
    </row>
    <row r="507" ht="12.75" customHeight="1">
      <c r="B507" s="2"/>
      <c r="O507" s="45"/>
    </row>
    <row r="508" ht="12.75" customHeight="1">
      <c r="B508" s="2"/>
      <c r="O508" s="45"/>
    </row>
    <row r="509" ht="12.75" customHeight="1">
      <c r="B509" s="2"/>
      <c r="O509" s="45"/>
    </row>
    <row r="510" ht="12.75" customHeight="1">
      <c r="B510" s="2"/>
      <c r="O510" s="45"/>
    </row>
    <row r="511" ht="12.75" customHeight="1">
      <c r="B511" s="2"/>
      <c r="O511" s="45"/>
    </row>
    <row r="512" ht="12.75" customHeight="1">
      <c r="B512" s="2"/>
      <c r="O512" s="45"/>
    </row>
    <row r="513" ht="12.75" customHeight="1">
      <c r="B513" s="2"/>
      <c r="O513" s="45"/>
    </row>
    <row r="514" ht="12.75" customHeight="1">
      <c r="B514" s="2"/>
      <c r="O514" s="45"/>
    </row>
    <row r="515" ht="12.75" customHeight="1">
      <c r="B515" s="2"/>
      <c r="O515" s="45"/>
    </row>
    <row r="516" ht="12.75" customHeight="1">
      <c r="B516" s="2"/>
      <c r="O516" s="45"/>
    </row>
    <row r="517" ht="12.75" customHeight="1">
      <c r="B517" s="2"/>
      <c r="O517" s="45"/>
    </row>
    <row r="518" ht="12.75" customHeight="1">
      <c r="B518" s="2"/>
      <c r="O518" s="45"/>
    </row>
    <row r="519" ht="12.75" customHeight="1">
      <c r="B519" s="2"/>
      <c r="O519" s="45"/>
    </row>
    <row r="520" ht="12.75" customHeight="1">
      <c r="B520" s="2"/>
      <c r="O520" s="45"/>
    </row>
    <row r="521" ht="12.75" customHeight="1">
      <c r="B521" s="2"/>
      <c r="O521" s="45"/>
    </row>
    <row r="522" ht="12.75" customHeight="1">
      <c r="B522" s="2"/>
      <c r="O522" s="45"/>
    </row>
    <row r="523" ht="12.75" customHeight="1">
      <c r="B523" s="2"/>
      <c r="O523" s="45"/>
    </row>
    <row r="524" ht="12.75" customHeight="1">
      <c r="B524" s="2"/>
      <c r="O524" s="45"/>
    </row>
    <row r="525" ht="12.75" customHeight="1">
      <c r="B525" s="2"/>
      <c r="O525" s="45"/>
    </row>
    <row r="526" ht="12.75" customHeight="1">
      <c r="B526" s="2"/>
      <c r="O526" s="45"/>
    </row>
    <row r="527" ht="12.75" customHeight="1">
      <c r="B527" s="2"/>
      <c r="O527" s="45"/>
    </row>
    <row r="528" ht="12.75" customHeight="1">
      <c r="B528" s="2"/>
      <c r="O528" s="45"/>
    </row>
    <row r="529" ht="12.75" customHeight="1">
      <c r="B529" s="2"/>
      <c r="O529" s="45"/>
    </row>
    <row r="530" ht="12.75" customHeight="1">
      <c r="B530" s="2"/>
      <c r="O530" s="45"/>
    </row>
    <row r="531" ht="12.75" customHeight="1">
      <c r="B531" s="2"/>
      <c r="O531" s="45"/>
    </row>
    <row r="532" ht="12.75" customHeight="1">
      <c r="B532" s="2"/>
      <c r="O532" s="45"/>
    </row>
    <row r="533" ht="12.75" customHeight="1">
      <c r="B533" s="2"/>
      <c r="O533" s="45"/>
    </row>
    <row r="534" ht="12.75" customHeight="1">
      <c r="B534" s="2"/>
      <c r="O534" s="45"/>
    </row>
    <row r="535" ht="12.75" customHeight="1">
      <c r="B535" s="2"/>
      <c r="O535" s="45"/>
    </row>
    <row r="536" ht="12.75" customHeight="1">
      <c r="B536" s="2"/>
      <c r="O536" s="45"/>
    </row>
    <row r="537" ht="12.75" customHeight="1">
      <c r="B537" s="2"/>
      <c r="O537" s="45"/>
    </row>
    <row r="538" ht="12.75" customHeight="1">
      <c r="B538" s="2"/>
      <c r="O538" s="45"/>
    </row>
    <row r="539" ht="12.75" customHeight="1">
      <c r="B539" s="2"/>
      <c r="O539" s="45"/>
    </row>
    <row r="540" ht="12.75" customHeight="1">
      <c r="B540" s="2"/>
      <c r="O540" s="45"/>
    </row>
    <row r="541" ht="12.75" customHeight="1">
      <c r="B541" s="2"/>
      <c r="O541" s="45"/>
    </row>
    <row r="542" ht="12.75" customHeight="1">
      <c r="B542" s="2"/>
      <c r="O542" s="45"/>
    </row>
    <row r="543" ht="12.75" customHeight="1">
      <c r="B543" s="2"/>
      <c r="O543" s="45"/>
    </row>
    <row r="544" ht="12.75" customHeight="1">
      <c r="B544" s="2"/>
      <c r="O544" s="45"/>
    </row>
    <row r="545" ht="12.75" customHeight="1">
      <c r="B545" s="2"/>
      <c r="O545" s="45"/>
    </row>
    <row r="546" ht="12.75" customHeight="1">
      <c r="B546" s="2"/>
      <c r="O546" s="45"/>
    </row>
    <row r="547" ht="12.75" customHeight="1">
      <c r="B547" s="2"/>
      <c r="O547" s="45"/>
    </row>
    <row r="548" ht="12.75" customHeight="1">
      <c r="B548" s="2"/>
      <c r="O548" s="45"/>
    </row>
    <row r="549" ht="12.75" customHeight="1">
      <c r="B549" s="2"/>
      <c r="O549" s="45"/>
    </row>
    <row r="550" ht="12.75" customHeight="1">
      <c r="B550" s="2"/>
      <c r="O550" s="45"/>
    </row>
    <row r="551" ht="12.75" customHeight="1">
      <c r="B551" s="2"/>
      <c r="O551" s="45"/>
    </row>
    <row r="552" ht="12.75" customHeight="1">
      <c r="B552" s="2"/>
      <c r="O552" s="45"/>
    </row>
    <row r="553" ht="12.75" customHeight="1">
      <c r="B553" s="2"/>
      <c r="O553" s="45"/>
    </row>
    <row r="554" ht="12.75" customHeight="1">
      <c r="B554" s="2"/>
      <c r="O554" s="45"/>
    </row>
    <row r="555" ht="12.75" customHeight="1">
      <c r="B555" s="2"/>
      <c r="O555" s="45"/>
    </row>
    <row r="556" ht="12.75" customHeight="1">
      <c r="B556" s="2"/>
      <c r="O556" s="45"/>
    </row>
    <row r="557" ht="12.75" customHeight="1">
      <c r="B557" s="2"/>
      <c r="O557" s="45"/>
    </row>
    <row r="558" ht="12.75" customHeight="1">
      <c r="B558" s="2"/>
      <c r="O558" s="45"/>
    </row>
    <row r="559" ht="12.75" customHeight="1">
      <c r="B559" s="2"/>
      <c r="O559" s="45"/>
    </row>
    <row r="560" ht="12.75" customHeight="1">
      <c r="B560" s="2"/>
      <c r="O560" s="45"/>
    </row>
    <row r="561" ht="12.75" customHeight="1">
      <c r="B561" s="2"/>
      <c r="O561" s="45"/>
    </row>
    <row r="562" ht="12.75" customHeight="1">
      <c r="B562" s="2"/>
      <c r="O562" s="45"/>
    </row>
    <row r="563" ht="12.75" customHeight="1">
      <c r="B563" s="2"/>
      <c r="O563" s="45"/>
    </row>
    <row r="564" ht="12.75" customHeight="1">
      <c r="B564" s="2"/>
      <c r="O564" s="45"/>
    </row>
    <row r="565" ht="12.75" customHeight="1">
      <c r="B565" s="2"/>
      <c r="O565" s="45"/>
    </row>
    <row r="566" ht="12.75" customHeight="1">
      <c r="B566" s="2"/>
      <c r="O566" s="45"/>
    </row>
    <row r="567" ht="12.75" customHeight="1">
      <c r="B567" s="2"/>
      <c r="O567" s="45"/>
    </row>
    <row r="568" ht="12.75" customHeight="1">
      <c r="B568" s="2"/>
      <c r="O568" s="45"/>
    </row>
    <row r="569" ht="12.75" customHeight="1">
      <c r="B569" s="2"/>
      <c r="O569" s="45"/>
    </row>
    <row r="570" ht="12.75" customHeight="1">
      <c r="B570" s="2"/>
      <c r="O570" s="45"/>
    </row>
    <row r="571" ht="12.75" customHeight="1">
      <c r="B571" s="2"/>
      <c r="O571" s="45"/>
    </row>
    <row r="572" ht="12.75" customHeight="1">
      <c r="B572" s="2"/>
      <c r="O572" s="45"/>
    </row>
    <row r="573" ht="12.75" customHeight="1">
      <c r="B573" s="2"/>
      <c r="O573" s="45"/>
    </row>
    <row r="574" ht="12.75" customHeight="1">
      <c r="B574" s="2"/>
      <c r="O574" s="45"/>
    </row>
    <row r="575" ht="12.75" customHeight="1">
      <c r="B575" s="2"/>
      <c r="O575" s="45"/>
    </row>
    <row r="576" ht="12.75" customHeight="1">
      <c r="B576" s="2"/>
      <c r="O576" s="45"/>
    </row>
    <row r="577" ht="12.75" customHeight="1">
      <c r="B577" s="2"/>
      <c r="O577" s="45"/>
    </row>
    <row r="578" ht="12.75" customHeight="1">
      <c r="B578" s="2"/>
      <c r="O578" s="45"/>
    </row>
    <row r="579" ht="12.75" customHeight="1">
      <c r="B579" s="2"/>
      <c r="O579" s="45"/>
    </row>
    <row r="580" ht="12.75" customHeight="1">
      <c r="B580" s="2"/>
      <c r="O580" s="45"/>
    </row>
    <row r="581" ht="12.75" customHeight="1">
      <c r="B581" s="2"/>
      <c r="O581" s="45"/>
    </row>
    <row r="582" ht="12.75" customHeight="1">
      <c r="B582" s="2"/>
      <c r="O582" s="45"/>
    </row>
    <row r="583" ht="12.75" customHeight="1">
      <c r="B583" s="2"/>
      <c r="O583" s="45"/>
    </row>
    <row r="584" ht="12.75" customHeight="1">
      <c r="B584" s="2"/>
      <c r="O584" s="45"/>
    </row>
    <row r="585" ht="12.75" customHeight="1">
      <c r="B585" s="2"/>
      <c r="O585" s="45"/>
    </row>
    <row r="586" ht="12.75" customHeight="1">
      <c r="B586" s="2"/>
      <c r="O586" s="45"/>
    </row>
    <row r="587" ht="12.75" customHeight="1">
      <c r="B587" s="2"/>
      <c r="O587" s="45"/>
    </row>
    <row r="588" ht="12.75" customHeight="1">
      <c r="B588" s="2"/>
      <c r="O588" s="45"/>
    </row>
    <row r="589" ht="12.75" customHeight="1">
      <c r="B589" s="2"/>
      <c r="O589" s="45"/>
    </row>
    <row r="590" ht="12.75" customHeight="1">
      <c r="B590" s="2"/>
      <c r="O590" s="45"/>
    </row>
    <row r="591" ht="12.75" customHeight="1">
      <c r="B591" s="2"/>
      <c r="O591" s="45"/>
    </row>
    <row r="592" ht="12.75" customHeight="1">
      <c r="B592" s="2"/>
      <c r="O592" s="45"/>
    </row>
    <row r="593" ht="12.75" customHeight="1">
      <c r="B593" s="2"/>
      <c r="O593" s="45"/>
    </row>
    <row r="594" ht="12.75" customHeight="1">
      <c r="B594" s="2"/>
      <c r="O594" s="45"/>
    </row>
    <row r="595" ht="12.75" customHeight="1">
      <c r="B595" s="2"/>
      <c r="O595" s="45"/>
    </row>
    <row r="596" ht="12.75" customHeight="1">
      <c r="B596" s="2"/>
      <c r="O596" s="45"/>
    </row>
    <row r="597" ht="12.75" customHeight="1">
      <c r="B597" s="2"/>
      <c r="O597" s="45"/>
    </row>
    <row r="598" ht="12.75" customHeight="1">
      <c r="B598" s="2"/>
      <c r="O598" s="45"/>
    </row>
    <row r="599" ht="12.75" customHeight="1">
      <c r="B599" s="2"/>
      <c r="O599" s="45"/>
    </row>
    <row r="600" ht="12.75" customHeight="1">
      <c r="B600" s="2"/>
      <c r="O600" s="45"/>
    </row>
    <row r="601" ht="12.75" customHeight="1">
      <c r="B601" s="2"/>
      <c r="O601" s="45"/>
    </row>
    <row r="602" ht="12.75" customHeight="1">
      <c r="B602" s="2"/>
      <c r="O602" s="45"/>
    </row>
    <row r="603" ht="12.75" customHeight="1">
      <c r="B603" s="2"/>
      <c r="O603" s="45"/>
    </row>
    <row r="604" ht="12.75" customHeight="1">
      <c r="B604" s="2"/>
      <c r="O604" s="45"/>
    </row>
    <row r="605" ht="12.75" customHeight="1">
      <c r="B605" s="2"/>
      <c r="O605" s="45"/>
    </row>
    <row r="606" ht="12.75" customHeight="1">
      <c r="B606" s="2"/>
      <c r="O606" s="45"/>
    </row>
    <row r="607" ht="12.75" customHeight="1">
      <c r="B607" s="2"/>
      <c r="O607" s="45"/>
    </row>
    <row r="608" ht="12.75" customHeight="1">
      <c r="B608" s="2"/>
      <c r="O608" s="45"/>
    </row>
    <row r="609" ht="12.75" customHeight="1">
      <c r="B609" s="2"/>
      <c r="O609" s="45"/>
    </row>
    <row r="610" ht="12.75" customHeight="1">
      <c r="B610" s="2"/>
      <c r="O610" s="45"/>
    </row>
    <row r="611" ht="12.75" customHeight="1">
      <c r="B611" s="2"/>
      <c r="O611" s="45"/>
    </row>
    <row r="612" ht="12.75" customHeight="1">
      <c r="B612" s="2"/>
      <c r="O612" s="45"/>
    </row>
    <row r="613" ht="12.75" customHeight="1">
      <c r="B613" s="2"/>
      <c r="O613" s="45"/>
    </row>
    <row r="614" ht="12.75" customHeight="1">
      <c r="B614" s="2"/>
      <c r="O614" s="45"/>
    </row>
    <row r="615" ht="12.75" customHeight="1">
      <c r="B615" s="2"/>
      <c r="O615" s="45"/>
    </row>
    <row r="616" ht="12.75" customHeight="1">
      <c r="B616" s="2"/>
      <c r="O616" s="45"/>
    </row>
    <row r="617" ht="12.75" customHeight="1">
      <c r="B617" s="2"/>
      <c r="O617" s="45"/>
    </row>
    <row r="618" ht="12.75" customHeight="1">
      <c r="B618" s="2"/>
      <c r="O618" s="45"/>
    </row>
    <row r="619" ht="12.75" customHeight="1">
      <c r="B619" s="2"/>
      <c r="O619" s="45"/>
    </row>
    <row r="620" ht="12.75" customHeight="1">
      <c r="B620" s="2"/>
      <c r="O620" s="45"/>
    </row>
    <row r="621" ht="12.75" customHeight="1">
      <c r="B621" s="2"/>
      <c r="O621" s="45"/>
    </row>
    <row r="622" ht="12.75" customHeight="1">
      <c r="B622" s="2"/>
      <c r="O622" s="45"/>
    </row>
    <row r="623" ht="12.75" customHeight="1">
      <c r="B623" s="2"/>
      <c r="O623" s="45"/>
    </row>
    <row r="624" ht="12.75" customHeight="1">
      <c r="B624" s="2"/>
      <c r="O624" s="45"/>
    </row>
    <row r="625" ht="12.75" customHeight="1">
      <c r="B625" s="2"/>
      <c r="O625" s="45"/>
    </row>
    <row r="626" ht="12.75" customHeight="1">
      <c r="B626" s="2"/>
      <c r="O626" s="45"/>
    </row>
    <row r="627" ht="12.75" customHeight="1">
      <c r="B627" s="2"/>
      <c r="O627" s="45"/>
    </row>
    <row r="628" ht="12.75" customHeight="1">
      <c r="B628" s="2"/>
      <c r="O628" s="45"/>
    </row>
    <row r="629" ht="12.75" customHeight="1">
      <c r="B629" s="2"/>
      <c r="O629" s="45"/>
    </row>
    <row r="630" ht="12.75" customHeight="1">
      <c r="B630" s="2"/>
      <c r="O630" s="45"/>
    </row>
    <row r="631" ht="12.75" customHeight="1">
      <c r="B631" s="2"/>
      <c r="O631" s="45"/>
    </row>
    <row r="632" ht="12.75" customHeight="1">
      <c r="B632" s="2"/>
      <c r="O632" s="45"/>
    </row>
    <row r="633" ht="12.75" customHeight="1">
      <c r="B633" s="2"/>
      <c r="O633" s="45"/>
    </row>
    <row r="634" ht="12.75" customHeight="1">
      <c r="B634" s="2"/>
      <c r="O634" s="45"/>
    </row>
    <row r="635" ht="12.75" customHeight="1">
      <c r="B635" s="2"/>
      <c r="O635" s="45"/>
    </row>
    <row r="636" ht="12.75" customHeight="1">
      <c r="B636" s="2"/>
      <c r="O636" s="45"/>
    </row>
    <row r="637" ht="12.75" customHeight="1">
      <c r="B637" s="2"/>
      <c r="O637" s="45"/>
    </row>
    <row r="638" ht="12.75" customHeight="1">
      <c r="B638" s="2"/>
      <c r="O638" s="45"/>
    </row>
    <row r="639" ht="12.75" customHeight="1">
      <c r="B639" s="2"/>
      <c r="O639" s="45"/>
    </row>
    <row r="640" ht="12.75" customHeight="1">
      <c r="B640" s="2"/>
      <c r="O640" s="45"/>
    </row>
    <row r="641" ht="12.75" customHeight="1">
      <c r="B641" s="2"/>
      <c r="O641" s="45"/>
    </row>
    <row r="642" ht="12.75" customHeight="1">
      <c r="B642" s="2"/>
      <c r="O642" s="45"/>
    </row>
    <row r="643" ht="12.75" customHeight="1">
      <c r="B643" s="2"/>
      <c r="O643" s="45"/>
    </row>
    <row r="644" ht="12.75" customHeight="1">
      <c r="B644" s="2"/>
      <c r="O644" s="45"/>
    </row>
    <row r="645" ht="12.75" customHeight="1">
      <c r="B645" s="2"/>
      <c r="O645" s="45"/>
    </row>
    <row r="646" ht="12.75" customHeight="1">
      <c r="B646" s="2"/>
      <c r="O646" s="45"/>
    </row>
    <row r="647" ht="12.75" customHeight="1">
      <c r="B647" s="2"/>
      <c r="O647" s="45"/>
    </row>
    <row r="648" ht="12.75" customHeight="1">
      <c r="B648" s="2"/>
      <c r="O648" s="45"/>
    </row>
    <row r="649" ht="12.75" customHeight="1">
      <c r="B649" s="2"/>
      <c r="O649" s="45"/>
    </row>
    <row r="650" ht="12.75" customHeight="1">
      <c r="B650" s="2"/>
      <c r="O650" s="45"/>
    </row>
    <row r="651" ht="12.75" customHeight="1">
      <c r="B651" s="2"/>
      <c r="O651" s="45"/>
    </row>
    <row r="652" ht="12.75" customHeight="1">
      <c r="B652" s="2"/>
      <c r="O652" s="45"/>
    </row>
    <row r="653" ht="12.75" customHeight="1">
      <c r="B653" s="2"/>
      <c r="O653" s="45"/>
    </row>
    <row r="654" ht="12.75" customHeight="1">
      <c r="B654" s="2"/>
      <c r="O654" s="45"/>
    </row>
    <row r="655" ht="12.75" customHeight="1">
      <c r="B655" s="2"/>
      <c r="O655" s="45"/>
    </row>
    <row r="656" ht="12.75" customHeight="1">
      <c r="B656" s="2"/>
      <c r="O656" s="45"/>
    </row>
    <row r="657" ht="12.75" customHeight="1">
      <c r="B657" s="2"/>
      <c r="O657" s="45"/>
    </row>
    <row r="658" ht="12.75" customHeight="1">
      <c r="B658" s="2"/>
      <c r="O658" s="45"/>
    </row>
    <row r="659" ht="12.75" customHeight="1">
      <c r="B659" s="2"/>
      <c r="O659" s="45"/>
    </row>
    <row r="660" ht="12.75" customHeight="1">
      <c r="B660" s="2"/>
      <c r="O660" s="45"/>
    </row>
    <row r="661" ht="12.75" customHeight="1">
      <c r="B661" s="2"/>
      <c r="O661" s="45"/>
    </row>
    <row r="662" ht="12.75" customHeight="1">
      <c r="B662" s="2"/>
      <c r="O662" s="45"/>
    </row>
    <row r="663" ht="12.75" customHeight="1">
      <c r="B663" s="2"/>
      <c r="O663" s="45"/>
    </row>
    <row r="664" ht="12.75" customHeight="1">
      <c r="B664" s="2"/>
      <c r="O664" s="45"/>
    </row>
    <row r="665" ht="12.75" customHeight="1">
      <c r="B665" s="2"/>
      <c r="O665" s="45"/>
    </row>
    <row r="666" ht="12.75" customHeight="1">
      <c r="B666" s="2"/>
      <c r="O666" s="45"/>
    </row>
    <row r="667" ht="12.75" customHeight="1">
      <c r="B667" s="2"/>
      <c r="O667" s="45"/>
    </row>
    <row r="668" ht="12.75" customHeight="1">
      <c r="B668" s="2"/>
      <c r="O668" s="45"/>
    </row>
    <row r="669" ht="12.75" customHeight="1">
      <c r="B669" s="2"/>
      <c r="O669" s="45"/>
    </row>
    <row r="670" ht="12.75" customHeight="1">
      <c r="B670" s="2"/>
      <c r="O670" s="45"/>
    </row>
    <row r="671" ht="12.75" customHeight="1">
      <c r="B671" s="2"/>
      <c r="O671" s="45"/>
    </row>
    <row r="672" ht="12.75" customHeight="1">
      <c r="B672" s="2"/>
      <c r="O672" s="45"/>
    </row>
    <row r="673" ht="12.75" customHeight="1">
      <c r="B673" s="2"/>
      <c r="O673" s="45"/>
    </row>
    <row r="674" ht="12.75" customHeight="1">
      <c r="B674" s="2"/>
      <c r="O674" s="45"/>
    </row>
    <row r="675" ht="12.75" customHeight="1">
      <c r="B675" s="2"/>
      <c r="O675" s="45"/>
    </row>
    <row r="676" ht="12.75" customHeight="1">
      <c r="B676" s="2"/>
      <c r="O676" s="45"/>
    </row>
    <row r="677" ht="12.75" customHeight="1">
      <c r="B677" s="2"/>
      <c r="O677" s="45"/>
    </row>
    <row r="678" ht="12.75" customHeight="1">
      <c r="B678" s="2"/>
      <c r="O678" s="45"/>
    </row>
    <row r="679" ht="12.75" customHeight="1">
      <c r="B679" s="2"/>
      <c r="O679" s="45"/>
    </row>
    <row r="680" ht="12.75" customHeight="1">
      <c r="B680" s="2"/>
      <c r="O680" s="45"/>
    </row>
    <row r="681" ht="12.75" customHeight="1">
      <c r="B681" s="2"/>
      <c r="O681" s="45"/>
    </row>
    <row r="682" ht="12.75" customHeight="1">
      <c r="B682" s="2"/>
      <c r="O682" s="45"/>
    </row>
    <row r="683" ht="12.75" customHeight="1">
      <c r="B683" s="2"/>
      <c r="O683" s="45"/>
    </row>
    <row r="684" ht="12.75" customHeight="1">
      <c r="B684" s="2"/>
      <c r="O684" s="45"/>
    </row>
    <row r="685" ht="12.75" customHeight="1">
      <c r="B685" s="2"/>
      <c r="O685" s="45"/>
    </row>
    <row r="686" ht="12.75" customHeight="1">
      <c r="B686" s="2"/>
      <c r="O686" s="45"/>
    </row>
    <row r="687" ht="12.75" customHeight="1">
      <c r="B687" s="2"/>
      <c r="O687" s="45"/>
    </row>
    <row r="688" ht="12.75" customHeight="1">
      <c r="B688" s="2"/>
      <c r="O688" s="45"/>
    </row>
    <row r="689" ht="12.75" customHeight="1">
      <c r="B689" s="2"/>
      <c r="O689" s="45"/>
    </row>
    <row r="690" ht="12.75" customHeight="1">
      <c r="B690" s="2"/>
      <c r="O690" s="45"/>
    </row>
    <row r="691" ht="12.75" customHeight="1">
      <c r="B691" s="2"/>
      <c r="O691" s="45"/>
    </row>
    <row r="692" ht="12.75" customHeight="1">
      <c r="B692" s="2"/>
      <c r="O692" s="45"/>
    </row>
    <row r="693" ht="12.75" customHeight="1">
      <c r="B693" s="2"/>
      <c r="O693" s="45"/>
    </row>
    <row r="694" ht="12.75" customHeight="1">
      <c r="B694" s="2"/>
      <c r="O694" s="45"/>
    </row>
    <row r="695" ht="12.75" customHeight="1">
      <c r="B695" s="2"/>
      <c r="O695" s="45"/>
    </row>
    <row r="696" ht="12.75" customHeight="1">
      <c r="B696" s="2"/>
      <c r="O696" s="45"/>
    </row>
    <row r="697" ht="12.75" customHeight="1">
      <c r="B697" s="2"/>
      <c r="O697" s="45"/>
    </row>
    <row r="698" ht="12.75" customHeight="1">
      <c r="B698" s="2"/>
      <c r="O698" s="45"/>
    </row>
    <row r="699" ht="12.75" customHeight="1">
      <c r="B699" s="2"/>
      <c r="O699" s="45"/>
    </row>
    <row r="700" ht="12.75" customHeight="1">
      <c r="B700" s="2"/>
      <c r="O700" s="45"/>
    </row>
    <row r="701" ht="12.75" customHeight="1">
      <c r="B701" s="2"/>
      <c r="O701" s="45"/>
    </row>
    <row r="702" ht="12.75" customHeight="1">
      <c r="B702" s="2"/>
      <c r="O702" s="45"/>
    </row>
    <row r="703" ht="12.75" customHeight="1">
      <c r="B703" s="2"/>
      <c r="O703" s="45"/>
    </row>
    <row r="704" ht="12.75" customHeight="1">
      <c r="B704" s="2"/>
      <c r="O704" s="45"/>
    </row>
    <row r="705" ht="12.75" customHeight="1">
      <c r="B705" s="2"/>
      <c r="O705" s="45"/>
    </row>
    <row r="706" ht="12.75" customHeight="1">
      <c r="B706" s="2"/>
      <c r="O706" s="45"/>
    </row>
    <row r="707" ht="12.75" customHeight="1">
      <c r="B707" s="2"/>
      <c r="O707" s="45"/>
    </row>
    <row r="708" ht="12.75" customHeight="1">
      <c r="B708" s="2"/>
      <c r="O708" s="45"/>
    </row>
    <row r="709" ht="12.75" customHeight="1">
      <c r="B709" s="2"/>
      <c r="O709" s="45"/>
    </row>
    <row r="710" ht="12.75" customHeight="1">
      <c r="B710" s="2"/>
      <c r="O710" s="45"/>
    </row>
    <row r="711" ht="12.75" customHeight="1">
      <c r="B711" s="2"/>
      <c r="O711" s="45"/>
    </row>
    <row r="712" ht="12.75" customHeight="1">
      <c r="B712" s="2"/>
      <c r="O712" s="45"/>
    </row>
    <row r="713" ht="12.75" customHeight="1">
      <c r="B713" s="2"/>
      <c r="O713" s="45"/>
    </row>
    <row r="714" ht="12.75" customHeight="1">
      <c r="B714" s="2"/>
      <c r="O714" s="45"/>
    </row>
    <row r="715" ht="12.75" customHeight="1">
      <c r="B715" s="2"/>
      <c r="O715" s="45"/>
    </row>
    <row r="716" ht="12.75" customHeight="1">
      <c r="B716" s="2"/>
      <c r="O716" s="45"/>
    </row>
    <row r="717" ht="12.75" customHeight="1">
      <c r="B717" s="2"/>
      <c r="O717" s="45"/>
    </row>
    <row r="718" ht="12.75" customHeight="1">
      <c r="B718" s="2"/>
      <c r="O718" s="45"/>
    </row>
    <row r="719" ht="12.75" customHeight="1">
      <c r="B719" s="2"/>
      <c r="O719" s="45"/>
    </row>
    <row r="720" ht="12.75" customHeight="1">
      <c r="B720" s="2"/>
      <c r="O720" s="45"/>
    </row>
    <row r="721" ht="12.75" customHeight="1">
      <c r="B721" s="2"/>
      <c r="O721" s="45"/>
    </row>
    <row r="722" ht="12.75" customHeight="1">
      <c r="B722" s="2"/>
      <c r="O722" s="45"/>
    </row>
    <row r="723" ht="12.75" customHeight="1">
      <c r="B723" s="2"/>
      <c r="O723" s="45"/>
    </row>
    <row r="724" ht="12.75" customHeight="1">
      <c r="B724" s="2"/>
      <c r="O724" s="45"/>
    </row>
    <row r="725" ht="12.75" customHeight="1">
      <c r="B725" s="2"/>
      <c r="O725" s="45"/>
    </row>
    <row r="726" ht="12.75" customHeight="1">
      <c r="B726" s="2"/>
      <c r="O726" s="45"/>
    </row>
    <row r="727" ht="12.75" customHeight="1">
      <c r="B727" s="2"/>
      <c r="O727" s="45"/>
    </row>
    <row r="728" ht="12.75" customHeight="1">
      <c r="B728" s="2"/>
      <c r="O728" s="45"/>
    </row>
    <row r="729" ht="12.75" customHeight="1">
      <c r="B729" s="2"/>
      <c r="O729" s="45"/>
    </row>
    <row r="730" ht="12.75" customHeight="1">
      <c r="B730" s="2"/>
      <c r="O730" s="45"/>
    </row>
    <row r="731" ht="12.75" customHeight="1">
      <c r="B731" s="2"/>
      <c r="O731" s="45"/>
    </row>
    <row r="732" ht="12.75" customHeight="1">
      <c r="B732" s="2"/>
      <c r="O732" s="45"/>
    </row>
    <row r="733" ht="12.75" customHeight="1">
      <c r="B733" s="2"/>
      <c r="O733" s="45"/>
    </row>
    <row r="734" ht="12.75" customHeight="1">
      <c r="B734" s="2"/>
      <c r="O734" s="45"/>
    </row>
    <row r="735" ht="12.75" customHeight="1">
      <c r="B735" s="2"/>
      <c r="O735" s="45"/>
    </row>
    <row r="736" ht="12.75" customHeight="1">
      <c r="B736" s="2"/>
      <c r="O736" s="45"/>
    </row>
    <row r="737" ht="12.75" customHeight="1">
      <c r="B737" s="2"/>
      <c r="O737" s="45"/>
    </row>
    <row r="738" ht="12.75" customHeight="1">
      <c r="B738" s="2"/>
      <c r="O738" s="45"/>
    </row>
    <row r="739" ht="12.75" customHeight="1">
      <c r="B739" s="2"/>
      <c r="O739" s="45"/>
    </row>
    <row r="740" ht="12.75" customHeight="1">
      <c r="B740" s="2"/>
      <c r="O740" s="45"/>
    </row>
    <row r="741" ht="12.75" customHeight="1">
      <c r="B741" s="2"/>
      <c r="O741" s="45"/>
    </row>
    <row r="742" ht="12.75" customHeight="1">
      <c r="B742" s="2"/>
      <c r="O742" s="45"/>
    </row>
    <row r="743" ht="12.75" customHeight="1">
      <c r="B743" s="2"/>
      <c r="O743" s="45"/>
    </row>
    <row r="744" ht="12.75" customHeight="1">
      <c r="B744" s="2"/>
      <c r="O744" s="45"/>
    </row>
    <row r="745" ht="12.75" customHeight="1">
      <c r="B745" s="2"/>
      <c r="O745" s="45"/>
    </row>
    <row r="746" ht="12.75" customHeight="1">
      <c r="B746" s="2"/>
      <c r="O746" s="45"/>
    </row>
    <row r="747" ht="12.75" customHeight="1">
      <c r="B747" s="2"/>
      <c r="O747" s="45"/>
    </row>
    <row r="748" ht="12.75" customHeight="1">
      <c r="B748" s="2"/>
      <c r="O748" s="45"/>
    </row>
    <row r="749" ht="12.75" customHeight="1">
      <c r="B749" s="2"/>
      <c r="O749" s="45"/>
    </row>
    <row r="750" ht="12.75" customHeight="1">
      <c r="B750" s="2"/>
      <c r="O750" s="45"/>
    </row>
    <row r="751" ht="12.75" customHeight="1">
      <c r="B751" s="2"/>
      <c r="O751" s="45"/>
    </row>
    <row r="752" ht="12.75" customHeight="1">
      <c r="B752" s="2"/>
      <c r="O752" s="45"/>
    </row>
    <row r="753" ht="12.75" customHeight="1">
      <c r="B753" s="2"/>
      <c r="O753" s="45"/>
    </row>
    <row r="754" ht="12.75" customHeight="1">
      <c r="B754" s="2"/>
      <c r="O754" s="45"/>
    </row>
    <row r="755" ht="12.75" customHeight="1">
      <c r="B755" s="2"/>
      <c r="O755" s="45"/>
    </row>
    <row r="756" ht="12.75" customHeight="1">
      <c r="B756" s="2"/>
      <c r="O756" s="45"/>
    </row>
    <row r="757" ht="12.75" customHeight="1">
      <c r="B757" s="2"/>
      <c r="O757" s="45"/>
    </row>
    <row r="758" ht="12.75" customHeight="1">
      <c r="B758" s="2"/>
      <c r="O758" s="45"/>
    </row>
    <row r="759" ht="12.75" customHeight="1">
      <c r="B759" s="2"/>
      <c r="O759" s="45"/>
    </row>
    <row r="760" ht="12.75" customHeight="1">
      <c r="B760" s="2"/>
      <c r="O760" s="45"/>
    </row>
    <row r="761" ht="12.75" customHeight="1">
      <c r="B761" s="2"/>
      <c r="O761" s="45"/>
    </row>
    <row r="762" ht="12.75" customHeight="1">
      <c r="B762" s="2"/>
      <c r="O762" s="45"/>
    </row>
    <row r="763" ht="12.75" customHeight="1">
      <c r="B763" s="2"/>
      <c r="O763" s="45"/>
    </row>
    <row r="764" ht="12.75" customHeight="1">
      <c r="B764" s="2"/>
      <c r="O764" s="45"/>
    </row>
    <row r="765" ht="12.75" customHeight="1">
      <c r="B765" s="2"/>
      <c r="O765" s="45"/>
    </row>
    <row r="766" ht="12.75" customHeight="1">
      <c r="B766" s="2"/>
      <c r="O766" s="45"/>
    </row>
    <row r="767" ht="12.75" customHeight="1">
      <c r="B767" s="2"/>
      <c r="O767" s="45"/>
    </row>
    <row r="768" ht="12.75" customHeight="1">
      <c r="B768" s="2"/>
      <c r="O768" s="45"/>
    </row>
    <row r="769" ht="12.75" customHeight="1">
      <c r="B769" s="2"/>
      <c r="O769" s="45"/>
    </row>
    <row r="770" ht="12.75" customHeight="1">
      <c r="B770" s="2"/>
      <c r="O770" s="45"/>
    </row>
    <row r="771" ht="12.75" customHeight="1">
      <c r="B771" s="2"/>
      <c r="O771" s="45"/>
    </row>
    <row r="772" ht="12.75" customHeight="1">
      <c r="B772" s="2"/>
      <c r="O772" s="45"/>
    </row>
    <row r="773" ht="12.75" customHeight="1">
      <c r="B773" s="2"/>
      <c r="O773" s="45"/>
    </row>
    <row r="774" ht="12.75" customHeight="1">
      <c r="B774" s="2"/>
      <c r="O774" s="45"/>
    </row>
    <row r="775" ht="12.75" customHeight="1">
      <c r="B775" s="2"/>
      <c r="O775" s="45"/>
    </row>
    <row r="776" ht="12.75" customHeight="1">
      <c r="B776" s="2"/>
      <c r="O776" s="45"/>
    </row>
    <row r="777" ht="12.75" customHeight="1">
      <c r="B777" s="2"/>
      <c r="O777" s="45"/>
    </row>
    <row r="778" ht="12.75" customHeight="1">
      <c r="B778" s="2"/>
      <c r="O778" s="45"/>
    </row>
    <row r="779" ht="12.75" customHeight="1">
      <c r="B779" s="2"/>
      <c r="O779" s="45"/>
    </row>
    <row r="780" ht="12.75" customHeight="1">
      <c r="B780" s="2"/>
      <c r="O780" s="45"/>
    </row>
    <row r="781" ht="12.75" customHeight="1">
      <c r="B781" s="2"/>
      <c r="O781" s="45"/>
    </row>
    <row r="782" ht="12.75" customHeight="1">
      <c r="B782" s="2"/>
      <c r="O782" s="45"/>
    </row>
    <row r="783" ht="12.75" customHeight="1">
      <c r="B783" s="2"/>
      <c r="O783" s="45"/>
    </row>
    <row r="784" ht="12.75" customHeight="1">
      <c r="B784" s="2"/>
      <c r="O784" s="45"/>
    </row>
    <row r="785" ht="12.75" customHeight="1">
      <c r="B785" s="2"/>
      <c r="O785" s="45"/>
    </row>
    <row r="786" ht="12.75" customHeight="1">
      <c r="B786" s="2"/>
      <c r="O786" s="45"/>
    </row>
    <row r="787" ht="12.75" customHeight="1">
      <c r="B787" s="2"/>
      <c r="O787" s="45"/>
    </row>
    <row r="788" ht="12.75" customHeight="1">
      <c r="B788" s="2"/>
      <c r="O788" s="45"/>
    </row>
    <row r="789" ht="12.75" customHeight="1">
      <c r="B789" s="2"/>
      <c r="O789" s="45"/>
    </row>
    <row r="790" ht="12.75" customHeight="1">
      <c r="B790" s="2"/>
      <c r="O790" s="45"/>
    </row>
    <row r="791" ht="12.75" customHeight="1">
      <c r="B791" s="2"/>
      <c r="O791" s="45"/>
    </row>
    <row r="792" ht="12.75" customHeight="1">
      <c r="B792" s="2"/>
      <c r="O792" s="45"/>
    </row>
    <row r="793" ht="12.75" customHeight="1">
      <c r="B793" s="2"/>
      <c r="O793" s="45"/>
    </row>
    <row r="794" ht="12.75" customHeight="1">
      <c r="B794" s="2"/>
      <c r="O794" s="45"/>
    </row>
    <row r="795" ht="12.75" customHeight="1">
      <c r="B795" s="2"/>
      <c r="O795" s="45"/>
    </row>
    <row r="796" ht="12.75" customHeight="1">
      <c r="B796" s="2"/>
      <c r="O796" s="45"/>
    </row>
    <row r="797" ht="12.75" customHeight="1">
      <c r="B797" s="2"/>
      <c r="O797" s="45"/>
    </row>
    <row r="798" ht="12.75" customHeight="1">
      <c r="B798" s="2"/>
      <c r="O798" s="45"/>
    </row>
    <row r="799" ht="12.75" customHeight="1">
      <c r="B799" s="2"/>
      <c r="O799" s="45"/>
    </row>
    <row r="800" ht="12.75" customHeight="1">
      <c r="B800" s="2"/>
      <c r="O800" s="45"/>
    </row>
    <row r="801" ht="12.75" customHeight="1">
      <c r="B801" s="2"/>
      <c r="O801" s="45"/>
    </row>
    <row r="802" ht="12.75" customHeight="1">
      <c r="B802" s="2"/>
      <c r="O802" s="45"/>
    </row>
    <row r="803" ht="12.75" customHeight="1">
      <c r="B803" s="2"/>
      <c r="O803" s="45"/>
    </row>
    <row r="804" ht="12.75" customHeight="1">
      <c r="B804" s="2"/>
      <c r="O804" s="45"/>
    </row>
    <row r="805" ht="12.75" customHeight="1">
      <c r="B805" s="2"/>
      <c r="O805" s="45"/>
    </row>
    <row r="806" ht="12.75" customHeight="1">
      <c r="B806" s="2"/>
      <c r="O806" s="45"/>
    </row>
    <row r="807" ht="12.75" customHeight="1">
      <c r="B807" s="2"/>
      <c r="O807" s="45"/>
    </row>
    <row r="808" ht="12.75" customHeight="1">
      <c r="B808" s="2"/>
      <c r="O808" s="45"/>
    </row>
    <row r="809" ht="12.75" customHeight="1">
      <c r="B809" s="2"/>
      <c r="O809" s="45"/>
    </row>
    <row r="810" ht="12.75" customHeight="1">
      <c r="B810" s="2"/>
      <c r="O810" s="45"/>
    </row>
    <row r="811" ht="12.75" customHeight="1">
      <c r="B811" s="2"/>
      <c r="O811" s="45"/>
    </row>
    <row r="812" ht="12.75" customHeight="1">
      <c r="B812" s="2"/>
      <c r="O812" s="45"/>
    </row>
    <row r="813" ht="12.75" customHeight="1">
      <c r="B813" s="2"/>
      <c r="O813" s="45"/>
    </row>
    <row r="814" ht="12.75" customHeight="1">
      <c r="B814" s="2"/>
      <c r="O814" s="45"/>
    </row>
    <row r="815" ht="12.75" customHeight="1">
      <c r="B815" s="2"/>
      <c r="O815" s="45"/>
    </row>
    <row r="816" ht="12.75" customHeight="1">
      <c r="B816" s="2"/>
      <c r="O816" s="45"/>
    </row>
    <row r="817" ht="12.75" customHeight="1">
      <c r="B817" s="2"/>
      <c r="O817" s="45"/>
    </row>
    <row r="818" ht="12.75" customHeight="1">
      <c r="B818" s="2"/>
      <c r="O818" s="45"/>
    </row>
    <row r="819" ht="12.75" customHeight="1">
      <c r="B819" s="2"/>
      <c r="O819" s="45"/>
    </row>
    <row r="820" ht="12.75" customHeight="1">
      <c r="B820" s="2"/>
      <c r="O820" s="45"/>
    </row>
    <row r="821" ht="12.75" customHeight="1">
      <c r="B821" s="2"/>
      <c r="O821" s="45"/>
    </row>
    <row r="822" ht="12.75" customHeight="1">
      <c r="B822" s="2"/>
      <c r="O822" s="45"/>
    </row>
    <row r="823" ht="12.75" customHeight="1">
      <c r="B823" s="2"/>
      <c r="O823" s="45"/>
    </row>
    <row r="824" ht="12.75" customHeight="1">
      <c r="B824" s="2"/>
      <c r="O824" s="45"/>
    </row>
    <row r="825" ht="12.75" customHeight="1">
      <c r="B825" s="2"/>
      <c r="O825" s="45"/>
    </row>
    <row r="826" ht="12.75" customHeight="1">
      <c r="B826" s="2"/>
      <c r="O826" s="45"/>
    </row>
    <row r="827" ht="12.75" customHeight="1">
      <c r="B827" s="2"/>
      <c r="O827" s="45"/>
    </row>
    <row r="828" ht="12.75" customHeight="1">
      <c r="B828" s="2"/>
      <c r="O828" s="45"/>
    </row>
    <row r="829" ht="12.75" customHeight="1">
      <c r="B829" s="2"/>
      <c r="O829" s="45"/>
    </row>
    <row r="830" ht="12.75" customHeight="1">
      <c r="B830" s="2"/>
      <c r="O830" s="45"/>
    </row>
    <row r="831" ht="12.75" customHeight="1">
      <c r="B831" s="2"/>
      <c r="O831" s="45"/>
    </row>
    <row r="832" ht="12.75" customHeight="1">
      <c r="B832" s="2"/>
      <c r="O832" s="45"/>
    </row>
    <row r="833" ht="12.75" customHeight="1">
      <c r="B833" s="2"/>
      <c r="O833" s="45"/>
    </row>
    <row r="834" ht="12.75" customHeight="1">
      <c r="B834" s="2"/>
      <c r="O834" s="45"/>
    </row>
    <row r="835" ht="12.75" customHeight="1">
      <c r="B835" s="2"/>
      <c r="O835" s="45"/>
    </row>
    <row r="836" ht="12.75" customHeight="1">
      <c r="B836" s="2"/>
      <c r="O836" s="45"/>
    </row>
    <row r="837" ht="12.75" customHeight="1">
      <c r="B837" s="2"/>
      <c r="O837" s="45"/>
    </row>
    <row r="838" ht="12.75" customHeight="1">
      <c r="B838" s="2"/>
      <c r="O838" s="45"/>
    </row>
    <row r="839" ht="12.75" customHeight="1">
      <c r="B839" s="2"/>
      <c r="O839" s="45"/>
    </row>
    <row r="840" ht="12.75" customHeight="1">
      <c r="B840" s="2"/>
      <c r="O840" s="45"/>
    </row>
    <row r="841" ht="12.75" customHeight="1">
      <c r="B841" s="2"/>
      <c r="O841" s="45"/>
    </row>
    <row r="842" ht="12.75" customHeight="1">
      <c r="B842" s="2"/>
      <c r="O842" s="45"/>
    </row>
    <row r="843" ht="12.75" customHeight="1">
      <c r="B843" s="2"/>
      <c r="O843" s="45"/>
    </row>
    <row r="844" ht="12.75" customHeight="1">
      <c r="B844" s="2"/>
      <c r="O844" s="45"/>
    </row>
    <row r="845" ht="12.75" customHeight="1">
      <c r="B845" s="2"/>
      <c r="O845" s="45"/>
    </row>
    <row r="846" ht="12.75" customHeight="1">
      <c r="B846" s="2"/>
      <c r="O846" s="45"/>
    </row>
    <row r="847" ht="12.75" customHeight="1">
      <c r="B847" s="2"/>
      <c r="O847" s="45"/>
    </row>
    <row r="848" ht="12.75" customHeight="1">
      <c r="B848" s="2"/>
      <c r="O848" s="45"/>
    </row>
    <row r="849" ht="12.75" customHeight="1">
      <c r="B849" s="2"/>
      <c r="O849" s="45"/>
    </row>
    <row r="850" ht="12.75" customHeight="1">
      <c r="B850" s="2"/>
      <c r="O850" s="45"/>
    </row>
    <row r="851" ht="12.75" customHeight="1">
      <c r="B851" s="2"/>
      <c r="O851" s="45"/>
    </row>
    <row r="852" ht="12.75" customHeight="1">
      <c r="B852" s="2"/>
      <c r="O852" s="45"/>
    </row>
    <row r="853" ht="12.75" customHeight="1">
      <c r="B853" s="2"/>
      <c r="O853" s="45"/>
    </row>
    <row r="854" ht="12.75" customHeight="1">
      <c r="B854" s="2"/>
      <c r="O854" s="45"/>
    </row>
    <row r="855" ht="12.75" customHeight="1">
      <c r="B855" s="2"/>
      <c r="O855" s="45"/>
    </row>
    <row r="856" ht="12.75" customHeight="1">
      <c r="B856" s="2"/>
      <c r="O856" s="45"/>
    </row>
    <row r="857" ht="12.75" customHeight="1">
      <c r="B857" s="2"/>
      <c r="O857" s="45"/>
    </row>
    <row r="858" ht="12.75" customHeight="1">
      <c r="B858" s="2"/>
      <c r="O858" s="45"/>
    </row>
    <row r="859" ht="12.75" customHeight="1">
      <c r="B859" s="2"/>
      <c r="O859" s="45"/>
    </row>
    <row r="860" ht="12.75" customHeight="1">
      <c r="B860" s="2"/>
      <c r="O860" s="45"/>
    </row>
    <row r="861" ht="12.75" customHeight="1">
      <c r="B861" s="2"/>
      <c r="O861" s="45"/>
    </row>
    <row r="862" ht="12.75" customHeight="1">
      <c r="B862" s="2"/>
      <c r="O862" s="45"/>
    </row>
    <row r="863" ht="12.75" customHeight="1">
      <c r="B863" s="2"/>
      <c r="O863" s="45"/>
    </row>
    <row r="864" ht="12.75" customHeight="1">
      <c r="B864" s="2"/>
      <c r="O864" s="45"/>
    </row>
    <row r="865" ht="12.75" customHeight="1">
      <c r="B865" s="2"/>
      <c r="O865" s="45"/>
    </row>
    <row r="866" ht="12.75" customHeight="1">
      <c r="B866" s="2"/>
      <c r="O866" s="45"/>
    </row>
    <row r="867" ht="12.75" customHeight="1">
      <c r="B867" s="2"/>
      <c r="O867" s="45"/>
    </row>
    <row r="868" ht="12.75" customHeight="1">
      <c r="B868" s="2"/>
      <c r="O868" s="45"/>
    </row>
    <row r="869" ht="12.75" customHeight="1">
      <c r="B869" s="2"/>
      <c r="O869" s="45"/>
    </row>
    <row r="870" ht="12.75" customHeight="1">
      <c r="B870" s="2"/>
      <c r="O870" s="45"/>
    </row>
    <row r="871" ht="12.75" customHeight="1">
      <c r="B871" s="2"/>
      <c r="O871" s="45"/>
    </row>
    <row r="872" ht="12.75" customHeight="1">
      <c r="B872" s="2"/>
      <c r="O872" s="45"/>
    </row>
    <row r="873" ht="12.75" customHeight="1">
      <c r="B873" s="2"/>
      <c r="O873" s="45"/>
    </row>
    <row r="874" ht="12.75" customHeight="1">
      <c r="B874" s="2"/>
      <c r="O874" s="45"/>
    </row>
    <row r="875" ht="12.75" customHeight="1">
      <c r="B875" s="2"/>
      <c r="O875" s="45"/>
    </row>
    <row r="876" ht="12.75" customHeight="1">
      <c r="B876" s="2"/>
      <c r="O876" s="45"/>
    </row>
    <row r="877" ht="12.75" customHeight="1">
      <c r="B877" s="2"/>
      <c r="O877" s="45"/>
    </row>
    <row r="878" ht="12.75" customHeight="1">
      <c r="B878" s="2"/>
      <c r="O878" s="45"/>
    </row>
    <row r="879" ht="12.75" customHeight="1">
      <c r="B879" s="2"/>
      <c r="O879" s="45"/>
    </row>
    <row r="880" ht="12.75" customHeight="1">
      <c r="B880" s="2"/>
      <c r="O880" s="45"/>
    </row>
    <row r="881" ht="12.75" customHeight="1">
      <c r="B881" s="2"/>
      <c r="O881" s="45"/>
    </row>
    <row r="882" ht="12.75" customHeight="1">
      <c r="B882" s="2"/>
      <c r="O882" s="45"/>
    </row>
    <row r="883" ht="12.75" customHeight="1">
      <c r="B883" s="2"/>
      <c r="O883" s="45"/>
    </row>
    <row r="884" ht="12.75" customHeight="1">
      <c r="B884" s="2"/>
      <c r="O884" s="45"/>
    </row>
    <row r="885" ht="12.75" customHeight="1">
      <c r="B885" s="2"/>
      <c r="O885" s="45"/>
    </row>
    <row r="886" ht="12.75" customHeight="1">
      <c r="B886" s="2"/>
      <c r="O886" s="45"/>
    </row>
    <row r="887" ht="12.75" customHeight="1">
      <c r="B887" s="2"/>
      <c r="O887" s="45"/>
    </row>
    <row r="888" ht="12.75" customHeight="1">
      <c r="B888" s="2"/>
      <c r="O888" s="45"/>
    </row>
    <row r="889" ht="12.75" customHeight="1">
      <c r="B889" s="2"/>
      <c r="O889" s="45"/>
    </row>
    <row r="890" ht="12.75" customHeight="1">
      <c r="B890" s="2"/>
      <c r="O890" s="45"/>
    </row>
    <row r="891" ht="12.75" customHeight="1">
      <c r="B891" s="2"/>
      <c r="O891" s="45"/>
    </row>
    <row r="892" ht="12.75" customHeight="1">
      <c r="B892" s="2"/>
      <c r="O892" s="45"/>
    </row>
    <row r="893" ht="12.75" customHeight="1">
      <c r="B893" s="2"/>
      <c r="O893" s="45"/>
    </row>
    <row r="894" ht="12.75" customHeight="1">
      <c r="B894" s="2"/>
      <c r="O894" s="45"/>
    </row>
    <row r="895" ht="12.75" customHeight="1">
      <c r="B895" s="2"/>
      <c r="O895" s="45"/>
    </row>
    <row r="896" ht="12.75" customHeight="1">
      <c r="B896" s="2"/>
      <c r="O896" s="45"/>
    </row>
    <row r="897" ht="12.75" customHeight="1">
      <c r="B897" s="2"/>
      <c r="O897" s="45"/>
    </row>
    <row r="898" ht="12.75" customHeight="1">
      <c r="B898" s="2"/>
      <c r="O898" s="45"/>
    </row>
    <row r="899" ht="12.75" customHeight="1">
      <c r="B899" s="2"/>
      <c r="O899" s="45"/>
    </row>
    <row r="900" ht="12.75" customHeight="1">
      <c r="B900" s="2"/>
      <c r="O900" s="45"/>
    </row>
    <row r="901" ht="12.75" customHeight="1">
      <c r="B901" s="2"/>
      <c r="O901" s="45"/>
    </row>
    <row r="902" ht="12.75" customHeight="1">
      <c r="B902" s="2"/>
      <c r="O902" s="45"/>
    </row>
    <row r="903" ht="12.75" customHeight="1">
      <c r="B903" s="2"/>
      <c r="O903" s="45"/>
    </row>
    <row r="904" ht="12.75" customHeight="1">
      <c r="B904" s="2"/>
      <c r="O904" s="45"/>
    </row>
    <row r="905" ht="12.75" customHeight="1">
      <c r="B905" s="2"/>
      <c r="O905" s="45"/>
    </row>
    <row r="906" ht="12.75" customHeight="1">
      <c r="B906" s="2"/>
      <c r="O906" s="45"/>
    </row>
    <row r="907" ht="12.75" customHeight="1">
      <c r="B907" s="2"/>
      <c r="O907" s="45"/>
    </row>
    <row r="908" ht="12.75" customHeight="1">
      <c r="B908" s="2"/>
      <c r="O908" s="45"/>
    </row>
    <row r="909" ht="12.75" customHeight="1">
      <c r="B909" s="2"/>
      <c r="O909" s="45"/>
    </row>
    <row r="910" ht="12.75" customHeight="1">
      <c r="B910" s="2"/>
      <c r="O910" s="45"/>
    </row>
    <row r="911" ht="12.75" customHeight="1">
      <c r="B911" s="2"/>
      <c r="O911" s="45"/>
    </row>
    <row r="912" ht="12.75" customHeight="1">
      <c r="B912" s="2"/>
      <c r="O912" s="45"/>
    </row>
    <row r="913" ht="12.75" customHeight="1">
      <c r="B913" s="2"/>
      <c r="O913" s="45"/>
    </row>
    <row r="914" ht="12.75" customHeight="1">
      <c r="B914" s="2"/>
      <c r="O914" s="45"/>
    </row>
    <row r="915" ht="12.75" customHeight="1">
      <c r="B915" s="2"/>
      <c r="O915" s="45"/>
    </row>
    <row r="916" ht="12.75" customHeight="1">
      <c r="B916" s="2"/>
      <c r="O916" s="45"/>
    </row>
    <row r="917" ht="12.75" customHeight="1">
      <c r="B917" s="2"/>
      <c r="O917" s="45"/>
    </row>
    <row r="918" ht="12.75" customHeight="1">
      <c r="B918" s="2"/>
      <c r="O918" s="45"/>
    </row>
    <row r="919" ht="12.75" customHeight="1">
      <c r="B919" s="2"/>
      <c r="O919" s="45"/>
    </row>
    <row r="920" ht="12.75" customHeight="1">
      <c r="B920" s="2"/>
      <c r="O920" s="45"/>
    </row>
    <row r="921" ht="12.75" customHeight="1">
      <c r="B921" s="2"/>
      <c r="O921" s="45"/>
    </row>
    <row r="922" ht="12.75" customHeight="1">
      <c r="B922" s="2"/>
      <c r="O922" s="45"/>
    </row>
    <row r="923" ht="12.75" customHeight="1">
      <c r="B923" s="2"/>
      <c r="O923" s="45"/>
    </row>
    <row r="924" ht="12.75" customHeight="1">
      <c r="B924" s="2"/>
      <c r="O924" s="45"/>
    </row>
    <row r="925" ht="12.75" customHeight="1">
      <c r="B925" s="2"/>
      <c r="O925" s="45"/>
    </row>
    <row r="926" ht="12.75" customHeight="1">
      <c r="B926" s="2"/>
      <c r="O926" s="45"/>
    </row>
    <row r="927" ht="12.75" customHeight="1">
      <c r="B927" s="2"/>
      <c r="O927" s="45"/>
    </row>
    <row r="928" ht="12.75" customHeight="1">
      <c r="B928" s="2"/>
      <c r="O928" s="45"/>
    </row>
    <row r="929" ht="12.75" customHeight="1">
      <c r="B929" s="2"/>
      <c r="O929" s="45"/>
    </row>
    <row r="930" ht="12.75" customHeight="1">
      <c r="B930" s="2"/>
      <c r="O930" s="45"/>
    </row>
    <row r="931" ht="12.75" customHeight="1">
      <c r="B931" s="2"/>
      <c r="O931" s="45"/>
    </row>
    <row r="932" ht="12.75" customHeight="1">
      <c r="B932" s="2"/>
      <c r="O932" s="45"/>
    </row>
    <row r="933" ht="12.75" customHeight="1">
      <c r="B933" s="2"/>
      <c r="O933" s="45"/>
    </row>
    <row r="934" ht="12.75" customHeight="1">
      <c r="B934" s="2"/>
      <c r="O934" s="45"/>
    </row>
    <row r="935" ht="12.75" customHeight="1">
      <c r="B935" s="2"/>
      <c r="O935" s="45"/>
    </row>
    <row r="936" ht="12.75" customHeight="1">
      <c r="B936" s="2"/>
      <c r="O936" s="45"/>
    </row>
    <row r="937" ht="12.75" customHeight="1">
      <c r="B937" s="2"/>
      <c r="O937" s="45"/>
    </row>
    <row r="938" ht="12.75" customHeight="1">
      <c r="B938" s="2"/>
      <c r="O938" s="45"/>
    </row>
    <row r="939" ht="12.75" customHeight="1">
      <c r="B939" s="2"/>
      <c r="O939" s="45"/>
    </row>
    <row r="940" ht="12.75" customHeight="1">
      <c r="B940" s="2"/>
      <c r="O940" s="45"/>
    </row>
    <row r="941" ht="12.75" customHeight="1">
      <c r="B941" s="2"/>
      <c r="O941" s="45"/>
    </row>
    <row r="942" ht="12.75" customHeight="1">
      <c r="B942" s="2"/>
      <c r="O942" s="45"/>
    </row>
    <row r="943" ht="12.75" customHeight="1">
      <c r="B943" s="2"/>
      <c r="O943" s="45"/>
    </row>
    <row r="944" ht="12.75" customHeight="1">
      <c r="B944" s="2"/>
      <c r="O944" s="45"/>
    </row>
    <row r="945" ht="12.75" customHeight="1">
      <c r="B945" s="2"/>
      <c r="O945" s="45"/>
    </row>
    <row r="946" ht="12.75" customHeight="1">
      <c r="B946" s="2"/>
      <c r="O946" s="45"/>
    </row>
    <row r="947" ht="12.75" customHeight="1">
      <c r="B947" s="2"/>
      <c r="O947" s="45"/>
    </row>
    <row r="948" ht="12.75" customHeight="1">
      <c r="B948" s="2"/>
      <c r="O948" s="45"/>
    </row>
    <row r="949" ht="12.75" customHeight="1">
      <c r="B949" s="2"/>
      <c r="O949" s="45"/>
    </row>
    <row r="950" ht="12.75" customHeight="1">
      <c r="B950" s="2"/>
      <c r="O950" s="45"/>
    </row>
    <row r="951" ht="12.75" customHeight="1">
      <c r="B951" s="2"/>
      <c r="O951" s="45"/>
    </row>
    <row r="952" ht="12.75" customHeight="1">
      <c r="B952" s="2"/>
      <c r="O952" s="45"/>
    </row>
    <row r="953" ht="12.75" customHeight="1">
      <c r="B953" s="2"/>
      <c r="O953" s="45"/>
    </row>
    <row r="954" ht="12.75" customHeight="1">
      <c r="B954" s="2"/>
      <c r="O954" s="45"/>
    </row>
    <row r="955" ht="12.75" customHeight="1">
      <c r="B955" s="2"/>
      <c r="O955" s="45"/>
    </row>
    <row r="956" ht="12.75" customHeight="1">
      <c r="B956" s="2"/>
      <c r="O956" s="45"/>
    </row>
    <row r="957" ht="12.75" customHeight="1">
      <c r="B957" s="2"/>
      <c r="O957" s="45"/>
    </row>
    <row r="958" ht="12.75" customHeight="1">
      <c r="B958" s="2"/>
      <c r="O958" s="45"/>
    </row>
    <row r="959" ht="12.75" customHeight="1">
      <c r="B959" s="2"/>
      <c r="O959" s="45"/>
    </row>
    <row r="960" ht="12.75" customHeight="1">
      <c r="B960" s="2"/>
      <c r="O960" s="45"/>
    </row>
    <row r="961" ht="12.75" customHeight="1">
      <c r="B961" s="2"/>
      <c r="O961" s="45"/>
    </row>
    <row r="962" ht="12.75" customHeight="1">
      <c r="B962" s="2"/>
      <c r="O962" s="45"/>
    </row>
    <row r="963" ht="12.75" customHeight="1">
      <c r="B963" s="2"/>
      <c r="O963" s="45"/>
    </row>
    <row r="964" ht="12.75" customHeight="1">
      <c r="B964" s="2"/>
      <c r="O964" s="45"/>
    </row>
    <row r="965" ht="12.75" customHeight="1">
      <c r="B965" s="2"/>
      <c r="O965" s="45"/>
    </row>
    <row r="966" ht="12.75" customHeight="1">
      <c r="B966" s="2"/>
      <c r="O966" s="45"/>
    </row>
    <row r="967" ht="12.75" customHeight="1">
      <c r="B967" s="2"/>
      <c r="O967" s="45"/>
    </row>
    <row r="968" ht="12.75" customHeight="1">
      <c r="B968" s="2"/>
      <c r="O968" s="45"/>
    </row>
    <row r="969" ht="12.75" customHeight="1">
      <c r="B969" s="2"/>
      <c r="O969" s="45"/>
    </row>
    <row r="970" ht="12.75" customHeight="1">
      <c r="B970" s="2"/>
      <c r="O970" s="45"/>
    </row>
    <row r="971" ht="12.75" customHeight="1">
      <c r="B971" s="2"/>
      <c r="O971" s="45"/>
    </row>
    <row r="972" ht="12.75" customHeight="1">
      <c r="B972" s="2"/>
      <c r="O972" s="45"/>
    </row>
    <row r="973" ht="12.75" customHeight="1">
      <c r="B973" s="2"/>
      <c r="O973" s="45"/>
    </row>
    <row r="974" ht="12.75" customHeight="1">
      <c r="B974" s="2"/>
      <c r="O974" s="45"/>
    </row>
    <row r="975" ht="12.75" customHeight="1">
      <c r="B975" s="2"/>
      <c r="O975" s="45"/>
    </row>
    <row r="976" ht="12.75" customHeight="1">
      <c r="B976" s="2"/>
      <c r="O976" s="45"/>
    </row>
    <row r="977" ht="12.75" customHeight="1">
      <c r="B977" s="2"/>
      <c r="O977" s="45"/>
    </row>
    <row r="978" ht="12.75" customHeight="1">
      <c r="B978" s="2"/>
      <c r="O978" s="45"/>
    </row>
    <row r="979" ht="12.75" customHeight="1">
      <c r="B979" s="2"/>
      <c r="O979" s="45"/>
    </row>
    <row r="980" ht="12.75" customHeight="1">
      <c r="B980" s="2"/>
      <c r="O980" s="45"/>
    </row>
    <row r="981" ht="12.75" customHeight="1">
      <c r="B981" s="2"/>
      <c r="O981" s="45"/>
    </row>
    <row r="982" ht="12.75" customHeight="1">
      <c r="B982" s="2"/>
      <c r="O982" s="45"/>
    </row>
    <row r="983" ht="12.75" customHeight="1">
      <c r="B983" s="2"/>
      <c r="O983" s="45"/>
    </row>
    <row r="984" ht="12.75" customHeight="1">
      <c r="B984" s="2"/>
      <c r="O984" s="45"/>
    </row>
    <row r="985" ht="12.75" customHeight="1">
      <c r="B985" s="2"/>
      <c r="O985" s="45"/>
    </row>
    <row r="986" ht="12.75" customHeight="1">
      <c r="B986" s="2"/>
      <c r="O986" s="45"/>
    </row>
    <row r="987" ht="12.75" customHeight="1">
      <c r="B987" s="2"/>
      <c r="O987" s="45"/>
    </row>
    <row r="988" ht="12.75" customHeight="1">
      <c r="B988" s="2"/>
      <c r="O988" s="45"/>
    </row>
    <row r="989" ht="12.75" customHeight="1">
      <c r="B989" s="2"/>
      <c r="O989" s="45"/>
    </row>
    <row r="990" ht="12.75" customHeight="1">
      <c r="B990" s="2"/>
      <c r="O990" s="45"/>
    </row>
    <row r="991" ht="12.75" customHeight="1">
      <c r="B991" s="2"/>
      <c r="O991" s="45"/>
    </row>
    <row r="992" ht="12.75" customHeight="1">
      <c r="B992" s="2"/>
      <c r="O992" s="45"/>
    </row>
    <row r="993" ht="12.75" customHeight="1">
      <c r="B993" s="2"/>
      <c r="O993" s="45"/>
    </row>
    <row r="994" ht="12.75" customHeight="1">
      <c r="B994" s="2"/>
      <c r="O994" s="45"/>
    </row>
    <row r="995" ht="12.75" customHeight="1">
      <c r="B995" s="2"/>
      <c r="O995" s="45"/>
    </row>
    <row r="996" ht="12.75" customHeight="1">
      <c r="B996" s="2"/>
      <c r="O996" s="45"/>
    </row>
    <row r="997" ht="12.75" customHeight="1">
      <c r="B997" s="2"/>
      <c r="O997" s="45"/>
    </row>
    <row r="998" ht="12.75" customHeight="1">
      <c r="B998" s="2"/>
      <c r="O998" s="45"/>
    </row>
    <row r="999" ht="12.75" customHeight="1">
      <c r="B999" s="2"/>
      <c r="O999" s="45"/>
    </row>
    <row r="1000" ht="12.75" customHeight="1">
      <c r="B1000" s="2"/>
      <c r="O1000" s="45"/>
    </row>
    <row r="1001" ht="12.75" customHeight="1">
      <c r="B1001" s="2"/>
      <c r="O1001" s="45"/>
    </row>
  </sheetData>
  <mergeCells count="8">
    <mergeCell ref="C2:O2"/>
    <mergeCell ref="C3:O3"/>
    <mergeCell ref="K5:N5"/>
    <mergeCell ref="H8:M8"/>
    <mergeCell ref="H19:M19"/>
    <mergeCell ref="P20:P22"/>
    <mergeCell ref="H34:M34"/>
    <mergeCell ref="P41:P44"/>
  </mergeCells>
  <dataValidations>
    <dataValidation type="list" allowBlank="1" showErrorMessage="1" sqref="F5">
      <formula1>'Benchmarking Calculations'!$Q$3:$BS$3</formula1>
    </dataValidation>
  </dataValidation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2016-07-20T15:58:10Z</dcterms:created>
  <dc:creator>Dave Hovde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0x0101003BF059743AF6E64BAFC649749BD657EE</vt:lpwstr>
  </property>
</Properties>
</file>