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27825" windowHeight="12915"/>
  </bookViews>
  <sheets>
    <sheet name="Cover" sheetId="4" r:id="rId1"/>
    <sheet name="Revenue from Rates" sheetId="2" r:id="rId2"/>
    <sheet name="Z-factor Tax Changes" sheetId="1" r:id="rId3"/>
    <sheet name="Calc Tax Chg RRider Var" sheetId="3" r:id="rId4"/>
  </sheets>
  <calcPr calcId="125725"/>
</workbook>
</file>

<file path=xl/calcChain.xml><?xml version="1.0" encoding="utf-8"?>
<calcChain xmlns="http://schemas.openxmlformats.org/spreadsheetml/2006/main">
  <c r="J36" i="1"/>
  <c r="L10" i="3"/>
  <c r="L11"/>
  <c r="N9"/>
  <c r="L8"/>
  <c r="F9"/>
  <c r="F10"/>
  <c r="F11"/>
  <c r="F8"/>
  <c r="F12" s="1"/>
  <c r="J25" i="1"/>
  <c r="J27" s="1"/>
  <c r="J32" s="1"/>
  <c r="J34" s="1"/>
  <c r="H25"/>
  <c r="H27" s="1"/>
  <c r="H32" s="1"/>
  <c r="H34" s="1"/>
  <c r="H10" i="3" l="1"/>
  <c r="H8"/>
  <c r="H11"/>
  <c r="H9"/>
  <c r="J38" i="1"/>
  <c r="J12" i="3" s="1"/>
  <c r="H12" l="1"/>
  <c r="J9"/>
  <c r="R9" s="1"/>
  <c r="J11"/>
  <c r="P11" s="1"/>
  <c r="J10"/>
  <c r="P10" s="1"/>
  <c r="J8"/>
  <c r="J13" l="1"/>
  <c r="P8"/>
  <c r="S13" i="2" l="1"/>
  <c r="S10"/>
  <c r="S11"/>
  <c r="S12"/>
  <c r="S9"/>
  <c r="R10"/>
  <c r="Q11"/>
  <c r="Q12"/>
  <c r="Q9"/>
  <c r="P10"/>
  <c r="P11"/>
  <c r="P12"/>
  <c r="P9"/>
  <c r="N13"/>
  <c r="M13"/>
  <c r="L13"/>
  <c r="K13"/>
  <c r="N12"/>
  <c r="N11"/>
  <c r="N10"/>
  <c r="N9"/>
</calcChain>
</file>

<file path=xl/sharedStrings.xml><?xml version="1.0" encoding="utf-8"?>
<sst xmlns="http://schemas.openxmlformats.org/spreadsheetml/2006/main" count="101" uniqueCount="77">
  <si>
    <t xml:space="preserve">1. Tax Related Amounts Forecast from Capital Tax Rate Changes </t>
  </si>
  <si>
    <t>Taxable Capital</t>
  </si>
  <si>
    <t>Deduction from taxable capital up to $15,000,000</t>
  </si>
  <si>
    <t xml:space="preserve">Net Taxable Capital </t>
  </si>
  <si>
    <t>Rate</t>
  </si>
  <si>
    <t>Ontario Capital Tax (Deductible, not grossed-up)</t>
  </si>
  <si>
    <t xml:space="preserve">2. Tax Related Amounts Forecast from lncome Tax Rate Changes </t>
  </si>
  <si>
    <t>Regulatory Taxable Income</t>
  </si>
  <si>
    <t>Corporate Tax Rate</t>
  </si>
  <si>
    <t xml:space="preserve">Tax Impact </t>
  </si>
  <si>
    <t>Grossed-up Tax Amount</t>
  </si>
  <si>
    <t xml:space="preserve">Tax Related Amounts Forecast from Capital Tax Rate Changes </t>
  </si>
  <si>
    <t xml:space="preserve">Tax Related Amounts Forecast from lncome Tax Rate Changes </t>
  </si>
  <si>
    <t>Total Tax Related Amounts</t>
  </si>
  <si>
    <t>Incremental Tax Savings</t>
  </si>
  <si>
    <t>Sharing of Tax Savings (50%)</t>
  </si>
  <si>
    <t>Rate Class</t>
  </si>
  <si>
    <t>Re-based Billed kWh</t>
  </si>
  <si>
    <t>Re-based Billed kW</t>
  </si>
  <si>
    <t>Service Charge Revenue</t>
  </si>
  <si>
    <t>Distribution Volumetric Rate Revenue 
kWh</t>
  </si>
  <si>
    <t>Distribution Volumetric Rate Revenue 
kW</t>
  </si>
  <si>
    <t>Revenue Requirement from Rates</t>
  </si>
  <si>
    <t>Service Charge % Revenue</t>
  </si>
  <si>
    <t>Distribution Volumetric Rate % Revenue 
kWh</t>
  </si>
  <si>
    <t>Distribution Volumetric Rate % Revenue 
kW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</si>
  <si>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</si>
  <si>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</si>
  <si>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</si>
  <si>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</si>
  <si>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</si>
  <si>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</si>
  <si>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</si>
  <si>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</si>
  <si>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</si>
  <si>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</si>
  <si>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</si>
  <si>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t>K = G / J</t>
  </si>
  <si>
    <t>L = H / J</t>
  </si>
  <si>
    <t>M = I / J</t>
  </si>
  <si>
    <t>N = J / R</t>
  </si>
  <si>
    <t/>
  </si>
  <si>
    <t>Fixed Metric</t>
  </si>
  <si>
    <t>Vol Metric</t>
  </si>
  <si>
    <t>Total Revenue $ by Rate Class</t>
  </si>
  <si>
    <t>Total Revenue % by Rate Class</t>
  </si>
  <si>
    <t>Total Z-Factor Tax Change$ by Rate Class</t>
  </si>
  <si>
    <t>Billed kWh</t>
  </si>
  <si>
    <t>Billed kW</t>
  </si>
  <si>
    <t>Distribution Volumetric Rate kWh Rate Rider</t>
  </si>
  <si>
    <t>Distribution Volumetric Rate kW Rate Rider</t>
  </si>
  <si>
    <t>B = A / $H</t>
  </si>
  <si>
    <t>C = $I * B</t>
  </si>
  <si>
    <t>F = C / D</t>
  </si>
  <si>
    <t>G = C / E</t>
  </si>
  <si>
    <t>NA</t>
  </si>
  <si>
    <t>H</t>
  </si>
  <si>
    <t xml:space="preserve">I </t>
  </si>
  <si>
    <t>Residential - R1</t>
  </si>
  <si>
    <t>Residential - R2</t>
  </si>
  <si>
    <t>Seasonal</t>
  </si>
  <si>
    <t>Street Lighting</t>
  </si>
  <si>
    <t>Base Service Charge</t>
  </si>
  <si>
    <t>Base Distribution Volumetric Rate kWh</t>
  </si>
  <si>
    <t>Base Distribution Volumetric Rate kW</t>
  </si>
  <si>
    <t>Billed Customers or Connections</t>
  </si>
  <si>
    <t>Algoma Power Inc.</t>
  </si>
  <si>
    <t xml:space="preserve">Revnue From Rates </t>
  </si>
  <si>
    <t>2011 Board Approved EDR - EB-2009-0278</t>
  </si>
  <si>
    <t>(Equivalent Rate Structure Prior To Determination of RRRP Funding Amount)</t>
  </si>
  <si>
    <t>Summary - Sharing of Tax Change Forecast Amounts</t>
  </si>
  <si>
    <t>Tax Change Volumetric Rate Rider</t>
  </si>
  <si>
    <t>2011 Tax Credits from the Cost of Service Tax Calculation</t>
  </si>
  <si>
    <t>2012 IR Electricity Distribution Rate Proposal</t>
  </si>
  <si>
    <t>Tax Savings Module</t>
  </si>
  <si>
    <t>EB-2011-0152</t>
  </si>
  <si>
    <t>September 15, 2011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</si>
</sst>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??_-;_-@_-"/>
    <numFmt numFmtId="165" formatCode="0.000%"/>
    <numFmt numFmtId="166" formatCode="#,##0_);\(#,##0\ \)"/>
    <numFmt numFmtId="167" formatCode="#,##0.00_);\(#,##0.00\ \)"/>
    <numFmt numFmtId="168" formatCode="#,##0.0000_);\(#,##0.0000\ \)"/>
    <numFmt numFmtId="169" formatCode="#,##0.0%_);\(#,##0.0%\ \)"/>
    <numFmt numFmtId="170" formatCode="&quot;$&quot;#,##0.0000"/>
    <numFmt numFmtId="171" formatCode="&quot;$&quot;#,##0"/>
    <numFmt numFmtId="172" formatCode="_-* #,##0.00_-;\-* #,##0.00_-;_-* &quot;-&quot;??_-;_-@_-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12"/>
      <name val="Arial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2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2" borderId="0" xfId="0" applyFont="1" applyFill="1" applyProtection="1"/>
    <xf numFmtId="0" fontId="0" fillId="0" borderId="0" xfId="0" applyProtection="1"/>
    <xf numFmtId="164" fontId="0" fillId="0" borderId="0" xfId="1" applyNumberFormat="1" applyFont="1" applyFill="1" applyProtection="1">
      <protection locked="0"/>
    </xf>
    <xf numFmtId="0" fontId="0" fillId="3" borderId="0" xfId="0" applyFill="1" applyProtection="1"/>
    <xf numFmtId="164" fontId="0" fillId="4" borderId="0" xfId="1" applyNumberFormat="1" applyFont="1" applyFill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4" fontId="0" fillId="5" borderId="0" xfId="1" applyNumberFormat="1" applyFont="1" applyFill="1" applyProtection="1"/>
    <xf numFmtId="164" fontId="0" fillId="5" borderId="0" xfId="0" applyNumberFormat="1" applyFill="1" applyProtection="1"/>
    <xf numFmtId="164" fontId="0" fillId="4" borderId="0" xfId="0" applyNumberFormat="1" applyFill="1" applyProtection="1">
      <protection locked="0"/>
    </xf>
    <xf numFmtId="0" fontId="0" fillId="0" borderId="0" xfId="0" applyAlignment="1" applyProtection="1">
      <alignment horizontal="left" indent="1"/>
    </xf>
    <xf numFmtId="164" fontId="3" fillId="5" borderId="0" xfId="1" applyNumberFormat="1" applyFont="1" applyFill="1" applyProtection="1"/>
    <xf numFmtId="165" fontId="0" fillId="5" borderId="0" xfId="0" applyNumberFormat="1" applyFill="1" applyProtection="1"/>
    <xf numFmtId="164" fontId="6" fillId="5" borderId="1" xfId="1" applyNumberFormat="1" applyFont="1" applyFill="1" applyBorder="1" applyProtection="1"/>
    <xf numFmtId="0" fontId="6" fillId="0" borderId="0" xfId="0" applyFont="1" applyProtection="1"/>
    <xf numFmtId="10" fontId="3" fillId="4" borderId="0" xfId="2" applyNumberFormat="1" applyFont="1" applyFill="1" applyProtection="1"/>
    <xf numFmtId="10" fontId="0" fillId="0" borderId="0" xfId="0" applyNumberFormat="1" applyProtection="1"/>
    <xf numFmtId="10" fontId="3" fillId="4" borderId="0" xfId="2" applyNumberFormat="1" applyFont="1" applyFill="1" applyProtection="1">
      <protection locked="0"/>
    </xf>
    <xf numFmtId="10" fontId="3" fillId="5" borderId="0" xfId="2" applyNumberFormat="1" applyFont="1" applyFill="1" applyProtection="1"/>
    <xf numFmtId="164" fontId="3" fillId="4" borderId="0" xfId="1" applyNumberFormat="1" applyFont="1" applyFill="1" applyProtection="1"/>
    <xf numFmtId="164" fontId="3" fillId="4" borderId="0" xfId="1" applyNumberFormat="1" applyFont="1" applyFill="1" applyProtection="1">
      <protection locked="0"/>
    </xf>
    <xf numFmtId="164" fontId="6" fillId="4" borderId="1" xfId="1" applyNumberFormat="1" applyFont="1" applyFill="1" applyBorder="1" applyProtection="1"/>
    <xf numFmtId="164" fontId="6" fillId="4" borderId="1" xfId="1" applyNumberFormat="1" applyFont="1" applyFill="1" applyBorder="1" applyProtection="1">
      <protection locked="0"/>
    </xf>
    <xf numFmtId="164" fontId="0" fillId="0" borderId="0" xfId="0" applyNumberFormat="1" applyProtection="1"/>
    <xf numFmtId="164" fontId="6" fillId="5" borderId="1" xfId="0" applyNumberFormat="1" applyFont="1" applyFill="1" applyBorder="1" applyProtection="1"/>
    <xf numFmtId="164" fontId="6" fillId="0" borderId="0" xfId="0" applyNumberFormat="1" applyFont="1" applyFill="1" applyProtection="1"/>
    <xf numFmtId="164" fontId="6" fillId="5" borderId="0" xfId="0" applyNumberFormat="1" applyFont="1" applyFill="1" applyProtection="1"/>
    <xf numFmtId="0" fontId="6" fillId="0" borderId="0" xfId="0" applyFont="1" applyAlignment="1" applyProtection="1">
      <alignment horizontal="center" wrapText="1"/>
    </xf>
    <xf numFmtId="0" fontId="0" fillId="5" borderId="0" xfId="0" applyFill="1" applyProtection="1"/>
    <xf numFmtId="166" fontId="7" fillId="5" borderId="0" xfId="4" applyNumberFormat="1" applyFill="1" applyProtection="1"/>
    <xf numFmtId="0" fontId="7" fillId="0" borderId="0" xfId="4" applyProtection="1"/>
    <xf numFmtId="167" fontId="7" fillId="5" borderId="0" xfId="4" applyNumberFormat="1" applyFill="1" applyProtection="1"/>
    <xf numFmtId="168" fontId="7" fillId="5" borderId="0" xfId="1" applyNumberFormat="1" applyFont="1" applyFill="1" applyProtection="1"/>
    <xf numFmtId="169" fontId="7" fillId="5" borderId="0" xfId="2" applyNumberFormat="1" applyFont="1" applyFill="1" applyAlignment="1" applyProtection="1">
      <alignment horizontal="center"/>
    </xf>
    <xf numFmtId="166" fontId="7" fillId="5" borderId="2" xfId="4" applyNumberFormat="1" applyFill="1" applyBorder="1" applyProtection="1"/>
    <xf numFmtId="169" fontId="0" fillId="0" borderId="0" xfId="0" applyNumberFormat="1" applyAlignment="1" applyProtection="1">
      <alignment horizontal="center"/>
    </xf>
    <xf numFmtId="169" fontId="7" fillId="5" borderId="2" xfId="2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5" borderId="0" xfId="0" applyFont="1" applyFill="1" applyProtection="1"/>
    <xf numFmtId="0" fontId="7" fillId="0" borderId="0" xfId="0" applyFont="1" applyProtection="1"/>
    <xf numFmtId="10" fontId="7" fillId="5" borderId="0" xfId="0" applyNumberFormat="1" applyFont="1" applyFill="1" applyProtection="1"/>
    <xf numFmtId="171" fontId="7" fillId="5" borderId="0" xfId="0" applyNumberFormat="1" applyFont="1" applyFill="1" applyProtection="1"/>
    <xf numFmtId="3" fontId="7" fillId="5" borderId="0" xfId="4" applyNumberFormat="1" applyFill="1" applyProtection="1"/>
    <xf numFmtId="170" fontId="7" fillId="5" borderId="0" xfId="4" applyNumberFormat="1" applyFill="1" applyProtection="1"/>
    <xf numFmtId="171" fontId="7" fillId="5" borderId="2" xfId="4" applyNumberFormat="1" applyFont="1" applyFill="1" applyBorder="1" applyProtection="1"/>
    <xf numFmtId="10" fontId="7" fillId="5" borderId="2" xfId="4" applyNumberFormat="1" applyFont="1" applyFill="1" applyBorder="1" applyProtection="1"/>
    <xf numFmtId="171" fontId="7" fillId="6" borderId="2" xfId="4" applyNumberFormat="1" applyFont="1" applyFill="1" applyBorder="1" applyProtection="1"/>
    <xf numFmtId="172" fontId="0" fillId="0" borderId="0" xfId="3" applyNumberFormat="1" applyFont="1" applyProtection="1"/>
    <xf numFmtId="0" fontId="8" fillId="0" borderId="0" xfId="0" applyFont="1" applyAlignment="1" applyProtection="1">
      <alignment horizontal="center" wrapText="1"/>
    </xf>
    <xf numFmtId="0" fontId="10" fillId="0" borderId="0" xfId="0" quotePrefix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_Core Model Version 0.1" xfId="4"/>
    <cellStyle name="Percent" xfId="2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7</xdr:col>
      <xdr:colOff>114300</xdr:colOff>
      <xdr:row>11</xdr:row>
      <xdr:rowOff>142875</xdr:rowOff>
    </xdr:to>
    <xdr:pic>
      <xdr:nvPicPr>
        <xdr:cNvPr id="2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0" y="14478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7"/>
  <sheetViews>
    <sheetView tabSelected="1" workbookViewId="0">
      <selection activeCell="B24" sqref="B24:I24"/>
    </sheetView>
  </sheetViews>
  <sheetFormatPr defaultRowHeight="14.25"/>
  <cols>
    <col min="2" max="2" width="23" customWidth="1"/>
    <col min="9" max="9" width="26" customWidth="1"/>
  </cols>
  <sheetData>
    <row r="20" spans="2:9" ht="33.75">
      <c r="B20" s="53" t="s">
        <v>66</v>
      </c>
      <c r="C20" s="53"/>
      <c r="D20" s="53"/>
      <c r="E20" s="53"/>
      <c r="F20" s="53"/>
      <c r="G20" s="53"/>
      <c r="H20" s="53"/>
      <c r="I20" s="53"/>
    </row>
    <row r="21" spans="2:9" ht="33.75">
      <c r="B21" s="53" t="s">
        <v>74</v>
      </c>
      <c r="C21" s="53"/>
      <c r="D21" s="53"/>
      <c r="E21" s="53"/>
      <c r="F21" s="53"/>
      <c r="G21" s="53"/>
      <c r="H21" s="53"/>
      <c r="I21" s="53"/>
    </row>
    <row r="23" spans="2:9" ht="33.75">
      <c r="B23" s="53" t="s">
        <v>73</v>
      </c>
      <c r="C23" s="53"/>
      <c r="D23" s="53"/>
      <c r="E23" s="53"/>
      <c r="F23" s="53"/>
      <c r="G23" s="53"/>
      <c r="H23" s="53"/>
      <c r="I23" s="53"/>
    </row>
    <row r="24" spans="2:9" ht="33.75">
      <c r="B24" s="53"/>
      <c r="C24" s="53"/>
      <c r="D24" s="53"/>
      <c r="E24" s="53"/>
      <c r="F24" s="53"/>
      <c r="G24" s="53"/>
      <c r="H24" s="53"/>
      <c r="I24" s="53"/>
    </row>
    <row r="25" spans="2:9" ht="33.75">
      <c r="B25" s="53" t="s">
        <v>75</v>
      </c>
      <c r="C25" s="54"/>
      <c r="D25" s="54"/>
      <c r="E25" s="54"/>
      <c r="F25" s="54"/>
      <c r="G25" s="54"/>
      <c r="H25" s="54"/>
      <c r="I25" s="54"/>
    </row>
    <row r="26" spans="2:9" ht="33.75">
      <c r="B26" s="55"/>
      <c r="C26" s="52"/>
      <c r="D26" s="52"/>
      <c r="E26" s="52"/>
      <c r="F26" s="52"/>
      <c r="G26" s="52"/>
      <c r="H26" s="52"/>
      <c r="I26" s="52"/>
    </row>
    <row r="27" spans="2:9" ht="33.75">
      <c r="B27" s="52" t="s">
        <v>76</v>
      </c>
      <c r="C27" s="52"/>
      <c r="D27" s="52"/>
      <c r="E27" s="52"/>
      <c r="F27" s="52"/>
      <c r="G27" s="52"/>
      <c r="H27" s="52"/>
      <c r="I27" s="52"/>
    </row>
  </sheetData>
  <mergeCells count="7">
    <mergeCell ref="B27:I27"/>
    <mergeCell ref="B20:I20"/>
    <mergeCell ref="B21:I21"/>
    <mergeCell ref="B23:I23"/>
    <mergeCell ref="B24:I24"/>
    <mergeCell ref="B25:I25"/>
    <mergeCell ref="B26:I26"/>
  </mergeCells>
  <pageMargins left="0.7" right="0.7" top="0.75" bottom="0.75" header="0.3" footer="0.3"/>
  <pageSetup scale="7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3"/>
  <sheetViews>
    <sheetView workbookViewId="0">
      <selection activeCell="O21" sqref="N21:O21"/>
    </sheetView>
  </sheetViews>
  <sheetFormatPr defaultRowHeight="14.25"/>
  <cols>
    <col min="1" max="1" width="14.875" customWidth="1"/>
    <col min="2" max="2" width="1.625" customWidth="1"/>
    <col min="3" max="3" width="11.5" customWidth="1"/>
    <col min="4" max="4" width="10.625" customWidth="1"/>
    <col min="5" max="5" width="8.5" bestFit="1" customWidth="1"/>
    <col min="6" max="6" width="1.625" customWidth="1"/>
    <col min="7" max="7" width="7.75" customWidth="1"/>
    <col min="8" max="9" width="9.875" bestFit="1" customWidth="1"/>
    <col min="10" max="10" width="1.625" customWidth="1"/>
    <col min="11" max="11" width="13.25" bestFit="1" customWidth="1"/>
    <col min="12" max="12" width="13.75" bestFit="1" customWidth="1"/>
    <col min="13" max="13" width="14.125" bestFit="1" customWidth="1"/>
    <col min="14" max="14" width="12.125" bestFit="1" customWidth="1"/>
    <col min="15" max="15" width="1.625" customWidth="1"/>
    <col min="16" max="16" width="8.875" bestFit="1" customWidth="1"/>
    <col min="17" max="18" width="9.875" bestFit="1" customWidth="1"/>
    <col min="19" max="19" width="8.875" bestFit="1" customWidth="1"/>
  </cols>
  <sheetData>
    <row r="2" spans="1:19" ht="15.75">
      <c r="A2" s="56" t="s">
        <v>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56" t="s">
        <v>67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>
      <c r="A4" s="56" t="s">
        <v>68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15.75">
      <c r="A5" s="56" t="s">
        <v>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7" spans="1:19" ht="63.75">
      <c r="A7" s="51" t="s">
        <v>16</v>
      </c>
      <c r="B7" s="51"/>
      <c r="C7" s="51" t="s">
        <v>65</v>
      </c>
      <c r="D7" s="51" t="s">
        <v>17</v>
      </c>
      <c r="E7" s="51" t="s">
        <v>18</v>
      </c>
      <c r="F7" s="51"/>
      <c r="G7" s="51" t="s">
        <v>62</v>
      </c>
      <c r="H7" s="51" t="s">
        <v>63</v>
      </c>
      <c r="I7" s="51" t="s">
        <v>64</v>
      </c>
      <c r="J7" s="51"/>
      <c r="K7" s="51" t="s">
        <v>19</v>
      </c>
      <c r="L7" s="51" t="s">
        <v>20</v>
      </c>
      <c r="M7" s="51" t="s">
        <v>21</v>
      </c>
      <c r="N7" s="51" t="s">
        <v>22</v>
      </c>
      <c r="O7" s="51"/>
      <c r="P7" s="51" t="s">
        <v>23</v>
      </c>
      <c r="Q7" s="51" t="s">
        <v>24</v>
      </c>
      <c r="R7" s="51" t="s">
        <v>25</v>
      </c>
      <c r="S7" s="51" t="s">
        <v>26</v>
      </c>
    </row>
    <row r="8" spans="1:19" ht="15.75">
      <c r="A8" s="30"/>
      <c r="B8" s="30"/>
      <c r="C8" s="30" t="s">
        <v>27</v>
      </c>
      <c r="D8" s="30" t="s">
        <v>28</v>
      </c>
      <c r="E8" s="30" t="s">
        <v>29</v>
      </c>
      <c r="F8" s="30"/>
      <c r="G8" s="30" t="s">
        <v>30</v>
      </c>
      <c r="H8" s="30" t="s">
        <v>31</v>
      </c>
      <c r="I8" s="30" t="s">
        <v>32</v>
      </c>
      <c r="J8" s="30"/>
      <c r="K8" s="30" t="s">
        <v>33</v>
      </c>
      <c r="L8" s="30" t="s">
        <v>34</v>
      </c>
      <c r="M8" s="30" t="s">
        <v>35</v>
      </c>
      <c r="N8" s="30" t="s">
        <v>36</v>
      </c>
      <c r="O8" s="30"/>
      <c r="P8" s="30" t="s">
        <v>37</v>
      </c>
      <c r="Q8" s="30" t="s">
        <v>38</v>
      </c>
      <c r="R8" s="30" t="s">
        <v>39</v>
      </c>
      <c r="S8" s="30" t="s">
        <v>40</v>
      </c>
    </row>
    <row r="9" spans="1:19">
      <c r="A9" s="31" t="s">
        <v>58</v>
      </c>
      <c r="B9" s="2"/>
      <c r="C9" s="32">
        <v>8039</v>
      </c>
      <c r="D9" s="32">
        <v>106119297</v>
      </c>
      <c r="E9" s="32"/>
      <c r="F9" s="33"/>
      <c r="G9" s="34">
        <v>20.41</v>
      </c>
      <c r="H9" s="35">
        <v>0.1174</v>
      </c>
      <c r="I9" s="35"/>
      <c r="J9" s="33"/>
      <c r="K9" s="32">
        <v>1968810</v>
      </c>
      <c r="L9" s="32">
        <v>12458170</v>
      </c>
      <c r="M9" s="32">
        <v>0</v>
      </c>
      <c r="N9" s="32">
        <f>K9+L9</f>
        <v>14426980</v>
      </c>
      <c r="O9" s="33"/>
      <c r="P9" s="36">
        <f>K9/N9</f>
        <v>0.13646723014795889</v>
      </c>
      <c r="Q9" s="36">
        <f>L9/N9</f>
        <v>0.86353276985204108</v>
      </c>
      <c r="R9" s="36" t="s">
        <v>41</v>
      </c>
      <c r="S9" s="36">
        <f>N9/N$13</f>
        <v>0.72757962814562505</v>
      </c>
    </row>
    <row r="10" spans="1:19">
      <c r="A10" s="31" t="s">
        <v>59</v>
      </c>
      <c r="B10" s="33"/>
      <c r="C10" s="32">
        <v>48</v>
      </c>
      <c r="D10" s="32"/>
      <c r="E10" s="32">
        <v>151952</v>
      </c>
      <c r="F10" s="33"/>
      <c r="G10" s="34">
        <v>596.12</v>
      </c>
      <c r="H10" s="35"/>
      <c r="I10" s="35">
        <v>16.555900000000001</v>
      </c>
      <c r="J10" s="33"/>
      <c r="K10" s="32">
        <v>343365</v>
      </c>
      <c r="L10" s="32">
        <v>0</v>
      </c>
      <c r="M10" s="32">
        <v>2515702</v>
      </c>
      <c r="N10" s="32">
        <f>K10+M10</f>
        <v>2859067</v>
      </c>
      <c r="O10" s="33"/>
      <c r="P10" s="36">
        <f t="shared" ref="P10:P12" si="0">K10/N10</f>
        <v>0.12009687076238507</v>
      </c>
      <c r="Q10" s="36"/>
      <c r="R10" s="36">
        <f>M10/N10</f>
        <v>0.87990312923761493</v>
      </c>
      <c r="S10" s="36">
        <f t="shared" ref="S10:S12" si="1">N10/N$13</f>
        <v>0.14418810483576103</v>
      </c>
    </row>
    <row r="11" spans="1:19">
      <c r="A11" s="31" t="s">
        <v>60</v>
      </c>
      <c r="B11" s="33"/>
      <c r="C11" s="32">
        <v>3660</v>
      </c>
      <c r="D11" s="32">
        <v>12622297</v>
      </c>
      <c r="E11" s="32"/>
      <c r="F11" s="33"/>
      <c r="G11" s="34">
        <v>24</v>
      </c>
      <c r="H11" s="35">
        <v>0.10730000000000001</v>
      </c>
      <c r="I11" s="35"/>
      <c r="J11" s="33"/>
      <c r="K11" s="32">
        <v>1054008</v>
      </c>
      <c r="L11" s="32">
        <v>1354803</v>
      </c>
      <c r="M11" s="32">
        <v>0</v>
      </c>
      <c r="N11" s="32">
        <f>K11+L11</f>
        <v>2408811</v>
      </c>
      <c r="O11" s="33"/>
      <c r="P11" s="36">
        <f t="shared" si="0"/>
        <v>0.43756359465312972</v>
      </c>
      <c r="Q11" s="36">
        <f t="shared" ref="Q11:Q12" si="2">L11/N11</f>
        <v>0.56243640534687034</v>
      </c>
      <c r="R11" s="36" t="s">
        <v>41</v>
      </c>
      <c r="S11" s="36">
        <f t="shared" si="1"/>
        <v>0.12148085126984935</v>
      </c>
    </row>
    <row r="12" spans="1:19">
      <c r="A12" s="31" t="s">
        <v>61</v>
      </c>
      <c r="B12" s="33"/>
      <c r="C12" s="32">
        <v>1052</v>
      </c>
      <c r="D12" s="32">
        <v>791996</v>
      </c>
      <c r="E12" s="32"/>
      <c r="F12" s="33"/>
      <c r="G12" s="34"/>
      <c r="H12" s="35">
        <v>0.16900000000000001</v>
      </c>
      <c r="I12" s="35"/>
      <c r="J12" s="33"/>
      <c r="K12" s="32">
        <v>0</v>
      </c>
      <c r="L12" s="32">
        <v>133872</v>
      </c>
      <c r="M12" s="32">
        <v>0</v>
      </c>
      <c r="N12" s="32">
        <f>K12+L12</f>
        <v>133872</v>
      </c>
      <c r="O12" s="33"/>
      <c r="P12" s="36">
        <f t="shared" si="0"/>
        <v>0</v>
      </c>
      <c r="Q12" s="36">
        <f t="shared" si="2"/>
        <v>1</v>
      </c>
      <c r="R12" s="36" t="s">
        <v>41</v>
      </c>
      <c r="S12" s="36">
        <f t="shared" si="1"/>
        <v>6.7514157487645454E-3</v>
      </c>
    </row>
    <row r="13" spans="1:19" ht="15" thickBo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7">
        <f>SUM(K9:K12)</f>
        <v>3366183</v>
      </c>
      <c r="L13" s="37">
        <f>SUM(L9:L12)</f>
        <v>13946845</v>
      </c>
      <c r="M13" s="37">
        <f>SUM(M9:M12)</f>
        <v>2515702</v>
      </c>
      <c r="N13" s="37">
        <f>SUM(N9:N12)</f>
        <v>19828730</v>
      </c>
      <c r="O13" s="33"/>
      <c r="P13" s="38"/>
      <c r="Q13" s="38"/>
      <c r="R13" s="38"/>
      <c r="S13" s="39">
        <f>SUM(S9:S12)</f>
        <v>1</v>
      </c>
    </row>
  </sheetData>
  <mergeCells count="4">
    <mergeCell ref="A2:S2"/>
    <mergeCell ref="A3:S3"/>
    <mergeCell ref="A4:S4"/>
    <mergeCell ref="A5:S5"/>
  </mergeCells>
  <pageMargins left="0.7" right="0.7" top="0.75" bottom="0.75" header="0.3" footer="0.3"/>
  <pageSetup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8"/>
  <sheetViews>
    <sheetView workbookViewId="0">
      <selection activeCell="J37" sqref="J37"/>
    </sheetView>
  </sheetViews>
  <sheetFormatPr defaultRowHeight="14.25"/>
  <cols>
    <col min="1" max="1" width="78.75" bestFit="1" customWidth="1"/>
    <col min="2" max="6" width="0" hidden="1" customWidth="1"/>
    <col min="7" max="7" width="2" customWidth="1"/>
    <col min="8" max="8" width="13.5" bestFit="1" customWidth="1"/>
    <col min="9" max="9" width="2" customWidth="1"/>
    <col min="10" max="10" width="13.5" bestFit="1" customWidth="1"/>
  </cols>
  <sheetData>
    <row r="2" spans="1:10" ht="15.75">
      <c r="A2" s="56" t="s">
        <v>66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5.75">
      <c r="A3" s="56" t="s">
        <v>70</v>
      </c>
      <c r="B3" s="56"/>
      <c r="C3" s="56"/>
      <c r="D3" s="56"/>
      <c r="E3" s="56"/>
      <c r="F3" s="56"/>
      <c r="G3" s="56"/>
      <c r="H3" s="56"/>
      <c r="I3" s="56"/>
      <c r="J3" s="56"/>
    </row>
    <row r="5" spans="1:10" ht="15.75">
      <c r="A5" s="1" t="s">
        <v>72</v>
      </c>
      <c r="B5" s="2"/>
      <c r="C5" s="3"/>
      <c r="D5" s="2"/>
      <c r="E5" s="3"/>
      <c r="F5" s="4"/>
      <c r="G5" s="4"/>
      <c r="H5" s="5">
        <v>0</v>
      </c>
      <c r="I5" s="2"/>
      <c r="J5" s="6"/>
    </row>
    <row r="6" spans="1:10">
      <c r="A6" s="2"/>
      <c r="B6" s="2"/>
      <c r="C6" s="6"/>
      <c r="D6" s="2"/>
      <c r="E6" s="7"/>
      <c r="F6" s="2"/>
      <c r="G6" s="2"/>
      <c r="H6" s="6"/>
      <c r="I6" s="2"/>
      <c r="J6" s="6"/>
    </row>
    <row r="7" spans="1:10">
      <c r="A7" s="2"/>
      <c r="B7" s="2"/>
      <c r="C7" s="6"/>
      <c r="D7" s="6"/>
      <c r="E7" s="6"/>
      <c r="F7" s="2"/>
      <c r="G7" s="2"/>
      <c r="H7" s="2"/>
      <c r="I7" s="2"/>
      <c r="J7" s="2"/>
    </row>
    <row r="8" spans="1:10" ht="18">
      <c r="A8" s="8" t="s">
        <v>0</v>
      </c>
      <c r="B8" s="2"/>
      <c r="C8" s="9">
        <v>2008</v>
      </c>
      <c r="D8" s="2"/>
      <c r="E8" s="9">
        <v>2009</v>
      </c>
      <c r="F8" s="2"/>
      <c r="G8" s="2"/>
      <c r="H8" s="9">
        <v>2011</v>
      </c>
      <c r="I8" s="2"/>
      <c r="J8" s="9">
        <v>2012</v>
      </c>
    </row>
    <row r="9" spans="1:10">
      <c r="A9" s="2"/>
      <c r="B9" s="2"/>
      <c r="C9" s="6"/>
      <c r="D9" s="2"/>
      <c r="E9" s="6"/>
      <c r="F9" s="2"/>
      <c r="G9" s="2"/>
      <c r="H9" s="6"/>
      <c r="I9" s="2"/>
      <c r="J9" s="6"/>
    </row>
    <row r="10" spans="1:10">
      <c r="A10" s="2" t="s">
        <v>1</v>
      </c>
      <c r="B10" s="2"/>
      <c r="C10" s="10">
        <v>0</v>
      </c>
      <c r="D10" s="2"/>
      <c r="E10" s="11">
        <v>0</v>
      </c>
      <c r="F10" s="2"/>
      <c r="G10" s="2"/>
      <c r="H10" s="12">
        <v>0</v>
      </c>
      <c r="I10" s="2"/>
      <c r="J10" s="11">
        <v>0</v>
      </c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13" t="s">
        <v>2</v>
      </c>
      <c r="B12" s="2"/>
      <c r="C12" s="10">
        <v>0</v>
      </c>
      <c r="D12" s="2"/>
      <c r="E12" s="11">
        <v>0</v>
      </c>
      <c r="F12" s="2"/>
      <c r="G12" s="2"/>
      <c r="H12" s="12">
        <v>0</v>
      </c>
      <c r="I12" s="2"/>
      <c r="J12" s="11">
        <v>0</v>
      </c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5">
      <c r="A14" s="2" t="s">
        <v>3</v>
      </c>
      <c r="B14" s="2"/>
      <c r="C14" s="14">
        <v>0</v>
      </c>
      <c r="D14" s="2"/>
      <c r="E14" s="14">
        <v>0</v>
      </c>
      <c r="F14" s="2"/>
      <c r="G14" s="2"/>
      <c r="H14" s="14">
        <v>0</v>
      </c>
      <c r="I14" s="2"/>
      <c r="J14" s="14">
        <v>0</v>
      </c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 t="s">
        <v>4</v>
      </c>
      <c r="B16" s="2"/>
      <c r="C16" s="15">
        <v>2.2499999999999998E-3</v>
      </c>
      <c r="D16" s="2"/>
      <c r="E16" s="15">
        <v>2.2499999999999998E-3</v>
      </c>
      <c r="F16" s="2"/>
      <c r="G16" s="2"/>
      <c r="H16" s="15">
        <v>0</v>
      </c>
      <c r="I16" s="2"/>
      <c r="J16" s="15">
        <v>0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>
      <c r="A18" s="2" t="s">
        <v>5</v>
      </c>
      <c r="B18" s="2"/>
      <c r="C18" s="16">
        <v>0</v>
      </c>
      <c r="D18" s="17"/>
      <c r="E18" s="16">
        <v>0</v>
      </c>
      <c r="F18" s="17"/>
      <c r="G18" s="17"/>
      <c r="H18" s="16">
        <v>0</v>
      </c>
      <c r="I18" s="17"/>
      <c r="J18" s="16">
        <v>0</v>
      </c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8">
      <c r="A20" s="8" t="s">
        <v>6</v>
      </c>
      <c r="B20" s="2"/>
      <c r="C20" s="9">
        <v>2008</v>
      </c>
      <c r="D20" s="2"/>
      <c r="E20" s="9">
        <v>2009</v>
      </c>
      <c r="F20" s="2"/>
      <c r="G20" s="2"/>
      <c r="H20" s="9">
        <v>2011</v>
      </c>
      <c r="I20" s="2"/>
      <c r="J20" s="9">
        <v>2012</v>
      </c>
    </row>
    <row r="21" spans="1:10">
      <c r="A21" s="13" t="s">
        <v>7</v>
      </c>
      <c r="B21" s="2"/>
      <c r="C21" s="11">
        <v>0</v>
      </c>
      <c r="D21" s="2"/>
      <c r="E21" s="11">
        <v>0</v>
      </c>
      <c r="F21" s="2"/>
      <c r="G21" s="2"/>
      <c r="H21" s="12">
        <v>1269534</v>
      </c>
      <c r="I21" s="2"/>
      <c r="J21" s="11">
        <v>1269534</v>
      </c>
    </row>
    <row r="22" spans="1:10">
      <c r="A22" s="13"/>
      <c r="B22" s="2"/>
      <c r="C22" s="2"/>
      <c r="D22" s="2"/>
      <c r="E22" s="2"/>
      <c r="F22" s="2"/>
      <c r="G22" s="2"/>
      <c r="H22" s="2"/>
      <c r="I22" s="2"/>
      <c r="J22" s="2"/>
    </row>
    <row r="23" spans="1:10" ht="15">
      <c r="A23" s="13" t="s">
        <v>8</v>
      </c>
      <c r="B23" s="2"/>
      <c r="C23" s="18">
        <v>0</v>
      </c>
      <c r="D23" s="19"/>
      <c r="E23" s="18">
        <v>0</v>
      </c>
      <c r="F23" s="19"/>
      <c r="G23" s="19"/>
      <c r="H23" s="20">
        <v>0.28249999999999997</v>
      </c>
      <c r="I23" s="19"/>
      <c r="J23" s="21">
        <v>0.26250000000000001</v>
      </c>
    </row>
    <row r="24" spans="1:10">
      <c r="A24" s="13"/>
      <c r="B24" s="2"/>
      <c r="C24" s="2"/>
      <c r="D24" s="2"/>
      <c r="E24" s="2"/>
      <c r="F24" s="2"/>
      <c r="G24" s="2"/>
      <c r="H24" s="2"/>
      <c r="I24" s="2"/>
      <c r="J24" s="2"/>
    </row>
    <row r="25" spans="1:10" ht="15">
      <c r="A25" s="13" t="s">
        <v>9</v>
      </c>
      <c r="B25" s="2"/>
      <c r="C25" s="22">
        <v>0</v>
      </c>
      <c r="D25" s="2"/>
      <c r="E25" s="22">
        <v>0</v>
      </c>
      <c r="F25" s="2"/>
      <c r="G25" s="2"/>
      <c r="H25" s="23">
        <f>H21*H23</f>
        <v>358643.35499999998</v>
      </c>
      <c r="I25" s="2"/>
      <c r="J25" s="14">
        <f>J21*J23</f>
        <v>333252.67499999999</v>
      </c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.75">
      <c r="A27" s="17" t="s">
        <v>10</v>
      </c>
      <c r="B27" s="2"/>
      <c r="C27" s="24">
        <v>0</v>
      </c>
      <c r="D27" s="17"/>
      <c r="E27" s="24">
        <v>0</v>
      </c>
      <c r="F27" s="17"/>
      <c r="G27" s="17"/>
      <c r="H27" s="25">
        <f>H25/(1-H23)</f>
        <v>499851.36585365847</v>
      </c>
      <c r="I27" s="17"/>
      <c r="J27" s="16">
        <f>J25/(1-J23)</f>
        <v>451868.03389830503</v>
      </c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 t="s">
        <v>11</v>
      </c>
      <c r="B30" s="2"/>
      <c r="C30" s="11">
        <v>0</v>
      </c>
      <c r="D30" s="2"/>
      <c r="E30" s="11">
        <v>0</v>
      </c>
      <c r="F30" s="2"/>
      <c r="G30" s="2"/>
      <c r="H30" s="11">
        <v>0</v>
      </c>
      <c r="I30" s="2"/>
      <c r="J30" s="11">
        <v>0</v>
      </c>
    </row>
    <row r="31" spans="1:10">
      <c r="A31" s="2"/>
      <c r="B31" s="2"/>
      <c r="C31" s="26"/>
      <c r="D31" s="2"/>
      <c r="E31" s="26"/>
      <c r="F31" s="2"/>
      <c r="G31" s="2"/>
      <c r="H31" s="26"/>
      <c r="I31" s="2"/>
      <c r="J31" s="26"/>
    </row>
    <row r="32" spans="1:10">
      <c r="A32" s="2" t="s">
        <v>12</v>
      </c>
      <c r="B32" s="2"/>
      <c r="C32" s="11">
        <v>0</v>
      </c>
      <c r="D32" s="2"/>
      <c r="E32" s="11">
        <v>0</v>
      </c>
      <c r="F32" s="2"/>
      <c r="G32" s="2"/>
      <c r="H32" s="11">
        <f>H27</f>
        <v>499851.36585365847</v>
      </c>
      <c r="I32" s="2"/>
      <c r="J32" s="11">
        <f>J27</f>
        <v>451868.03389830503</v>
      </c>
    </row>
    <row r="33" spans="1:10">
      <c r="A33" s="2"/>
      <c r="B33" s="2"/>
      <c r="C33" s="26"/>
      <c r="D33" s="2"/>
      <c r="E33" s="26"/>
      <c r="F33" s="2"/>
      <c r="G33" s="2"/>
      <c r="H33" s="26"/>
      <c r="I33" s="2"/>
      <c r="J33" s="26"/>
    </row>
    <row r="34" spans="1:10" ht="15.75">
      <c r="A34" s="2" t="s">
        <v>13</v>
      </c>
      <c r="B34" s="2"/>
      <c r="C34" s="27">
        <v>0</v>
      </c>
      <c r="D34" s="17"/>
      <c r="E34" s="27">
        <v>0</v>
      </c>
      <c r="F34" s="17"/>
      <c r="G34" s="17"/>
      <c r="H34" s="27">
        <f>H30+H32</f>
        <v>499851.36585365847</v>
      </c>
      <c r="I34" s="17"/>
      <c r="J34" s="27">
        <f>J30+J32</f>
        <v>451868.03389830503</v>
      </c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>
      <c r="A36" s="2" t="s">
        <v>14</v>
      </c>
      <c r="B36" s="2"/>
      <c r="C36" s="2"/>
      <c r="D36" s="2"/>
      <c r="E36" s="28"/>
      <c r="F36" s="17"/>
      <c r="G36" s="17"/>
      <c r="H36" s="28"/>
      <c r="I36" s="17"/>
      <c r="J36" s="29">
        <f>J34-H34</f>
        <v>-47983.331955353438</v>
      </c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>
      <c r="A38" s="2" t="s">
        <v>15</v>
      </c>
      <c r="B38" s="2"/>
      <c r="C38" s="2"/>
      <c r="D38" s="2"/>
      <c r="E38" s="28"/>
      <c r="F38" s="17"/>
      <c r="G38" s="17"/>
      <c r="H38" s="28"/>
      <c r="I38" s="17"/>
      <c r="J38" s="29">
        <f>J36/2</f>
        <v>-23991.665977676719</v>
      </c>
    </row>
  </sheetData>
  <mergeCells count="2">
    <mergeCell ref="A2:J2"/>
    <mergeCell ref="A3:J3"/>
  </mergeCells>
  <conditionalFormatting sqref="C12 E12">
    <cfRule type="cellIs" dxfId="3" priority="1" stopIfTrue="1" operator="lessThan">
      <formula>-0.01</formula>
    </cfRule>
    <cfRule type="cellIs" dxfId="2" priority="2" stopIfTrue="1" operator="greaterThan">
      <formula>15000000.01</formula>
    </cfRule>
  </conditionalFormatting>
  <pageMargins left="0.7" right="0.7" top="0.75" bottom="0.75" header="0.3" footer="0.3"/>
  <pageSetup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14"/>
  <sheetViews>
    <sheetView workbookViewId="0">
      <selection activeCell="J20" sqref="J20"/>
    </sheetView>
  </sheetViews>
  <sheetFormatPr defaultRowHeight="14.25"/>
  <cols>
    <col min="1" max="1" width="2.5" customWidth="1"/>
    <col min="2" max="2" width="15.875" customWidth="1"/>
    <col min="3" max="4" width="0" hidden="1" customWidth="1"/>
    <col min="5" max="5" width="2" customWidth="1"/>
    <col min="6" max="6" width="16.625" bestFit="1" customWidth="1"/>
    <col min="7" max="7" width="2" customWidth="1"/>
    <col min="8" max="8" width="16.875" bestFit="1" customWidth="1"/>
    <col min="9" max="9" width="2" customWidth="1"/>
    <col min="10" max="10" width="16.75" bestFit="1" customWidth="1"/>
    <col min="11" max="11" width="2" customWidth="1"/>
    <col min="12" max="12" width="11.25" bestFit="1" customWidth="1"/>
    <col min="13" max="13" width="2" customWidth="1"/>
    <col min="14" max="14" width="10" bestFit="1" customWidth="1"/>
    <col min="15" max="15" width="2" customWidth="1"/>
    <col min="16" max="16" width="16.375" bestFit="1" customWidth="1"/>
    <col min="17" max="17" width="2" customWidth="1"/>
    <col min="18" max="18" width="16.375" bestFit="1" customWidth="1"/>
  </cols>
  <sheetData>
    <row r="2" spans="2:18" ht="15.75">
      <c r="B2" s="56" t="s">
        <v>66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18" ht="15.75">
      <c r="B3" s="56" t="s">
        <v>71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6" spans="2:18" ht="47.25">
      <c r="B6" s="30" t="s">
        <v>16</v>
      </c>
      <c r="C6" s="30" t="s">
        <v>42</v>
      </c>
      <c r="D6" s="30" t="s">
        <v>43</v>
      </c>
      <c r="E6" s="30"/>
      <c r="F6" s="30" t="s">
        <v>44</v>
      </c>
      <c r="G6" s="2"/>
      <c r="H6" s="30" t="s">
        <v>45</v>
      </c>
      <c r="I6" s="2"/>
      <c r="J6" s="30" t="s">
        <v>46</v>
      </c>
      <c r="K6" s="2"/>
      <c r="L6" s="30" t="s">
        <v>47</v>
      </c>
      <c r="M6" s="2"/>
      <c r="N6" s="30" t="s">
        <v>48</v>
      </c>
      <c r="O6" s="2"/>
      <c r="P6" s="30" t="s">
        <v>49</v>
      </c>
      <c r="Q6" s="2"/>
      <c r="R6" s="30" t="s">
        <v>50</v>
      </c>
    </row>
    <row r="7" spans="2:18" ht="15.75">
      <c r="B7" s="30"/>
      <c r="C7" s="30"/>
      <c r="D7" s="30"/>
      <c r="E7" s="30"/>
      <c r="F7" s="30" t="s">
        <v>27</v>
      </c>
      <c r="G7" s="2"/>
      <c r="H7" s="30" t="s">
        <v>51</v>
      </c>
      <c r="I7" s="2"/>
      <c r="J7" s="30" t="s">
        <v>52</v>
      </c>
      <c r="K7" s="2"/>
      <c r="L7" s="30" t="s">
        <v>30</v>
      </c>
      <c r="M7" s="2"/>
      <c r="N7" s="30" t="s">
        <v>31</v>
      </c>
      <c r="O7" s="2"/>
      <c r="P7" s="40" t="s">
        <v>53</v>
      </c>
      <c r="Q7" s="2"/>
      <c r="R7" s="40" t="s">
        <v>54</v>
      </c>
    </row>
    <row r="8" spans="2:18">
      <c r="B8" s="31" t="s">
        <v>58</v>
      </c>
      <c r="C8" s="41" t="s">
        <v>55</v>
      </c>
      <c r="D8" s="41" t="s">
        <v>55</v>
      </c>
      <c r="E8" s="42"/>
      <c r="F8" s="44">
        <f>'Revenue from Rates'!N9</f>
        <v>14426980</v>
      </c>
      <c r="G8" s="42"/>
      <c r="H8" s="43">
        <f>F8/F$12</f>
        <v>0.72757962814562505</v>
      </c>
      <c r="I8" s="42"/>
      <c r="J8" s="44">
        <f>H8*J$12</f>
        <v>-17455.847410632072</v>
      </c>
      <c r="K8" s="2"/>
      <c r="L8" s="45">
        <f>'Revenue from Rates'!D9</f>
        <v>106119297</v>
      </c>
      <c r="M8" s="2"/>
      <c r="N8" s="45">
        <v>0</v>
      </c>
      <c r="O8" s="2"/>
      <c r="P8" s="46">
        <f>J8/L8</f>
        <v>-1.6449267856186487E-4</v>
      </c>
      <c r="Q8" s="2"/>
      <c r="R8" s="46" t="s">
        <v>41</v>
      </c>
    </row>
    <row r="9" spans="2:18">
      <c r="B9" s="31" t="s">
        <v>59</v>
      </c>
      <c r="C9" s="41" t="s">
        <v>55</v>
      </c>
      <c r="D9" s="41" t="s">
        <v>55</v>
      </c>
      <c r="E9" s="42"/>
      <c r="F9" s="44">
        <f>'Revenue from Rates'!N10</f>
        <v>2859067</v>
      </c>
      <c r="G9" s="42"/>
      <c r="H9" s="43">
        <f t="shared" ref="H9:H11" si="0">F9/F$12</f>
        <v>0.14418810483576103</v>
      </c>
      <c r="I9" s="42"/>
      <c r="J9" s="44">
        <f t="shared" ref="J9:J11" si="1">H9*J$12</f>
        <v>-3459.3128491738121</v>
      </c>
      <c r="K9" s="2"/>
      <c r="L9" s="45">
        <v>0</v>
      </c>
      <c r="M9" s="2"/>
      <c r="N9" s="45">
        <f>'Revenue from Rates'!E10</f>
        <v>151952</v>
      </c>
      <c r="O9" s="2"/>
      <c r="P9" s="46" t="s">
        <v>41</v>
      </c>
      <c r="Q9" s="2"/>
      <c r="R9" s="46">
        <f>J9/N9</f>
        <v>-2.2765826373945801E-2</v>
      </c>
    </row>
    <row r="10" spans="2:18">
      <c r="B10" s="31" t="s">
        <v>60</v>
      </c>
      <c r="C10" s="41" t="s">
        <v>55</v>
      </c>
      <c r="D10" s="41" t="s">
        <v>55</v>
      </c>
      <c r="E10" s="42"/>
      <c r="F10" s="44">
        <f>'Revenue from Rates'!N11</f>
        <v>2408811</v>
      </c>
      <c r="G10" s="42"/>
      <c r="H10" s="43">
        <f t="shared" si="0"/>
        <v>0.12148085126984935</v>
      </c>
      <c r="I10" s="42"/>
      <c r="J10" s="44">
        <f t="shared" si="1"/>
        <v>-2914.5280063500504</v>
      </c>
      <c r="K10" s="2"/>
      <c r="L10" s="45">
        <f>'Revenue from Rates'!D11</f>
        <v>12622297</v>
      </c>
      <c r="M10" s="2"/>
      <c r="N10" s="45">
        <v>0</v>
      </c>
      <c r="O10" s="2"/>
      <c r="P10" s="46">
        <f t="shared" ref="P10:P11" si="2">J10/L10</f>
        <v>-2.3090313960684417E-4</v>
      </c>
      <c r="Q10" s="2"/>
      <c r="R10" s="46" t="s">
        <v>41</v>
      </c>
    </row>
    <row r="11" spans="2:18">
      <c r="B11" s="31" t="s">
        <v>61</v>
      </c>
      <c r="C11" s="41" t="s">
        <v>55</v>
      </c>
      <c r="D11" s="41" t="s">
        <v>55</v>
      </c>
      <c r="E11" s="42"/>
      <c r="F11" s="44">
        <f>'Revenue from Rates'!N12</f>
        <v>133872</v>
      </c>
      <c r="G11" s="42"/>
      <c r="H11" s="43">
        <f t="shared" si="0"/>
        <v>6.7514157487645454E-3</v>
      </c>
      <c r="I11" s="42"/>
      <c r="J11" s="44">
        <f t="shared" si="1"/>
        <v>-161.97771152078514</v>
      </c>
      <c r="K11" s="2"/>
      <c r="L11" s="45">
        <f>'Revenue from Rates'!D12</f>
        <v>791996</v>
      </c>
      <c r="M11" s="2"/>
      <c r="N11" s="45">
        <v>0</v>
      </c>
      <c r="O11" s="2"/>
      <c r="P11" s="46">
        <f t="shared" si="2"/>
        <v>-2.0451834544718046E-4</v>
      </c>
      <c r="Q11" s="2"/>
      <c r="R11" s="46" t="s">
        <v>41</v>
      </c>
    </row>
    <row r="12" spans="2:18" ht="15" thickBot="1">
      <c r="B12" s="42"/>
      <c r="C12" s="42"/>
      <c r="D12" s="42"/>
      <c r="E12" s="42"/>
      <c r="F12" s="47">
        <f>SUM(F8:F11)</f>
        <v>19828730</v>
      </c>
      <c r="G12" s="42"/>
      <c r="H12" s="48">
        <f>SUM(H8:H11)</f>
        <v>1</v>
      </c>
      <c r="I12" s="42"/>
      <c r="J12" s="49">
        <f>'Z-factor Tax Changes'!J38</f>
        <v>-23991.665977676719</v>
      </c>
      <c r="K12" s="2"/>
      <c r="L12" s="33"/>
      <c r="M12" s="2"/>
      <c r="N12" s="33"/>
      <c r="O12" s="2"/>
      <c r="P12" s="33"/>
      <c r="Q12" s="2"/>
      <c r="R12" s="33"/>
    </row>
    <row r="13" spans="2:18" ht="15.75">
      <c r="B13" s="2"/>
      <c r="C13" s="2"/>
      <c r="D13" s="2"/>
      <c r="E13" s="2"/>
      <c r="F13" s="30" t="s">
        <v>56</v>
      </c>
      <c r="G13" s="2"/>
      <c r="H13" s="2"/>
      <c r="I13" s="2"/>
      <c r="J13" s="50">
        <f>J8+J9+J10+J11-J12</f>
        <v>0</v>
      </c>
      <c r="K13" s="2"/>
      <c r="L13" s="2"/>
      <c r="M13" s="2"/>
      <c r="N13" s="2"/>
      <c r="O13" s="2"/>
      <c r="P13" s="2"/>
      <c r="Q13" s="2"/>
      <c r="R13" s="2"/>
    </row>
    <row r="14" spans="2:18" ht="15.75">
      <c r="B14" s="2"/>
      <c r="C14" s="2"/>
      <c r="D14" s="2"/>
      <c r="E14" s="2"/>
      <c r="F14" s="2"/>
      <c r="G14" s="2"/>
      <c r="H14" s="2"/>
      <c r="I14" s="2"/>
      <c r="J14" s="30" t="s">
        <v>57</v>
      </c>
      <c r="K14" s="2"/>
      <c r="L14" s="2"/>
      <c r="M14" s="2"/>
      <c r="N14" s="2"/>
      <c r="O14" s="2"/>
      <c r="P14" s="2"/>
      <c r="Q14" s="2"/>
      <c r="R14" s="2"/>
    </row>
  </sheetData>
  <mergeCells count="2">
    <mergeCell ref="B2:R2"/>
    <mergeCell ref="B3:R3"/>
  </mergeCells>
  <conditionalFormatting sqref="P8:P11">
    <cfRule type="cellIs" dxfId="1" priority="2" stopIfTrue="1" operator="between">
      <formula>-0.0001</formula>
      <formula>0.0001</formula>
    </cfRule>
  </conditionalFormatting>
  <conditionalFormatting sqref="R8:R11">
    <cfRule type="cellIs" dxfId="0" priority="1" stopIfTrue="1" operator="between">
      <formula>-0.01</formula>
      <formula>0.01</formula>
    </cfRule>
  </conditionalFormatting>
  <pageMargins left="0.7" right="0.7" top="0.75" bottom="0.75" header="0.3" footer="0.3"/>
  <pageSetup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Revenue from Rates</vt:lpstr>
      <vt:lpstr>Z-factor Tax Changes</vt:lpstr>
      <vt:lpstr>Calc Tax Chg RRider Var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2011-08-25T15:10:20Z</cp:lastPrinted>
  <dcterms:created xsi:type="dcterms:W3CDTF">2011-08-24T13:35:19Z</dcterms:created>
  <dcterms:modified xsi:type="dcterms:W3CDTF">2011-09-13T14:22:19Z</dcterms:modified>
</cp:coreProperties>
</file>