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ontarioenergyboard-my.sharepoint.com/personal/ahlborsu_oeb_ca/Documents/Desktop/Alectra/Excel files/"/>
    </mc:Choice>
  </mc:AlternateContent>
  <xr:revisionPtr revIDLastSave="0" documentId="8_{88731E3F-09C4-48C0-90E1-737A87A7F6A6}" xr6:coauthVersionLast="47" xr6:coauthVersionMax="47" xr10:uidLastSave="{00000000-0000-0000-0000-000000000000}"/>
  <bookViews>
    <workbookView xWindow="-120" yWindow="-120" windowWidth="24240" windowHeight="13020" tabRatio="870" xr2:uid="{7A662B45-52E8-4B52-B6DF-7EB420889AB5}"/>
  </bookViews>
  <sheets>
    <sheet name="App.2-ZA_2027 Com.Exp. Forecast" sheetId="5" r:id="rId1"/>
    <sheet name="App.2-ZB_2027 Cost of Power" sheetId="6" r:id="rId2"/>
  </sheets>
  <definedNames>
    <definedName name="_xlnm._FilterDatabase" localSheetId="0" hidden="1">'App.2-ZA_2027 Com.Exp. Forecast'!$G$28:$K$36</definedName>
    <definedName name="_Parse_Out" hidden="1">#REF!</definedName>
    <definedName name="Admin_Charges">#REF!</definedName>
    <definedName name="Admin_Charges_Columns">#REF!</definedName>
    <definedName name="Admin_Charges_Rows">#REF!</definedName>
    <definedName name="ApprovedYr">#REF!</definedName>
    <definedName name="AS2DocOpenMode" hidden="1">"AS2DocumentEdit"</definedName>
    <definedName name="BI_LDCLIST">#REF!</definedName>
    <definedName name="Bridge_Year">#REF!</definedName>
    <definedName name="BridgeYear">#REF!</definedName>
    <definedName name="BRR_2016">#REF!</definedName>
    <definedName name="BRR_2027">#REF!</definedName>
    <definedName name="BRR_2028">#REF!</definedName>
    <definedName name="BRR_2029">#REF!</definedName>
    <definedName name="BRR_2030">#REF!</definedName>
    <definedName name="BRR_2031">#REF!</definedName>
    <definedName name="BRRAPP">#REF!</definedName>
    <definedName name="BRRIR">#REF!</definedName>
    <definedName name="BRRPBD">#REF!</definedName>
    <definedName name="BRRSA">#REF!</definedName>
    <definedName name="Cash">#REF!</definedName>
    <definedName name="ccar">#REF!</definedName>
    <definedName name="ClassA_Consumption_Allocation">#REF!</definedName>
    <definedName name="ClassA_Consumption_Allocation_Columns">#REF!</definedName>
    <definedName name="ClassA_Consumption_Allocation_Rows">#REF!</definedName>
    <definedName name="ClassA_Demand_Allocation">#REF!</definedName>
    <definedName name="ClassA_Demand_Allocation_Columns">#REF!</definedName>
    <definedName name="ClassA_Demand_Allocation_Rows">#REF!</definedName>
    <definedName name="contactf">#REF!</definedName>
    <definedName name="COS_RES_CUSTOMERS" localSheetId="1">#REF!</definedName>
    <definedName name="COS_RES_CUSTOMERS">#REF!</definedName>
    <definedName name="COS_RES_KWH" localSheetId="1">#REF!</definedName>
    <definedName name="COS_RES_KWH">#REF!</definedName>
    <definedName name="CRLF">#REF!</definedName>
    <definedName name="CustomerAdministration">#REF!</definedName>
    <definedName name="EBNUMBER">#REF!</definedName>
    <definedName name="ERTH_SA">#REF!</definedName>
    <definedName name="Fixed_Charges">#REF!</definedName>
    <definedName name="forecast_wholesale_lineplus">#REF!</definedName>
    <definedName name="forecast_wholesale_network">#REF!</definedName>
    <definedName name="G1LD">#REF!</definedName>
    <definedName name="histdate">#REF!</definedName>
    <definedName name="IA">#REF!</definedName>
    <definedName name="Incr2000">#REF!</definedName>
    <definedName name="IR">#REF!</definedName>
    <definedName name="IRM_2025">#REF!</definedName>
    <definedName name="IRM_2026">#REF!</definedName>
    <definedName name="Last_Rebasing_Year">#REF!</definedName>
    <definedName name="LDC_LIST">#REF!</definedName>
    <definedName name="LDCList">OFFSET(#REF!,0,0,COUNTA(#REF!),1)</definedName>
    <definedName name="LDCNAME1">#REF!</definedName>
    <definedName name="LDCNAMES">#REF!</definedName>
    <definedName name="LIMIT">#REF!</definedName>
    <definedName name="listdata" localSheetId="1">#REF!</definedName>
    <definedName name="listdata">#REF!</definedName>
    <definedName name="Loss_Factors">#REF!</definedName>
    <definedName name="Loss_Factors_Columns">#REF!</definedName>
    <definedName name="Loss_Factors_Rows">#REF!</definedName>
    <definedName name="LossFactors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idPeakPer">#REF!</definedName>
    <definedName name="Newmarket_SA">#REF!</definedName>
    <definedName name="NonPayment">#REF!</definedName>
    <definedName name="OffPeakPer">#REF!</definedName>
    <definedName name="OnPeakPer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BD">#REF!</definedName>
    <definedName name="PPE">#REF!</definedName>
    <definedName name="PPE_Adj">#REF!</definedName>
    <definedName name="print_end">#REF!</definedName>
    <definedName name="Rate_Class">#REF!</definedName>
    <definedName name="RATE_CLASSES">#REF!</definedName>
    <definedName name="ratedescription">#REF!</definedName>
    <definedName name="RateRiderName">OFFSET(#REF!,1,0,COUNTA(#REF!)-1,1)</definedName>
    <definedName name="RATES_New">#REF!</definedName>
    <definedName name="RebaseYear">#REF!</definedName>
    <definedName name="RebaseYear_1">#REF!</definedName>
    <definedName name="RenameBridge">#REF!</definedName>
    <definedName name="RenameRebase">#REF!</definedName>
    <definedName name="RenameTest">#REF!</definedName>
    <definedName name="Retailer_Allocation">#REF!</definedName>
    <definedName name="Retailer_Allocation_Columns">#REF!</definedName>
    <definedName name="Retailer_Allocation_Rows">#REF!</definedName>
    <definedName name="RMpilsVer">#REF!</definedName>
    <definedName name="RMversion">#REF!</definedName>
    <definedName name="RPP_Allocation">#REF!</definedName>
    <definedName name="SA">#REF!</definedName>
    <definedName name="SALBENF">#REF!</definedName>
    <definedName name="salreg">#REF!</definedName>
    <definedName name="SALREGF">#REF!</definedName>
    <definedName name="SIP">#REF!</definedName>
    <definedName name="Standby_Allocation">#REF!</definedName>
    <definedName name="Standby_Allocation_Columns">#REF!</definedName>
    <definedName name="Standby_Allocation_Rows">#REF!</definedName>
    <definedName name="TableName">"Dummy"</definedName>
    <definedName name="TEMPA">#REF!</definedName>
    <definedName name="Test_Year">#REF!</definedName>
    <definedName name="Test_Year_2">#REF!</definedName>
    <definedName name="Test_Year_3">#REF!</definedName>
    <definedName name="Test_Year_4">#REF!</definedName>
    <definedName name="Test_Year_5">#REF!</definedName>
    <definedName name="TestYear">#REF!</definedName>
    <definedName name="TestYr">#REF!</definedName>
    <definedName name="Total_Current_Wholesale_Lineplus">#REF!</definedName>
    <definedName name="total_current_wholesale_network">#REF!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RANBUD">#REF!</definedName>
    <definedName name="TRANEND">#REF!</definedName>
    <definedName name="Transformer_Allowance">#REF!</definedName>
    <definedName name="Transformer_Allowance_Columns">#REF!</definedName>
    <definedName name="Transformer_Allowance_Rows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nits">#REF!</definedName>
    <definedName name="Units1">#REF!</definedName>
    <definedName name="Units2">#REF!</definedName>
    <definedName name="Utility">#REF!</definedName>
    <definedName name="utitliy1">#REF!</definedName>
    <definedName name="valuevx">42.314159</definedName>
    <definedName name="WAGBENF">#REF!</definedName>
    <definedName name="wagdob">#REF!</definedName>
    <definedName name="wagdobf">#REF!</definedName>
    <definedName name="wagreg">#REF!</definedName>
    <definedName name="wagregf">#REF!</definedName>
    <definedName name="YRS_LEFT" localSheetId="1">#REF!</definedName>
    <definedName name="YRS_LEF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" i="5" l="1"/>
  <c r="F141" i="6"/>
  <c r="F18" i="5"/>
  <c r="J127" i="6" l="1"/>
  <c r="J128" i="6"/>
  <c r="J129" i="6"/>
  <c r="J130" i="6"/>
  <c r="J131" i="6"/>
  <c r="J132" i="6"/>
  <c r="J126" i="6"/>
  <c r="F126" i="6"/>
  <c r="J142" i="6"/>
  <c r="J141" i="6"/>
  <c r="F142" i="6"/>
  <c r="F132" i="6"/>
  <c r="F131" i="6"/>
  <c r="F130" i="6"/>
  <c r="F129" i="6"/>
  <c r="F128" i="6"/>
  <c r="F127" i="6"/>
  <c r="J117" i="6"/>
  <c r="J116" i="6"/>
  <c r="J115" i="6"/>
  <c r="J114" i="6"/>
  <c r="J113" i="6"/>
  <c r="J112" i="6"/>
  <c r="J111" i="6"/>
  <c r="F117" i="6"/>
  <c r="F116" i="6"/>
  <c r="F115" i="6"/>
  <c r="F114" i="6"/>
  <c r="F113" i="6"/>
  <c r="F112" i="6"/>
  <c r="F111" i="6"/>
  <c r="F102" i="6"/>
  <c r="F101" i="6"/>
  <c r="F100" i="6"/>
  <c r="F99" i="6"/>
  <c r="F98" i="6"/>
  <c r="F97" i="6"/>
  <c r="F96" i="6"/>
  <c r="J84" i="6"/>
  <c r="J83" i="6"/>
  <c r="J72" i="6"/>
  <c r="J71" i="6"/>
  <c r="J70" i="6"/>
  <c r="J69" i="6"/>
  <c r="J68" i="6"/>
  <c r="J67" i="6"/>
  <c r="J66" i="6"/>
  <c r="F72" i="6"/>
  <c r="F71" i="6"/>
  <c r="F70" i="6"/>
  <c r="F69" i="6"/>
  <c r="F68" i="6"/>
  <c r="F67" i="6"/>
  <c r="F66" i="6"/>
  <c r="J57" i="6"/>
  <c r="J56" i="6"/>
  <c r="J55" i="6"/>
  <c r="J54" i="6"/>
  <c r="J53" i="6"/>
  <c r="J52" i="6"/>
  <c r="J51" i="6"/>
  <c r="F57" i="6"/>
  <c r="F56" i="6"/>
  <c r="F55" i="6"/>
  <c r="F54" i="6"/>
  <c r="F53" i="6"/>
  <c r="F52" i="6"/>
  <c r="F51" i="6"/>
  <c r="J42" i="6"/>
  <c r="J41" i="6"/>
  <c r="J40" i="6"/>
  <c r="J39" i="6"/>
  <c r="J38" i="6"/>
  <c r="J37" i="6"/>
  <c r="J36" i="6"/>
  <c r="F42" i="6"/>
  <c r="F41" i="6"/>
  <c r="F40" i="6"/>
  <c r="F39" i="6"/>
  <c r="F38" i="6"/>
  <c r="F37" i="6"/>
  <c r="F36" i="6"/>
  <c r="J30" i="6"/>
  <c r="J29" i="6"/>
  <c r="J28" i="6"/>
  <c r="J27" i="6"/>
  <c r="J26" i="6"/>
  <c r="J25" i="6"/>
  <c r="J24" i="6"/>
  <c r="H42" i="5"/>
  <c r="H41" i="5"/>
  <c r="K29" i="5"/>
  <c r="K1048576" i="5"/>
  <c r="F168" i="6"/>
  <c r="I29" i="5" l="1"/>
  <c r="H20" i="6" l="1"/>
  <c r="D20" i="6"/>
  <c r="J13" i="6" l="1"/>
  <c r="A58" i="6" l="1"/>
  <c r="D159" i="6" l="1"/>
  <c r="J148" i="6"/>
  <c r="F148" i="6"/>
  <c r="J147" i="6"/>
  <c r="F147" i="6"/>
  <c r="J146" i="6"/>
  <c r="F146" i="6"/>
  <c r="J145" i="6"/>
  <c r="F145" i="6"/>
  <c r="J144" i="6"/>
  <c r="F144" i="6"/>
  <c r="J143" i="6"/>
  <c r="F136" i="6"/>
  <c r="F135" i="6"/>
  <c r="F134" i="6"/>
  <c r="J121" i="6"/>
  <c r="F121" i="6"/>
  <c r="J120" i="6"/>
  <c r="F120" i="6"/>
  <c r="J119" i="6"/>
  <c r="F119" i="6"/>
  <c r="H107" i="6"/>
  <c r="F106" i="6"/>
  <c r="F105" i="6"/>
  <c r="F104" i="6"/>
  <c r="D92" i="6"/>
  <c r="J91" i="6"/>
  <c r="F91" i="6"/>
  <c r="J90" i="6"/>
  <c r="F90" i="6"/>
  <c r="J89" i="6"/>
  <c r="F89" i="6"/>
  <c r="F88" i="6"/>
  <c r="F87" i="6"/>
  <c r="F86" i="6"/>
  <c r="F85" i="6"/>
  <c r="F84" i="6"/>
  <c r="F83" i="6"/>
  <c r="F82" i="6"/>
  <c r="J81" i="6"/>
  <c r="F81" i="6"/>
  <c r="J76" i="6"/>
  <c r="F76" i="6"/>
  <c r="J75" i="6"/>
  <c r="F75" i="6"/>
  <c r="J74" i="6"/>
  <c r="F74" i="6"/>
  <c r="J61" i="6"/>
  <c r="F61" i="6"/>
  <c r="J60" i="6"/>
  <c r="F60" i="6"/>
  <c r="J59" i="6"/>
  <c r="F59" i="6"/>
  <c r="J58" i="6"/>
  <c r="A73" i="6"/>
  <c r="A88" i="6" s="1"/>
  <c r="A103" i="6" s="1"/>
  <c r="A118" i="6" s="1"/>
  <c r="A69" i="6"/>
  <c r="A84" i="6" s="1"/>
  <c r="A99" i="6" s="1"/>
  <c r="A114" i="6" s="1"/>
  <c r="A129" i="6" s="1"/>
  <c r="B51" i="6"/>
  <c r="J46" i="6"/>
  <c r="F46" i="6"/>
  <c r="A61" i="6"/>
  <c r="A76" i="6" s="1"/>
  <c r="A91" i="6" s="1"/>
  <c r="A106" i="6" s="1"/>
  <c r="A121" i="6" s="1"/>
  <c r="A136" i="6" s="1"/>
  <c r="J45" i="6"/>
  <c r="F45" i="6"/>
  <c r="A60" i="6"/>
  <c r="A75" i="6" s="1"/>
  <c r="A90" i="6" s="1"/>
  <c r="A105" i="6" s="1"/>
  <c r="A120" i="6" s="1"/>
  <c r="A135" i="6" s="1"/>
  <c r="J44" i="6"/>
  <c r="F44" i="6"/>
  <c r="A59" i="6"/>
  <c r="A74" i="6" s="1"/>
  <c r="A89" i="6" s="1"/>
  <c r="A104" i="6" s="1"/>
  <c r="A119" i="6" s="1"/>
  <c r="A134" i="6" s="1"/>
  <c r="J43" i="6"/>
  <c r="A72" i="6"/>
  <c r="A87" i="6" s="1"/>
  <c r="A102" i="6" s="1"/>
  <c r="A117" i="6" s="1"/>
  <c r="A132" i="6" s="1"/>
  <c r="A71" i="6"/>
  <c r="A86" i="6" s="1"/>
  <c r="A101" i="6" s="1"/>
  <c r="A116" i="6" s="1"/>
  <c r="A131" i="6" s="1"/>
  <c r="A70" i="6"/>
  <c r="A85" i="6" s="1"/>
  <c r="A100" i="6" s="1"/>
  <c r="A115" i="6" s="1"/>
  <c r="A130" i="6" s="1"/>
  <c r="A68" i="6"/>
  <c r="A83" i="6" s="1"/>
  <c r="A98" i="6" s="1"/>
  <c r="A113" i="6" s="1"/>
  <c r="A128" i="6" s="1"/>
  <c r="A143" i="6" s="1"/>
  <c r="B37" i="6"/>
  <c r="B52" i="6" s="1"/>
  <c r="A67" i="6"/>
  <c r="A82" i="6" s="1"/>
  <c r="A97" i="6" s="1"/>
  <c r="A112" i="6" s="1"/>
  <c r="A127" i="6" s="1"/>
  <c r="A142" i="6" s="1"/>
  <c r="A66" i="6"/>
  <c r="A81" i="6" s="1"/>
  <c r="A96" i="6" s="1"/>
  <c r="A111" i="6" s="1"/>
  <c r="A126" i="6" s="1"/>
  <c r="A141" i="6" s="1"/>
  <c r="F31" i="6"/>
  <c r="F30" i="6"/>
  <c r="F29" i="6"/>
  <c r="F28" i="6"/>
  <c r="F27" i="6"/>
  <c r="F26" i="6"/>
  <c r="F25" i="6"/>
  <c r="F24" i="6"/>
  <c r="H10" i="6"/>
  <c r="B54" i="5"/>
  <c r="D53" i="5"/>
  <c r="B53" i="5"/>
  <c r="D52" i="5"/>
  <c r="B52" i="5"/>
  <c r="D51" i="5"/>
  <c r="B51" i="5"/>
  <c r="D50" i="5"/>
  <c r="B50" i="5"/>
  <c r="D49" i="5"/>
  <c r="B49" i="5"/>
  <c r="D48" i="5"/>
  <c r="B48" i="5"/>
  <c r="F45" i="5"/>
  <c r="B42" i="5"/>
  <c r="H36" i="5"/>
  <c r="F36" i="5"/>
  <c r="I35" i="5"/>
  <c r="J19" i="6" s="1"/>
  <c r="I34" i="5"/>
  <c r="J18" i="6" s="1"/>
  <c r="I33" i="5"/>
  <c r="J17" i="6" s="1"/>
  <c r="I32" i="5"/>
  <c r="J16" i="6" s="1"/>
  <c r="I31" i="5"/>
  <c r="J15" i="6" s="1"/>
  <c r="I30" i="5"/>
  <c r="J14" i="6" s="1"/>
  <c r="G18" i="5"/>
  <c r="G17" i="5"/>
  <c r="H48" i="5" l="1"/>
  <c r="D149" i="6"/>
  <c r="F137" i="6"/>
  <c r="F149" i="6"/>
  <c r="J62" i="6"/>
  <c r="J149" i="6"/>
  <c r="F32" i="6"/>
  <c r="J47" i="6"/>
  <c r="F92" i="6"/>
  <c r="H54" i="5"/>
  <c r="H53" i="5"/>
  <c r="H52" i="5"/>
  <c r="H50" i="5"/>
  <c r="F43" i="5"/>
  <c r="G20" i="5"/>
  <c r="J29" i="5" s="1"/>
  <c r="F13" i="6" s="1"/>
  <c r="H49" i="5"/>
  <c r="J82" i="6"/>
  <c r="B38" i="6"/>
  <c r="H149" i="6" l="1"/>
  <c r="J32" i="5"/>
  <c r="F16" i="6" s="1"/>
  <c r="J33" i="5"/>
  <c r="F17" i="6" s="1"/>
  <c r="J30" i="5"/>
  <c r="F14" i="6" s="1"/>
  <c r="J31" i="5"/>
  <c r="F15" i="6" s="1"/>
  <c r="J34" i="5"/>
  <c r="F18" i="6" s="1"/>
  <c r="J35" i="5"/>
  <c r="F19" i="6" s="1"/>
  <c r="H92" i="6"/>
  <c r="K149" i="6"/>
  <c r="E166" i="6" s="1"/>
  <c r="H166" i="6" s="1"/>
  <c r="B53" i="6"/>
  <c r="B39" i="6"/>
  <c r="K30" i="5" l="1"/>
  <c r="K33" i="5"/>
  <c r="K32" i="5"/>
  <c r="K35" i="5"/>
  <c r="K34" i="5"/>
  <c r="K31" i="5"/>
  <c r="B54" i="6"/>
  <c r="B40" i="6"/>
  <c r="F77" i="6" l="1"/>
  <c r="K36" i="5"/>
  <c r="F20" i="6"/>
  <c r="B55" i="6"/>
  <c r="B41" i="6"/>
  <c r="J20" i="6" l="1"/>
  <c r="K20" i="6" s="1"/>
  <c r="E160" i="6" s="1"/>
  <c r="H160" i="6" s="1"/>
  <c r="F62" i="6"/>
  <c r="K62" i="6" s="1"/>
  <c r="J87" i="6"/>
  <c r="J88" i="6"/>
  <c r="B56" i="6"/>
  <c r="B42" i="6"/>
  <c r="F47" i="6"/>
  <c r="K47" i="6" l="1"/>
  <c r="H137" i="6"/>
  <c r="D137" i="6"/>
  <c r="H62" i="6"/>
  <c r="D62" i="6"/>
  <c r="E164" i="6"/>
  <c r="H164" i="6" s="1"/>
  <c r="J118" i="6"/>
  <c r="F118" i="6"/>
  <c r="D47" i="6"/>
  <c r="J92" i="6"/>
  <c r="K92" i="6" s="1"/>
  <c r="D107" i="6"/>
  <c r="B57" i="6"/>
  <c r="E163" i="6" l="1"/>
  <c r="H163" i="6" s="1"/>
  <c r="H47" i="6"/>
  <c r="J107" i="6"/>
  <c r="F107" i="6"/>
  <c r="K107" i="6" l="1"/>
  <c r="E167" i="6" l="1"/>
  <c r="H167" i="6" s="1"/>
  <c r="G36" i="5" l="1"/>
  <c r="J77" i="6"/>
  <c r="K77" i="6" s="1"/>
  <c r="H77" i="6"/>
  <c r="H51" i="5" l="1"/>
  <c r="H56" i="5"/>
  <c r="F55" i="5"/>
  <c r="H122" i="6"/>
  <c r="J137" i="6"/>
  <c r="K137" i="6" s="1"/>
  <c r="E165" i="6" l="1"/>
  <c r="H165" i="6" s="1"/>
  <c r="J122" i="6"/>
  <c r="D77" i="6" l="1"/>
  <c r="F122" i="6" l="1"/>
  <c r="K122" i="6" s="1"/>
  <c r="E162" i="6" s="1"/>
  <c r="H162" i="6" s="1"/>
  <c r="D122" i="6"/>
  <c r="F151" i="6" l="1"/>
  <c r="F153" i="6" s="1"/>
  <c r="J32" i="6" l="1"/>
  <c r="J151" i="6" s="1"/>
  <c r="H43" i="5"/>
  <c r="J153" i="6" l="1"/>
  <c r="K151" i="6"/>
  <c r="K153" i="6" s="1"/>
  <c r="K32" i="6"/>
  <c r="E161" i="6" s="1"/>
  <c r="E168" i="6" l="1"/>
  <c r="H161" i="6"/>
  <c r="H168" i="6" l="1"/>
</calcChain>
</file>

<file path=xl/sharedStrings.xml><?xml version="1.0" encoding="utf-8"?>
<sst xmlns="http://schemas.openxmlformats.org/spreadsheetml/2006/main" count="263" uniqueCount="96">
  <si>
    <t>File Number: EB-2025-0252</t>
  </si>
  <si>
    <t>Exhibit:</t>
  </si>
  <si>
    <t xml:space="preserve">Commodity Expense </t>
  </si>
  <si>
    <t>Tab:</t>
  </si>
  <si>
    <t>Schedule:</t>
  </si>
  <si>
    <t>Page:</t>
  </si>
  <si>
    <t>Date:</t>
  </si>
  <si>
    <t>Step 1:</t>
  </si>
  <si>
    <t>Commodity Pricing</t>
  </si>
  <si>
    <t> </t>
  </si>
  <si>
    <t>Forecasted Commodity Prices</t>
  </si>
  <si>
    <t xml:space="preserve"> Table 1: Average RPP Supply Cost Summary*</t>
  </si>
  <si>
    <t>non-RPP</t>
  </si>
  <si>
    <t>RPP</t>
  </si>
  <si>
    <t>HOEP ($/MWh)</t>
  </si>
  <si>
    <t>Load-Weighted Price for RPP Consumers</t>
  </si>
  <si>
    <t>Global Adjustment ($/MWh)</t>
  </si>
  <si>
    <t>Impact of the Global Adjustment</t>
  </si>
  <si>
    <t>Adjustments ($/MWh)</t>
  </si>
  <si>
    <t>TOTAL ($/MWh)</t>
  </si>
  <si>
    <t>Average Supply Cost for RPP Consumers</t>
  </si>
  <si>
    <t>Step 2:</t>
  </si>
  <si>
    <t>Commodity Expense</t>
  </si>
  <si>
    <t>(volumes for the test year is loss adjusted)</t>
  </si>
  <si>
    <t>Commodity</t>
  </si>
  <si>
    <t>2027 Test Year</t>
  </si>
  <si>
    <t>Customer</t>
  </si>
  <si>
    <t>Revenue</t>
  </si>
  <si>
    <t>Expense</t>
  </si>
  <si>
    <t>Class Name</t>
  </si>
  <si>
    <t>UoM</t>
  </si>
  <si>
    <t>USA #</t>
  </si>
  <si>
    <t>Class A Non-RPP Volume**</t>
  </si>
  <si>
    <t>Class B Non-RPP Volume**</t>
  </si>
  <si>
    <t>Class B RPP Volume**</t>
  </si>
  <si>
    <t>Average HOEP</t>
  </si>
  <si>
    <t>Average RPP Rate</t>
  </si>
  <si>
    <t>Amount</t>
  </si>
  <si>
    <t>Residential</t>
  </si>
  <si>
    <t>kWh</t>
  </si>
  <si>
    <t>GS&lt;50 kW</t>
  </si>
  <si>
    <t>GS&gt; 50 kW</t>
  </si>
  <si>
    <t>Large User</t>
  </si>
  <si>
    <t>Streetlighting</t>
  </si>
  <si>
    <t>USL</t>
  </si>
  <si>
    <t>Sentinel</t>
  </si>
  <si>
    <t>TOTAL</t>
  </si>
  <si>
    <t>Class A - non-RPP Global Adjustment</t>
  </si>
  <si>
    <t>kWh Volume</t>
  </si>
  <si>
    <t>Hist. Avg GA/kWh ***</t>
  </si>
  <si>
    <t>Class B - non-RPP Global Adjustment</t>
  </si>
  <si>
    <t>Class B Non-RPP Volume</t>
  </si>
  <si>
    <t>GA Rate/kWh</t>
  </si>
  <si>
    <t>Total Volume</t>
  </si>
  <si>
    <t>*Regulated Price Plan Prices for the Period November 1, 2024 to October 31, 2025, p. 3  escalated by inflationary adjustment</t>
  </si>
  <si>
    <t>**  load forecast for  Class A and Class B RPP/Non-RPP proportions</t>
  </si>
  <si>
    <t xml:space="preserve">*** calculated average $ GA per kWh forecast for class A customers </t>
  </si>
  <si>
    <t>Cost of Power Calculation</t>
  </si>
  <si>
    <t>All Volume should be loss adjusted with the exception of:</t>
  </si>
  <si>
    <t>1. Volume for Electricity Commodity, Wholesale Market Services, Class A and B should loss adjusted less WMP</t>
  </si>
  <si>
    <t>2. Low Voltage Charges - No loss adjustment for kWh</t>
  </si>
  <si>
    <t>Total</t>
  </si>
  <si>
    <t>Electricity Commodity</t>
  </si>
  <si>
    <t>Units</t>
  </si>
  <si>
    <t>Volume</t>
  </si>
  <si>
    <t>Rate</t>
  </si>
  <si>
    <t xml:space="preserve">$ </t>
  </si>
  <si>
    <t>$</t>
  </si>
  <si>
    <t>Class per Load Forecast</t>
  </si>
  <si>
    <t>SUB-TOTAL</t>
  </si>
  <si>
    <t>Global Adjustment non-RPP</t>
  </si>
  <si>
    <t xml:space="preserve">Class per Load Forecast </t>
  </si>
  <si>
    <t/>
  </si>
  <si>
    <t>Transmission - Network*</t>
  </si>
  <si>
    <t xml:space="preserve"> Volume</t>
  </si>
  <si>
    <t>kW</t>
  </si>
  <si>
    <t>GS&gt; 50</t>
  </si>
  <si>
    <t>Transmission - Connection*</t>
  </si>
  <si>
    <t>Wholesale Market Service**</t>
  </si>
  <si>
    <t xml:space="preserve">Class A CBR </t>
  </si>
  <si>
    <t>Class B CBR **</t>
  </si>
  <si>
    <t>RRRP**</t>
  </si>
  <si>
    <t>Low Voltage - No TLF adjustment</t>
  </si>
  <si>
    <t>Smart Meter Entity Charge</t>
  </si>
  <si>
    <t>SUB- TOTAL</t>
  </si>
  <si>
    <t>OER CREDIT</t>
  </si>
  <si>
    <t xml:space="preserve">3.The OER Credit will only apply to RPP proportion of the listed components. Impacts on distribution charges are excluded for the purpose of calculating the cost of power. </t>
  </si>
  <si>
    <t>4. Class A CBR: use the average CBR per kWh, similar to how the Class A GA cost is calculated</t>
  </si>
  <si>
    <t>4705 -Power Purchased</t>
  </si>
  <si>
    <t>4707- Global Adjustment</t>
  </si>
  <si>
    <t>4708-Charges-WMS</t>
  </si>
  <si>
    <t>4714-Charges-NW</t>
  </si>
  <si>
    <t>4716-Charges-CN</t>
  </si>
  <si>
    <t>4750-Charges-LV</t>
  </si>
  <si>
    <t>4751-IESO SME</t>
  </si>
  <si>
    <t>Misc A/R or A/P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</si>
</sst>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\$#,##0.00_);&quot;($&quot;#,##0.00\)"/>
    <numFmt numFmtId="166" formatCode="_-* #,##0.00_-;\-* #,##0.00_-;_-* &quot;-&quot;??_-;_-@_-"/>
    <numFmt numFmtId="167" formatCode="_-* #,##0_-;\-* #,##0_-;_-* &quot;-&quot;??_-;_-@_-"/>
    <numFmt numFmtId="168" formatCode="_(&quot;$&quot;* #,##0.00000_);_(&quot;$&quot;* \(#,##0.00000\);_(&quot;$&quot;* &quot;-&quot;??_);_(@_)"/>
    <numFmt numFmtId="169" formatCode="\$#,##0"/>
    <numFmt numFmtId="170" formatCode="_-* #,##0_-;\-\ #,##0_-;_-* &quot;-&quot;_-;_-@_-"/>
    <numFmt numFmtId="171" formatCode="_(* #,##0.0000_);_(* \(#,##0.0000\);_(* &quot;-&quot;??_);_(@_)"/>
    <numFmt numFmtId="172" formatCode="0.00000"/>
    <numFmt numFmtId="173" formatCode="_-* #,##0_-;\-* #,##0_-;_-* \-??_-;_-@_-"/>
    <numFmt numFmtId="174" formatCode="_-* #,##0.00_-;\-* #,##0.00_-;_-* \-??_-;_-@_-"/>
    <numFmt numFmtId="175" formatCode="_(&quot;$&quot;* #,##0_);_(&quot;$&quot;* \(#,##0\);_(&quot;$&quot;* &quot;-&quot;??_);_(@_)"/>
    <numFmt numFmtId="176" formatCode="0.0%"/>
    <numFmt numFmtId="177" formatCode="_(* #,##0.000000_);_(* \(#,##0.000000\);_(* &quot;-&quot;??_);_(@_)"/>
    <numFmt numFmtId="178" formatCode="_(* #,##0.000_);_(* \(#,##0.000\);_(* &quot;-&quot;??_);_(@_)"/>
    <numFmt numFmtId="179" formatCode="#,##0;\-#,##0;\-"/>
    <numFmt numFmtId="180" formatCode="\$#,##0.0_);&quot;($&quot;#,##0.0\)"/>
    <numFmt numFmtId="181" formatCode="0.0"/>
    <numFmt numFmtId="182" formatCode="_(* #,##0.00000_);_(* \(#,##0.00000\);_(* &quot;-&quot;?????_);_(@_)"/>
  </numFmts>
  <fonts count="3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8"/>
      <color indexed="22"/>
      <name val="Arial"/>
      <family val="2"/>
    </font>
    <font>
      <strike/>
      <sz val="11"/>
      <color rgb="FFFF0000"/>
      <name val="Aptos Narrow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  <charset val="1"/>
    </font>
    <font>
      <sz val="11"/>
      <name val="Arial"/>
      <family val="2"/>
      <charset val="1"/>
    </font>
    <font>
      <i/>
      <sz val="10"/>
      <name val="Arial"/>
      <family val="2"/>
      <charset val="1"/>
    </font>
    <font>
      <sz val="10"/>
      <name val="Mangal"/>
      <family val="2"/>
      <charset val="1"/>
    </font>
    <font>
      <b/>
      <i/>
      <sz val="11"/>
      <name val="Arial"/>
      <family val="2"/>
    </font>
    <font>
      <b/>
      <u/>
      <sz val="12"/>
      <name val="Arial"/>
      <family val="2"/>
      <charset val="1"/>
    </font>
    <font>
      <b/>
      <sz val="11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b/>
      <sz val="16"/>
      <color theme="1"/>
      <name val="Arial"/>
    </font>
    <font>
      <sz val="11"/>
      <color theme="1"/>
      <name val="Arial"/>
    </font>
    <font>
      <b/>
      <sz val="11"/>
      <color theme="1"/>
      <name val="Arial"/>
    </font>
    <font>
      <b/>
      <sz val="10"/>
      <name val="Arial"/>
    </font>
    <font>
      <sz val="8"/>
      <name val="Arial"/>
    </font>
    <font>
      <sz val="10"/>
      <name val="Arial"/>
    </font>
    <font>
      <sz val="10"/>
      <color theme="1"/>
      <name val="Arial"/>
    </font>
    <font>
      <b/>
      <sz val="10"/>
      <color theme="1"/>
      <name val="Arial"/>
    </font>
    <font>
      <i/>
      <sz val="10"/>
      <color theme="1"/>
      <name val="Arial"/>
    </font>
    <font>
      <i/>
      <sz val="10"/>
      <name val="Arial"/>
    </font>
    <font>
      <b/>
      <u/>
      <sz val="12"/>
      <name val="Arial"/>
    </font>
    <font>
      <b/>
      <u/>
      <sz val="10"/>
      <name val="Arial"/>
    </font>
    <font>
      <i/>
      <sz val="10"/>
      <color rgb="FFFF0000"/>
      <name val="Arial"/>
    </font>
    <font>
      <b/>
      <i/>
      <sz val="10"/>
      <name val="Arial"/>
    </font>
    <font>
      <sz val="10"/>
      <color rgb="FFFF0000"/>
      <name val="Arial"/>
    </font>
    <font>
      <b/>
      <i/>
      <sz val="12"/>
      <name val="Arial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8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9" fillId="0" borderId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9" fillId="0" borderId="0" applyFill="0" applyBorder="0" applyAlignment="0" applyProtection="0"/>
    <xf numFmtId="43" fontId="1" fillId="0" borderId="0" applyFont="0" applyFill="0" applyBorder="0" applyAlignment="0" applyProtection="0"/>
  </cellStyleXfs>
  <cellXfs count="223">
    <xf numFmtId="0" fontId="0" fillId="0" borderId="0" xfId="0"/>
    <xf numFmtId="10" fontId="8" fillId="0" borderId="3" xfId="4" applyNumberFormat="1" applyFont="1" applyFill="1" applyBorder="1" applyAlignment="1" applyProtection="1">
      <alignment horizontal="right"/>
    </xf>
    <xf numFmtId="10" fontId="8" fillId="0" borderId="0" xfId="4" applyNumberFormat="1" applyFont="1" applyFill="1" applyBorder="1" applyAlignment="1" applyProtection="1">
      <alignment horizontal="right"/>
    </xf>
    <xf numFmtId="164" fontId="1" fillId="0" borderId="0" xfId="1" applyNumberFormat="1" applyFill="1"/>
    <xf numFmtId="0" fontId="1" fillId="0" borderId="0" xfId="3"/>
    <xf numFmtId="0" fontId="2" fillId="0" borderId="0" xfId="3" applyFont="1" applyAlignment="1">
      <alignment horizontal="left" vertical="center"/>
    </xf>
    <xf numFmtId="0" fontId="3" fillId="0" borderId="0" xfId="3" applyFont="1" applyAlignment="1">
      <alignment wrapText="1"/>
    </xf>
    <xf numFmtId="0" fontId="4" fillId="0" borderId="0" xfId="3" applyFont="1" applyAlignment="1">
      <alignment horizontal="left"/>
    </xf>
    <xf numFmtId="0" fontId="5" fillId="0" borderId="0" xfId="3" applyFont="1" applyAlignment="1" applyProtection="1">
      <alignment horizontal="right" vertical="top"/>
      <protection locked="0"/>
    </xf>
    <xf numFmtId="0" fontId="6" fillId="0" borderId="0" xfId="3" applyFont="1" applyAlignment="1">
      <alignment vertical="top"/>
    </xf>
    <xf numFmtId="0" fontId="5" fillId="0" borderId="2" xfId="3" applyFont="1" applyBorder="1" applyAlignment="1" applyProtection="1">
      <alignment horizontal="right" vertical="top"/>
      <protection locked="0"/>
    </xf>
    <xf numFmtId="0" fontId="1" fillId="0" borderId="0" xfId="3" applyAlignment="1">
      <alignment horizontal="center"/>
    </xf>
    <xf numFmtId="0" fontId="5" fillId="0" borderId="0" xfId="3" applyFont="1" applyAlignment="1">
      <alignment horizontal="right" vertical="top"/>
    </xf>
    <xf numFmtId="0" fontId="7" fillId="0" borderId="3" xfId="3" applyFont="1" applyBorder="1"/>
    <xf numFmtId="0" fontId="8" fillId="0" borderId="3" xfId="3" applyFont="1" applyBorder="1" applyAlignment="1">
      <alignment horizontal="left" indent="1"/>
    </xf>
    <xf numFmtId="0" fontId="8" fillId="0" borderId="3" xfId="3" applyFont="1" applyBorder="1"/>
    <xf numFmtId="0" fontId="7" fillId="0" borderId="0" xfId="3" applyFont="1"/>
    <xf numFmtId="0" fontId="8" fillId="0" borderId="0" xfId="3" applyFont="1" applyAlignment="1">
      <alignment horizontal="left" indent="1"/>
    </xf>
    <xf numFmtId="0" fontId="8" fillId="0" borderId="0" xfId="3" applyFont="1"/>
    <xf numFmtId="0" fontId="10" fillId="0" borderId="0" xfId="3" applyFont="1"/>
    <xf numFmtId="0" fontId="11" fillId="0" borderId="0" xfId="3" applyFont="1"/>
    <xf numFmtId="9" fontId="1" fillId="0" borderId="0" xfId="3" applyNumberFormat="1"/>
    <xf numFmtId="0" fontId="12" fillId="0" borderId="0" xfId="3" applyFont="1" applyAlignment="1">
      <alignment horizontal="center" vertical="top"/>
    </xf>
    <xf numFmtId="181" fontId="13" fillId="0" borderId="0" xfId="3" applyNumberFormat="1" applyFont="1"/>
    <xf numFmtId="165" fontId="14" fillId="0" borderId="0" xfId="3" applyNumberFormat="1" applyFont="1"/>
    <xf numFmtId="170" fontId="7" fillId="0" borderId="0" xfId="3" applyNumberFormat="1" applyFont="1"/>
    <xf numFmtId="182" fontId="1" fillId="0" borderId="0" xfId="3" applyNumberFormat="1"/>
    <xf numFmtId="0" fontId="14" fillId="0" borderId="0" xfId="3" applyFont="1"/>
    <xf numFmtId="0" fontId="1" fillId="0" borderId="0" xfId="3" quotePrefix="1"/>
    <xf numFmtId="164" fontId="1" fillId="0" borderId="0" xfId="3" applyNumberFormat="1"/>
    <xf numFmtId="0" fontId="16" fillId="0" borderId="0" xfId="3" applyFont="1"/>
    <xf numFmtId="164" fontId="16" fillId="0" borderId="0" xfId="1" applyNumberFormat="1" applyFont="1" applyFill="1"/>
    <xf numFmtId="0" fontId="17" fillId="0" borderId="0" xfId="3" applyFont="1" applyAlignment="1">
      <alignment horizontal="center"/>
    </xf>
    <xf numFmtId="0" fontId="18" fillId="0" borderId="0" xfId="3" applyFont="1" applyAlignment="1">
      <alignment horizontal="left"/>
    </xf>
    <xf numFmtId="0" fontId="19" fillId="0" borderId="0" xfId="3" applyFont="1" applyAlignment="1" applyProtection="1">
      <alignment horizontal="right" vertical="top"/>
      <protection locked="0"/>
    </xf>
    <xf numFmtId="0" fontId="20" fillId="0" borderId="21" xfId="3" applyFont="1" applyBorder="1" applyAlignment="1" applyProtection="1">
      <alignment vertical="center"/>
      <protection locked="0"/>
    </xf>
    <xf numFmtId="176" fontId="16" fillId="0" borderId="0" xfId="2" applyNumberFormat="1" applyFont="1" applyFill="1" applyProtection="1"/>
    <xf numFmtId="166" fontId="16" fillId="0" borderId="0" xfId="5" applyFont="1" applyFill="1" applyProtection="1"/>
    <xf numFmtId="0" fontId="16" fillId="0" borderId="0" xfId="0" quotePrefix="1" applyFont="1" applyAlignment="1">
      <alignment vertical="center"/>
    </xf>
    <xf numFmtId="166" fontId="16" fillId="0" borderId="0" xfId="3" applyNumberFormat="1" applyFont="1"/>
    <xf numFmtId="0" fontId="21" fillId="0" borderId="0" xfId="3" applyFont="1"/>
    <xf numFmtId="0" fontId="20" fillId="0" borderId="11" xfId="3" applyFont="1" applyBorder="1" applyAlignment="1">
      <alignment horizontal="center" wrapText="1"/>
    </xf>
    <xf numFmtId="0" fontId="20" fillId="0" borderId="18" xfId="3" applyFont="1" applyBorder="1" applyAlignment="1">
      <alignment horizontal="center"/>
    </xf>
    <xf numFmtId="0" fontId="20" fillId="0" borderId="21" xfId="3" applyFont="1" applyBorder="1" applyAlignment="1">
      <alignment vertical="center"/>
    </xf>
    <xf numFmtId="0" fontId="21" fillId="0" borderId="21" xfId="3" applyFont="1" applyBorder="1" applyAlignment="1">
      <alignment horizontal="center"/>
    </xf>
    <xf numFmtId="37" fontId="21" fillId="0" borderId="12" xfId="3" quotePrefix="1" applyNumberFormat="1" applyFont="1" applyBorder="1" applyAlignment="1">
      <alignment horizontal="right"/>
    </xf>
    <xf numFmtId="168" fontId="21" fillId="0" borderId="18" xfId="6" quotePrefix="1" applyNumberFormat="1" applyFont="1" applyFill="1" applyBorder="1" applyAlignment="1" applyProtection="1">
      <alignment horizontal="right"/>
    </xf>
    <xf numFmtId="169" fontId="21" fillId="0" borderId="18" xfId="3" applyNumberFormat="1" applyFont="1" applyBorder="1" applyAlignment="1">
      <alignment horizontal="right"/>
    </xf>
    <xf numFmtId="0" fontId="20" fillId="0" borderId="18" xfId="3" applyFont="1" applyBorder="1" applyAlignment="1">
      <alignment horizontal="center" wrapText="1"/>
    </xf>
    <xf numFmtId="167" fontId="20" fillId="0" borderId="21" xfId="5" applyNumberFormat="1" applyFont="1" applyFill="1" applyBorder="1" applyAlignment="1" applyProtection="1">
      <alignment vertical="center"/>
      <protection locked="0"/>
    </xf>
    <xf numFmtId="0" fontId="21" fillId="0" borderId="21" xfId="3" applyFont="1" applyBorder="1"/>
    <xf numFmtId="0" fontId="21" fillId="0" borderId="10" xfId="3" applyFont="1" applyBorder="1" applyAlignment="1">
      <alignment horizontal="center"/>
    </xf>
    <xf numFmtId="0" fontId="21" fillId="0" borderId="18" xfId="3" applyFont="1" applyBorder="1" applyAlignment="1">
      <alignment horizontal="center"/>
    </xf>
    <xf numFmtId="167" fontId="20" fillId="0" borderId="18" xfId="5" applyNumberFormat="1" applyFont="1" applyFill="1" applyBorder="1" applyAlignment="1" applyProtection="1">
      <alignment vertical="center"/>
      <protection locked="0"/>
    </xf>
    <xf numFmtId="172" fontId="20" fillId="0" borderId="18" xfId="3" applyNumberFormat="1" applyFont="1" applyBorder="1" applyAlignment="1" applyProtection="1">
      <alignment vertical="center"/>
      <protection locked="0"/>
    </xf>
    <xf numFmtId="0" fontId="20" fillId="0" borderId="0" xfId="3" applyFont="1" applyAlignment="1">
      <alignment horizontal="right" vertical="top"/>
    </xf>
    <xf numFmtId="0" fontId="20" fillId="0" borderId="0" xfId="3" applyFont="1" applyAlignment="1" applyProtection="1">
      <alignment horizontal="right" vertical="top"/>
      <protection locked="0"/>
    </xf>
    <xf numFmtId="0" fontId="21" fillId="0" borderId="0" xfId="3" applyFont="1" applyAlignment="1">
      <alignment horizontal="center"/>
    </xf>
    <xf numFmtId="0" fontId="21" fillId="0" borderId="0" xfId="3" applyFont="1" applyAlignment="1">
      <alignment wrapText="1"/>
    </xf>
    <xf numFmtId="0" fontId="22" fillId="0" borderId="0" xfId="3" applyFont="1" applyAlignment="1">
      <alignment wrapText="1"/>
    </xf>
    <xf numFmtId="0" fontId="22" fillId="0" borderId="18" xfId="3" applyFont="1" applyBorder="1" applyAlignment="1">
      <alignment horizontal="center"/>
    </xf>
    <xf numFmtId="0" fontId="22" fillId="0" borderId="0" xfId="3" applyFont="1"/>
    <xf numFmtId="0" fontId="22" fillId="0" borderId="13" xfId="3" applyFont="1" applyBorder="1" applyAlignment="1">
      <alignment horizontal="center" vertical="center"/>
    </xf>
    <xf numFmtId="0" fontId="23" fillId="0" borderId="18" xfId="3" applyFont="1" applyBorder="1"/>
    <xf numFmtId="0" fontId="21" fillId="0" borderId="17" xfId="3" applyFont="1" applyBorder="1" applyAlignment="1">
      <alignment horizontal="center"/>
    </xf>
    <xf numFmtId="0" fontId="21" fillId="0" borderId="18" xfId="3" applyFont="1" applyBorder="1" applyAlignment="1">
      <alignment horizontal="center" wrapText="1"/>
    </xf>
    <xf numFmtId="0" fontId="21" fillId="0" borderId="13" xfId="3" applyFont="1" applyBorder="1" applyAlignment="1">
      <alignment horizontal="center"/>
    </xf>
    <xf numFmtId="0" fontId="22" fillId="0" borderId="18" xfId="3" applyFont="1" applyBorder="1"/>
    <xf numFmtId="0" fontId="21" fillId="0" borderId="17" xfId="3" applyFont="1" applyBorder="1"/>
    <xf numFmtId="37" fontId="21" fillId="0" borderId="18" xfId="3" applyNumberFormat="1" applyFont="1" applyBorder="1"/>
    <xf numFmtId="0" fontId="21" fillId="0" borderId="18" xfId="3" applyFont="1" applyBorder="1"/>
    <xf numFmtId="164" fontId="21" fillId="0" borderId="13" xfId="7" applyNumberFormat="1" applyFont="1" applyFill="1" applyBorder="1" applyProtection="1"/>
    <xf numFmtId="164" fontId="21" fillId="0" borderId="18" xfId="7" applyNumberFormat="1" applyFont="1" applyFill="1" applyBorder="1" applyProtection="1"/>
    <xf numFmtId="0" fontId="21" fillId="0" borderId="18" xfId="0" applyFont="1" applyBorder="1"/>
    <xf numFmtId="0" fontId="21" fillId="0" borderId="15" xfId="3" applyFont="1" applyBorder="1"/>
    <xf numFmtId="0" fontId="21" fillId="0" borderId="26" xfId="3" applyFont="1" applyBorder="1"/>
    <xf numFmtId="164" fontId="21" fillId="0" borderId="18" xfId="3" applyNumberFormat="1" applyFont="1" applyBorder="1"/>
    <xf numFmtId="175" fontId="21" fillId="0" borderId="18" xfId="6" applyNumberFormat="1" applyFont="1" applyFill="1" applyBorder="1" applyProtection="1"/>
    <xf numFmtId="0" fontId="21" fillId="0" borderId="1" xfId="3" applyFont="1" applyBorder="1"/>
    <xf numFmtId="0" fontId="21" fillId="0" borderId="27" xfId="3" applyFont="1" applyBorder="1" applyAlignment="1">
      <alignment horizontal="center"/>
    </xf>
    <xf numFmtId="0" fontId="21" fillId="0" borderId="25" xfId="3" applyFont="1" applyBorder="1" applyAlignment="1">
      <alignment horizontal="center"/>
    </xf>
    <xf numFmtId="0" fontId="21" fillId="0" borderId="15" xfId="3" applyFont="1" applyBorder="1" applyAlignment="1">
      <alignment horizontal="center"/>
    </xf>
    <xf numFmtId="0" fontId="21" fillId="0" borderId="13" xfId="3" applyFont="1" applyBorder="1"/>
    <xf numFmtId="43" fontId="21" fillId="0" borderId="18" xfId="3" applyNumberFormat="1" applyFont="1" applyBorder="1"/>
    <xf numFmtId="0" fontId="21" fillId="0" borderId="11" xfId="3" applyFont="1" applyBorder="1" applyAlignment="1">
      <alignment horizontal="center"/>
    </xf>
    <xf numFmtId="0" fontId="21" fillId="0" borderId="11" xfId="3" applyFont="1" applyBorder="1"/>
    <xf numFmtId="164" fontId="21" fillId="0" borderId="18" xfId="9" applyNumberFormat="1" applyFont="1" applyFill="1" applyBorder="1" applyProtection="1">
      <protection locked="0"/>
    </xf>
    <xf numFmtId="171" fontId="21" fillId="0" borderId="18" xfId="9" applyNumberFormat="1" applyFont="1" applyFill="1" applyBorder="1" applyProtection="1">
      <protection locked="0"/>
    </xf>
    <xf numFmtId="0" fontId="21" fillId="0" borderId="25" xfId="3" applyFont="1" applyBorder="1"/>
    <xf numFmtId="164" fontId="21" fillId="0" borderId="18" xfId="7" applyNumberFormat="1" applyFont="1" applyFill="1" applyBorder="1" applyProtection="1">
      <protection locked="0"/>
    </xf>
    <xf numFmtId="171" fontId="21" fillId="0" borderId="18" xfId="7" applyNumberFormat="1" applyFont="1" applyFill="1" applyBorder="1" applyProtection="1">
      <protection locked="0"/>
    </xf>
    <xf numFmtId="171" fontId="21" fillId="0" borderId="18" xfId="3" applyNumberFormat="1" applyFont="1" applyBorder="1"/>
    <xf numFmtId="0" fontId="21" fillId="0" borderId="28" xfId="3" applyFont="1" applyBorder="1" applyAlignment="1">
      <alignment horizontal="center"/>
    </xf>
    <xf numFmtId="0" fontId="21" fillId="0" borderId="28" xfId="3" applyFont="1" applyBorder="1"/>
    <xf numFmtId="164" fontId="21" fillId="0" borderId="24" xfId="7" applyNumberFormat="1" applyFont="1" applyFill="1" applyBorder="1" applyProtection="1"/>
    <xf numFmtId="0" fontId="21" fillId="0" borderId="14" xfId="3" applyFont="1" applyBorder="1"/>
    <xf numFmtId="164" fontId="21" fillId="0" borderId="14" xfId="7" applyNumberFormat="1" applyFont="1" applyFill="1" applyBorder="1" applyProtection="1"/>
    <xf numFmtId="167" fontId="21" fillId="0" borderId="18" xfId="9" applyNumberFormat="1" applyFont="1" applyFill="1" applyBorder="1" applyProtection="1">
      <protection locked="0"/>
    </xf>
    <xf numFmtId="177" fontId="21" fillId="0" borderId="18" xfId="9" applyNumberFormat="1" applyFont="1" applyFill="1" applyBorder="1" applyProtection="1">
      <protection locked="0"/>
    </xf>
    <xf numFmtId="0" fontId="21" fillId="0" borderId="27" xfId="3" applyFont="1" applyBorder="1"/>
    <xf numFmtId="167" fontId="21" fillId="0" borderId="13" xfId="3" applyNumberFormat="1" applyFont="1" applyBorder="1"/>
    <xf numFmtId="166" fontId="21" fillId="0" borderId="18" xfId="5" applyFont="1" applyFill="1" applyBorder="1" applyProtection="1">
      <protection locked="0"/>
    </xf>
    <xf numFmtId="43" fontId="21" fillId="0" borderId="18" xfId="7" applyFont="1" applyFill="1" applyBorder="1" applyProtection="1">
      <protection locked="0"/>
    </xf>
    <xf numFmtId="178" fontId="21" fillId="0" borderId="18" xfId="7" applyNumberFormat="1" applyFont="1" applyFill="1" applyBorder="1" applyProtection="1">
      <protection locked="0"/>
    </xf>
    <xf numFmtId="176" fontId="21" fillId="0" borderId="11" xfId="3" applyNumberFormat="1" applyFont="1" applyBorder="1" applyAlignment="1">
      <alignment horizontal="center"/>
    </xf>
    <xf numFmtId="170" fontId="21" fillId="0" borderId="18" xfId="7" applyNumberFormat="1" applyFont="1" applyFill="1" applyBorder="1" applyProtection="1">
      <protection locked="0"/>
    </xf>
    <xf numFmtId="164" fontId="21" fillId="0" borderId="30" xfId="7" applyNumberFormat="1" applyFont="1" applyFill="1" applyBorder="1" applyProtection="1"/>
    <xf numFmtId="170" fontId="21" fillId="0" borderId="18" xfId="3" applyNumberFormat="1" applyFont="1" applyBorder="1"/>
    <xf numFmtId="10" fontId="22" fillId="0" borderId="18" xfId="3" applyNumberFormat="1" applyFont="1" applyBorder="1"/>
    <xf numFmtId="0" fontId="22" fillId="0" borderId="17" xfId="3" applyFont="1" applyBorder="1"/>
    <xf numFmtId="164" fontId="22" fillId="0" borderId="31" xfId="7" applyNumberFormat="1" applyFont="1" applyFill="1" applyBorder="1" applyProtection="1"/>
    <xf numFmtId="10" fontId="22" fillId="0" borderId="0" xfId="3" applyNumberFormat="1" applyFont="1"/>
    <xf numFmtId="164" fontId="22" fillId="0" borderId="0" xfId="7" applyNumberFormat="1" applyFont="1" applyFill="1" applyBorder="1" applyProtection="1"/>
    <xf numFmtId="175" fontId="21" fillId="0" borderId="18" xfId="3" applyNumberFormat="1" applyFont="1" applyBorder="1"/>
    <xf numFmtId="175" fontId="21" fillId="0" borderId="25" xfId="3" applyNumberFormat="1" applyFont="1" applyBorder="1"/>
    <xf numFmtId="175" fontId="21" fillId="0" borderId="0" xfId="3" applyNumberFormat="1" applyFont="1"/>
    <xf numFmtId="175" fontId="21" fillId="0" borderId="25" xfId="6" applyNumberFormat="1" applyFont="1" applyFill="1" applyBorder="1" applyProtection="1"/>
    <xf numFmtId="164" fontId="21" fillId="0" borderId="0" xfId="3" applyNumberFormat="1" applyFont="1"/>
    <xf numFmtId="175" fontId="22" fillId="0" borderId="18" xfId="3" applyNumberFormat="1" applyFont="1" applyBorder="1"/>
    <xf numFmtId="179" fontId="21" fillId="0" borderId="0" xfId="0" applyNumberFormat="1" applyFont="1" applyAlignment="1">
      <alignment horizontal="center"/>
    </xf>
    <xf numFmtId="43" fontId="21" fillId="0" borderId="0" xfId="3" applyNumberFormat="1" applyFont="1"/>
    <xf numFmtId="0" fontId="24" fillId="0" borderId="0" xfId="3" applyFont="1" applyAlignment="1">
      <alignment horizontal="left" indent="1"/>
    </xf>
    <xf numFmtId="0" fontId="24" fillId="0" borderId="0" xfId="3" applyFont="1"/>
    <xf numFmtId="10" fontId="24" fillId="0" borderId="0" xfId="4" applyNumberFormat="1" applyFont="1" applyFill="1" applyBorder="1" applyAlignment="1" applyProtection="1">
      <alignment horizontal="right"/>
    </xf>
    <xf numFmtId="0" fontId="25" fillId="0" borderId="0" xfId="3" applyFont="1"/>
    <xf numFmtId="44" fontId="18" fillId="0" borderId="4" xfId="3" applyNumberFormat="1" applyFont="1" applyBorder="1" applyAlignment="1">
      <alignment horizontal="center"/>
    </xf>
    <xf numFmtId="44" fontId="18" fillId="0" borderId="5" xfId="3" applyNumberFormat="1" applyFont="1" applyBorder="1" applyAlignment="1">
      <alignment horizontal="center"/>
    </xf>
    <xf numFmtId="44" fontId="18" fillId="0" borderId="0" xfId="3" applyNumberFormat="1" applyFont="1" applyAlignment="1">
      <alignment horizontal="center"/>
    </xf>
    <xf numFmtId="10" fontId="18" fillId="0" borderId="0" xfId="3" applyNumberFormat="1" applyFont="1" applyAlignment="1">
      <alignment horizontal="center"/>
    </xf>
    <xf numFmtId="0" fontId="26" fillId="0" borderId="0" xfId="3" applyFont="1"/>
    <xf numFmtId="0" fontId="20" fillId="0" borderId="10" xfId="3" applyFont="1" applyBorder="1"/>
    <xf numFmtId="180" fontId="20" fillId="0" borderId="15" xfId="3" applyNumberFormat="1" applyFont="1" applyBorder="1" applyProtection="1">
      <protection locked="0"/>
    </xf>
    <xf numFmtId="180" fontId="20" fillId="0" borderId="16" xfId="3" applyNumberFormat="1" applyFont="1" applyBorder="1" applyProtection="1">
      <protection locked="0"/>
    </xf>
    <xf numFmtId="181" fontId="20" fillId="0" borderId="0" xfId="3" applyNumberFormat="1" applyFont="1"/>
    <xf numFmtId="180" fontId="20" fillId="0" borderId="18" xfId="3" applyNumberFormat="1" applyFont="1" applyBorder="1" applyProtection="1">
      <protection locked="0"/>
    </xf>
    <xf numFmtId="180" fontId="20" fillId="0" borderId="19" xfId="3" applyNumberFormat="1" applyFont="1" applyBorder="1" applyProtection="1">
      <protection locked="0"/>
    </xf>
    <xf numFmtId="2" fontId="20" fillId="0" borderId="0" xfId="3" applyNumberFormat="1" applyFont="1"/>
    <xf numFmtId="165" fontId="20" fillId="0" borderId="19" xfId="3" applyNumberFormat="1" applyFont="1" applyBorder="1" applyProtection="1">
      <protection locked="0"/>
    </xf>
    <xf numFmtId="165" fontId="20" fillId="0" borderId="0" xfId="3" applyNumberFormat="1" applyFont="1"/>
    <xf numFmtId="0" fontId="18" fillId="0" borderId="10" xfId="3" applyFont="1" applyBorder="1" applyAlignment="1">
      <alignment horizontal="left" indent="1"/>
    </xf>
    <xf numFmtId="165" fontId="18" fillId="0" borderId="18" xfId="3" applyNumberFormat="1" applyFont="1" applyBorder="1"/>
    <xf numFmtId="165" fontId="18" fillId="0" borderId="19" xfId="3" applyNumberFormat="1" applyFont="1" applyBorder="1"/>
    <xf numFmtId="165" fontId="18" fillId="0" borderId="0" xfId="3" applyNumberFormat="1" applyFont="1"/>
    <xf numFmtId="0" fontId="27" fillId="0" borderId="0" xfId="3" applyFont="1"/>
    <xf numFmtId="0" fontId="18" fillId="0" borderId="21" xfId="3" applyFont="1" applyBorder="1"/>
    <xf numFmtId="0" fontId="18" fillId="0" borderId="21" xfId="3" applyFont="1" applyBorder="1" applyAlignment="1">
      <alignment horizontal="center"/>
    </xf>
    <xf numFmtId="0" fontId="18" fillId="0" borderId="10" xfId="3" applyFont="1" applyBorder="1" applyAlignment="1">
      <alignment horizontal="center"/>
    </xf>
    <xf numFmtId="0" fontId="18" fillId="0" borderId="18" xfId="3" applyFont="1" applyBorder="1" applyAlignment="1">
      <alignment horizontal="center"/>
    </xf>
    <xf numFmtId="0" fontId="18" fillId="0" borderId="22" xfId="3" applyFont="1" applyBorder="1"/>
    <xf numFmtId="0" fontId="18" fillId="0" borderId="22" xfId="3" applyFont="1" applyBorder="1" applyAlignment="1">
      <alignment horizontal="center"/>
    </xf>
    <xf numFmtId="0" fontId="18" fillId="0" borderId="23" xfId="3" applyFont="1" applyBorder="1" applyAlignment="1">
      <alignment horizontal="center"/>
    </xf>
    <xf numFmtId="37" fontId="18" fillId="0" borderId="18" xfId="3" applyNumberFormat="1" applyFont="1" applyBorder="1" applyAlignment="1">
      <alignment horizontal="right"/>
    </xf>
    <xf numFmtId="37" fontId="18" fillId="0" borderId="13" xfId="3" applyNumberFormat="1" applyFont="1" applyBorder="1" applyAlignment="1">
      <alignment horizontal="right"/>
    </xf>
    <xf numFmtId="169" fontId="18" fillId="0" borderId="18" xfId="3" applyNumberFormat="1" applyFont="1" applyBorder="1" applyAlignment="1">
      <alignment horizontal="right"/>
    </xf>
    <xf numFmtId="0" fontId="18" fillId="0" borderId="18" xfId="3" applyFont="1" applyBorder="1" applyAlignment="1">
      <alignment horizontal="center" wrapText="1"/>
    </xf>
    <xf numFmtId="1" fontId="18" fillId="0" borderId="0" xfId="3" applyNumberFormat="1" applyFont="1"/>
    <xf numFmtId="0" fontId="18" fillId="0" borderId="0" xfId="3" applyFont="1"/>
    <xf numFmtId="0" fontId="18" fillId="0" borderId="11" xfId="3" applyFont="1" applyBorder="1" applyAlignment="1">
      <alignment horizontal="center"/>
    </xf>
    <xf numFmtId="0" fontId="18" fillId="0" borderId="0" xfId="3" applyFont="1" applyAlignment="1">
      <alignment horizontal="center"/>
    </xf>
    <xf numFmtId="0" fontId="20" fillId="0" borderId="0" xfId="3" applyFont="1" applyAlignment="1">
      <alignment horizontal="center"/>
    </xf>
    <xf numFmtId="37" fontId="18" fillId="0" borderId="29" xfId="3" applyNumberFormat="1" applyFont="1" applyBorder="1" applyAlignment="1">
      <alignment horizontal="right"/>
    </xf>
    <xf numFmtId="37" fontId="18" fillId="0" borderId="0" xfId="3" applyNumberFormat="1" applyFont="1" applyAlignment="1">
      <alignment horizontal="right"/>
    </xf>
    <xf numFmtId="173" fontId="20" fillId="0" borderId="0" xfId="8" applyNumberFormat="1" applyFont="1" applyFill="1" applyProtection="1"/>
    <xf numFmtId="0" fontId="20" fillId="0" borderId="0" xfId="3" applyFont="1"/>
    <xf numFmtId="0" fontId="28" fillId="0" borderId="0" xfId="3" applyFont="1"/>
    <xf numFmtId="9" fontId="21" fillId="0" borderId="0" xfId="3" applyNumberFormat="1" applyFont="1"/>
    <xf numFmtId="0" fontId="18" fillId="0" borderId="6" xfId="3" applyFont="1" applyBorder="1" applyAlignment="1">
      <alignment horizontal="center"/>
    </xf>
    <xf numFmtId="0" fontId="18" fillId="0" borderId="7" xfId="3" applyFont="1" applyBorder="1" applyAlignment="1">
      <alignment horizontal="center"/>
    </xf>
    <xf numFmtId="0" fontId="18" fillId="0" borderId="0" xfId="3" applyFont="1" applyAlignment="1">
      <alignment horizontal="center" vertical="top"/>
    </xf>
    <xf numFmtId="0" fontId="18" fillId="0" borderId="8" xfId="3" applyFont="1" applyBorder="1" applyAlignment="1">
      <alignment horizontal="center"/>
    </xf>
    <xf numFmtId="0" fontId="18" fillId="0" borderId="9" xfId="3" applyFont="1" applyBorder="1" applyAlignment="1">
      <alignment horizontal="center"/>
    </xf>
    <xf numFmtId="2" fontId="21" fillId="0" borderId="0" xfId="3" applyNumberFormat="1" applyFont="1"/>
    <xf numFmtId="165" fontId="20" fillId="0" borderId="18" xfId="3" applyNumberFormat="1" applyFont="1" applyBorder="1"/>
    <xf numFmtId="0" fontId="20" fillId="0" borderId="3" xfId="3" applyFont="1" applyBorder="1"/>
    <xf numFmtId="0" fontId="21" fillId="0" borderId="20" xfId="3" applyFont="1" applyBorder="1"/>
    <xf numFmtId="167" fontId="20" fillId="0" borderId="0" xfId="3" applyNumberFormat="1" applyFont="1"/>
    <xf numFmtId="49" fontId="21" fillId="0" borderId="22" xfId="3" applyNumberFormat="1" applyFont="1" applyBorder="1" applyAlignment="1">
      <alignment horizontal="center"/>
    </xf>
    <xf numFmtId="166" fontId="20" fillId="0" borderId="0" xfId="3" applyNumberFormat="1" applyFont="1"/>
    <xf numFmtId="10" fontId="20" fillId="0" borderId="0" xfId="2" applyNumberFormat="1" applyFont="1" applyFill="1" applyProtection="1"/>
    <xf numFmtId="171" fontId="20" fillId="0" borderId="0" xfId="3" applyNumberFormat="1" applyFont="1"/>
    <xf numFmtId="0" fontId="21" fillId="0" borderId="32" xfId="3" applyFont="1" applyBorder="1"/>
    <xf numFmtId="164" fontId="21" fillId="0" borderId="0" xfId="7" applyNumberFormat="1" applyFont="1" applyFill="1" applyBorder="1" applyAlignment="1" applyProtection="1">
      <alignment horizontal="center"/>
    </xf>
    <xf numFmtId="182" fontId="21" fillId="0" borderId="0" xfId="3" applyNumberFormat="1" applyFont="1"/>
    <xf numFmtId="0" fontId="29" fillId="0" borderId="0" xfId="3" applyFont="1"/>
    <xf numFmtId="49" fontId="21" fillId="0" borderId="23" xfId="3" applyNumberFormat="1" applyFont="1" applyBorder="1" applyAlignment="1">
      <alignment horizontal="center"/>
    </xf>
    <xf numFmtId="173" fontId="21" fillId="0" borderId="18" xfId="3" applyNumberFormat="1" applyFont="1" applyBorder="1" applyAlignment="1">
      <alignment horizontal="center"/>
    </xf>
    <xf numFmtId="169" fontId="22" fillId="0" borderId="18" xfId="3" applyNumberFormat="1" applyFont="1" applyBorder="1" applyAlignment="1">
      <alignment horizontal="right"/>
    </xf>
    <xf numFmtId="173" fontId="21" fillId="0" borderId="0" xfId="3" applyNumberFormat="1" applyFont="1"/>
    <xf numFmtId="173" fontId="21" fillId="0" borderId="0" xfId="3" applyNumberFormat="1" applyFont="1" applyAlignment="1">
      <alignment horizontal="center"/>
    </xf>
    <xf numFmtId="37" fontId="21" fillId="0" borderId="0" xfId="3" quotePrefix="1" applyNumberFormat="1" applyFont="1" applyAlignment="1">
      <alignment horizontal="right"/>
    </xf>
    <xf numFmtId="37" fontId="22" fillId="0" borderId="11" xfId="3" quotePrefix="1" applyNumberFormat="1" applyFont="1" applyBorder="1" applyAlignment="1">
      <alignment horizontal="right"/>
    </xf>
    <xf numFmtId="37" fontId="21" fillId="0" borderId="18" xfId="3" quotePrefix="1" applyNumberFormat="1" applyFont="1" applyBorder="1" applyAlignment="1">
      <alignment horizontal="right"/>
    </xf>
    <xf numFmtId="49" fontId="21" fillId="0" borderId="21" xfId="3" applyNumberFormat="1" applyFont="1" applyBorder="1" applyAlignment="1">
      <alignment horizontal="center"/>
    </xf>
    <xf numFmtId="49" fontId="21" fillId="0" borderId="0" xfId="3" applyNumberFormat="1" applyFont="1" applyAlignment="1">
      <alignment horizontal="center"/>
    </xf>
    <xf numFmtId="169" fontId="21" fillId="0" borderId="0" xfId="3" applyNumberFormat="1" applyFont="1"/>
    <xf numFmtId="0" fontId="30" fillId="0" borderId="0" xfId="3" applyFont="1"/>
    <xf numFmtId="1" fontId="18" fillId="0" borderId="11" xfId="3" applyNumberFormat="1" applyFont="1" applyBorder="1" applyAlignment="1">
      <alignment horizontal="center"/>
    </xf>
    <xf numFmtId="1" fontId="18" fillId="0" borderId="12" xfId="3" applyNumberFormat="1" applyFont="1" applyBorder="1" applyAlignment="1">
      <alignment horizontal="center"/>
    </xf>
    <xf numFmtId="1" fontId="18" fillId="0" borderId="13" xfId="3" applyNumberFormat="1" applyFont="1" applyBorder="1" applyAlignment="1">
      <alignment horizontal="center"/>
    </xf>
    <xf numFmtId="1" fontId="18" fillId="0" borderId="18" xfId="3" applyNumberFormat="1" applyFont="1" applyBorder="1" applyAlignment="1">
      <alignment horizontal="center"/>
    </xf>
    <xf numFmtId="0" fontId="6" fillId="0" borderId="0" xfId="3" applyFont="1" applyAlignment="1">
      <alignment horizontal="center" vertical="top"/>
    </xf>
    <xf numFmtId="0" fontId="20" fillId="0" borderId="11" xfId="3" applyFont="1" applyBorder="1" applyAlignment="1">
      <alignment horizontal="center" vertical="center" wrapText="1"/>
    </xf>
    <xf numFmtId="0" fontId="20" fillId="0" borderId="12" xfId="3" applyFont="1" applyBorder="1" applyAlignment="1">
      <alignment horizontal="center" vertical="center" wrapText="1"/>
    </xf>
    <xf numFmtId="0" fontId="20" fillId="0" borderId="13" xfId="3" applyFont="1" applyBorder="1" applyAlignment="1">
      <alignment horizontal="center" vertical="center" wrapText="1"/>
    </xf>
    <xf numFmtId="0" fontId="15" fillId="0" borderId="0" xfId="3" applyFont="1" applyAlignment="1">
      <alignment horizontal="center"/>
    </xf>
    <xf numFmtId="0" fontId="21" fillId="0" borderId="0" xfId="3" applyFont="1" applyAlignment="1">
      <alignment horizontal="center"/>
    </xf>
    <xf numFmtId="0" fontId="22" fillId="0" borderId="18" xfId="3" applyFont="1" applyBorder="1" applyAlignment="1">
      <alignment horizontal="center"/>
    </xf>
    <xf numFmtId="0" fontId="21" fillId="0" borderId="18" xfId="3" applyFont="1" applyBorder="1" applyAlignment="1">
      <alignment horizontal="center"/>
    </xf>
    <xf numFmtId="0" fontId="21" fillId="0" borderId="27" xfId="3" applyFont="1" applyBorder="1" applyAlignment="1">
      <alignment horizontal="center"/>
    </xf>
    <xf numFmtId="0" fontId="21" fillId="0" borderId="25" xfId="3" applyFont="1" applyBorder="1" applyAlignment="1">
      <alignment horizontal="center"/>
    </xf>
    <xf numFmtId="0" fontId="22" fillId="0" borderId="14" xfId="3" applyFont="1" applyBorder="1" applyAlignment="1">
      <alignment horizontal="center" vertical="center" wrapText="1"/>
    </xf>
    <xf numFmtId="0" fontId="22" fillId="0" borderId="15" xfId="3" applyFont="1" applyBorder="1" applyAlignment="1">
      <alignment horizontal="center" vertical="center" wrapText="1"/>
    </xf>
    <xf numFmtId="0" fontId="21" fillId="0" borderId="24" xfId="3" applyFont="1" applyBorder="1" applyAlignment="1">
      <alignment horizontal="center"/>
    </xf>
    <xf numFmtId="0" fontId="21" fillId="0" borderId="26" xfId="3" applyFont="1" applyBorder="1" applyAlignment="1">
      <alignment horizontal="center"/>
    </xf>
    <xf numFmtId="0" fontId="21" fillId="0" borderId="18" xfId="3" applyFont="1" applyBorder="1" applyAlignment="1">
      <alignment horizontal="center" wrapText="1"/>
    </xf>
    <xf numFmtId="0" fontId="21" fillId="0" borderId="14" xfId="3" applyFont="1" applyBorder="1" applyAlignment="1">
      <alignment horizontal="center"/>
    </xf>
    <xf numFmtId="0" fontId="21" fillId="0" borderId="15" xfId="3" applyFont="1" applyBorder="1" applyAlignment="1">
      <alignment horizontal="center"/>
    </xf>
    <xf numFmtId="0" fontId="21" fillId="0" borderId="29" xfId="3" applyFont="1" applyBorder="1" applyAlignment="1">
      <alignment horizontal="center"/>
    </xf>
    <xf numFmtId="0" fontId="21" fillId="0" borderId="14" xfId="3" applyFont="1" applyBorder="1" applyAlignment="1">
      <alignment horizontal="center" wrapText="1"/>
    </xf>
    <xf numFmtId="0" fontId="21" fillId="0" borderId="15" xfId="3" applyFont="1" applyBorder="1" applyAlignment="1">
      <alignment horizontal="center" wrapText="1"/>
    </xf>
    <xf numFmtId="0" fontId="21" fillId="0" borderId="28" xfId="3" applyFont="1" applyBorder="1" applyAlignment="1">
      <alignment horizontal="center"/>
    </xf>
    <xf numFmtId="0" fontId="21" fillId="0" borderId="17" xfId="3" applyFont="1" applyBorder="1" applyAlignment="1">
      <alignment horizontal="center"/>
    </xf>
    <xf numFmtId="0" fontId="16" fillId="0" borderId="0" xfId="0" quotePrefix="1" applyFont="1" applyAlignment="1">
      <alignment horizontal="left" vertical="center" wrapText="1"/>
    </xf>
  </cellXfs>
  <cellStyles count="10">
    <cellStyle name="Comma" xfId="1" builtinId="3"/>
    <cellStyle name="Comma 2" xfId="5" xr:uid="{24AE6E76-C1CC-46F9-80CA-8432F4AE45D3}"/>
    <cellStyle name="Comma 6" xfId="8" xr:uid="{0A5E3C92-A355-45F5-A486-47FA3ABFB50B}"/>
    <cellStyle name="Comma 7" xfId="7" xr:uid="{8A8F20E8-4161-4BDD-A851-A589A974D12D}"/>
    <cellStyle name="Comma 7 2" xfId="9" xr:uid="{253AF6E0-6463-456E-83CC-FED160DB47A0}"/>
    <cellStyle name="Currency 5" xfId="6" xr:uid="{0633D4A4-42AA-4CA8-9062-EB04DB847F67}"/>
    <cellStyle name="Normal" xfId="0" builtinId="0"/>
    <cellStyle name="Normal 4 2" xfId="3" xr:uid="{7B2CD370-B000-4B49-A79F-87FCD5DB8B0A}"/>
    <cellStyle name="Percent" xfId="2" builtinId="5"/>
    <cellStyle name="Percent 6" xfId="4" xr:uid="{D9CF16B9-839A-4018-93F0-CD809AFD1B6C}"/>
  </cellStyles>
  <dxfs count="1">
    <dxf>
      <font>
        <b/>
        <i val="0"/>
        <condense val="0"/>
        <extend val="0"/>
        <color auto="1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B56E7-86CF-4AEA-94BD-FF7446083A68}">
  <sheetPr>
    <tabColor rgb="FF00B050"/>
  </sheetPr>
  <dimension ref="A1:AA1048576"/>
  <sheetViews>
    <sheetView showGridLines="0" tabSelected="1" zoomScale="80" zoomScaleNormal="80" workbookViewId="0">
      <selection activeCell="L10" sqref="L10"/>
    </sheetView>
  </sheetViews>
  <sheetFormatPr defaultColWidth="9.140625" defaultRowHeight="15" x14ac:dyDescent="0.25"/>
  <cols>
    <col min="1" max="1" width="9.140625" style="4"/>
    <col min="2" max="2" width="43.140625" style="4" customWidth="1"/>
    <col min="3" max="3" width="7.140625" style="4" customWidth="1"/>
    <col min="4" max="4" width="10.140625" style="4" customWidth="1"/>
    <col min="5" max="5" width="28.140625" style="4" customWidth="1"/>
    <col min="6" max="6" width="20.140625" style="4" customWidth="1"/>
    <col min="7" max="7" width="16.85546875" style="4" bestFit="1" customWidth="1"/>
    <col min="8" max="8" width="18.5703125" style="4" bestFit="1" customWidth="1"/>
    <col min="9" max="10" width="17.42578125" style="4" customWidth="1"/>
    <col min="11" max="11" width="21.140625" style="4" customWidth="1"/>
    <col min="12" max="12" width="16.5703125" style="4" customWidth="1"/>
    <col min="13" max="13" width="12.42578125" style="4" bestFit="1" customWidth="1"/>
    <col min="14" max="14" width="16.85546875" style="4" bestFit="1" customWidth="1"/>
    <col min="15" max="15" width="14" style="4" bestFit="1" customWidth="1"/>
    <col min="16" max="16" width="15.5703125" style="4" bestFit="1" customWidth="1"/>
    <col min="17" max="16384" width="9.140625" style="4"/>
  </cols>
  <sheetData>
    <row r="1" spans="1:27" x14ac:dyDescent="0.25">
      <c r="B1" s="5"/>
    </row>
    <row r="2" spans="1:27" x14ac:dyDescent="0.25">
      <c r="A2" s="6"/>
      <c r="B2" s="6"/>
      <c r="C2" s="6"/>
      <c r="D2" s="6"/>
      <c r="E2" s="6"/>
      <c r="K2" s="7" t="s">
        <v>0</v>
      </c>
      <c r="L2" s="8"/>
    </row>
    <row r="3" spans="1:27" ht="18" x14ac:dyDescent="0.25">
      <c r="A3" s="6"/>
      <c r="C3" s="9"/>
      <c r="D3" s="9"/>
      <c r="E3" s="9"/>
      <c r="F3" s="9"/>
      <c r="G3" s="9"/>
      <c r="H3" s="9"/>
      <c r="I3" s="9"/>
      <c r="J3" s="9"/>
      <c r="K3" s="7" t="s">
        <v>1</v>
      </c>
      <c r="L3" s="10"/>
    </row>
    <row r="4" spans="1:27" x14ac:dyDescent="0.25">
      <c r="B4" s="200" t="s">
        <v>2</v>
      </c>
      <c r="C4" s="200"/>
      <c r="D4" s="200"/>
      <c r="E4" s="200"/>
      <c r="F4" s="200"/>
      <c r="G4" s="200"/>
      <c r="H4" s="200"/>
      <c r="I4" s="200"/>
      <c r="K4" s="7" t="s">
        <v>3</v>
      </c>
      <c r="L4" s="10"/>
    </row>
    <row r="5" spans="1:27" ht="18" customHeight="1" x14ac:dyDescent="0.25">
      <c r="B5" s="200"/>
      <c r="C5" s="200"/>
      <c r="D5" s="200"/>
      <c r="E5" s="200"/>
      <c r="F5" s="200"/>
      <c r="G5" s="200"/>
      <c r="H5" s="200"/>
      <c r="I5" s="200"/>
      <c r="J5" s="9"/>
      <c r="K5" s="7" t="s">
        <v>4</v>
      </c>
      <c r="L5" s="10"/>
    </row>
    <row r="6" spans="1:27" ht="15" customHeight="1" x14ac:dyDescent="0.25">
      <c r="B6" s="200"/>
      <c r="C6" s="200"/>
      <c r="D6" s="200"/>
      <c r="E6" s="200"/>
      <c r="F6" s="200"/>
      <c r="G6" s="200"/>
      <c r="H6" s="200"/>
      <c r="I6" s="200"/>
      <c r="J6" s="9"/>
      <c r="K6" s="7" t="s">
        <v>5</v>
      </c>
      <c r="L6" s="8"/>
    </row>
    <row r="7" spans="1:27" x14ac:dyDescent="0.25">
      <c r="B7" s="11"/>
      <c r="K7" s="7"/>
      <c r="L7" s="12"/>
    </row>
    <row r="8" spans="1:27" x14ac:dyDescent="0.25">
      <c r="B8" s="11"/>
      <c r="K8" s="7" t="s">
        <v>6</v>
      </c>
      <c r="L8" s="8"/>
    </row>
    <row r="9" spans="1:27" x14ac:dyDescent="0.25">
      <c r="B9" s="11"/>
    </row>
    <row r="10" spans="1:27" ht="15.75" thickBot="1" x14ac:dyDescent="0.3">
      <c r="A10" s="13"/>
      <c r="B10" s="14"/>
      <c r="C10" s="15"/>
      <c r="D10" s="1"/>
      <c r="E10" s="1"/>
      <c r="F10" s="1"/>
      <c r="G10" s="13"/>
      <c r="H10" s="13"/>
      <c r="I10" s="13"/>
      <c r="J10" s="13"/>
      <c r="K10" s="13"/>
      <c r="L10" s="1"/>
      <c r="Q10" s="2"/>
      <c r="R10" s="2"/>
      <c r="S10" s="2"/>
      <c r="T10" s="2"/>
      <c r="U10" s="2"/>
      <c r="V10" s="2"/>
      <c r="Y10" s="16"/>
      <c r="Z10" s="16"/>
      <c r="AA10" s="16"/>
    </row>
    <row r="11" spans="1:27" ht="15.75" x14ac:dyDescent="0.25">
      <c r="A11" s="17"/>
      <c r="B11" s="18"/>
      <c r="C11" s="2"/>
      <c r="D11" s="2"/>
      <c r="E11" s="2"/>
      <c r="F11" s="2"/>
      <c r="G11" s="16"/>
      <c r="H11" s="2"/>
      <c r="I11" s="2"/>
      <c r="J11" s="2"/>
      <c r="K11" s="2"/>
      <c r="L11" s="19"/>
      <c r="M11" s="20"/>
      <c r="N11" s="18"/>
      <c r="O11" s="2"/>
      <c r="P11" s="2"/>
      <c r="Q11" s="2"/>
      <c r="R11" s="2"/>
      <c r="S11" s="2"/>
      <c r="T11" s="2"/>
      <c r="U11" s="2"/>
      <c r="V11" s="2"/>
      <c r="Y11" s="16"/>
      <c r="Z11" s="16"/>
      <c r="AA11" s="16"/>
    </row>
    <row r="12" spans="1:27" ht="15.75" x14ac:dyDescent="0.25">
      <c r="A12" s="19" t="s">
        <v>7</v>
      </c>
      <c r="B12" s="20" t="s">
        <v>8</v>
      </c>
      <c r="C12" s="18"/>
      <c r="D12" s="2"/>
      <c r="E12" s="2"/>
      <c r="F12" s="2"/>
      <c r="G12" s="16"/>
      <c r="H12" s="2"/>
      <c r="I12" s="2"/>
      <c r="J12" s="2"/>
      <c r="K12" s="2"/>
      <c r="L12" s="19"/>
      <c r="M12" s="20"/>
      <c r="N12" s="18"/>
      <c r="O12" s="2"/>
      <c r="P12" s="2"/>
      <c r="Q12" s="2"/>
      <c r="R12" s="2"/>
      <c r="S12" s="2"/>
      <c r="T12" s="2"/>
      <c r="U12" s="2"/>
      <c r="V12" s="2"/>
      <c r="Y12" s="16"/>
      <c r="Z12" s="16"/>
      <c r="AA12" s="16"/>
    </row>
    <row r="13" spans="1:27" x14ac:dyDescent="0.25">
      <c r="A13" s="121"/>
      <c r="B13" s="122"/>
      <c r="C13" s="123"/>
      <c r="D13" s="123"/>
      <c r="E13" s="123"/>
      <c r="F13" s="123"/>
      <c r="G13" s="163"/>
      <c r="H13" s="123"/>
      <c r="I13" s="123"/>
      <c r="J13" s="123"/>
      <c r="K13" s="123"/>
      <c r="L13" s="164"/>
      <c r="M13" s="129"/>
      <c r="N13" s="122"/>
      <c r="O13" s="2"/>
      <c r="P13" s="2"/>
      <c r="Q13" s="2"/>
      <c r="R13" s="2"/>
      <c r="S13" s="2"/>
      <c r="T13" s="2"/>
      <c r="U13" s="2"/>
      <c r="V13" s="2"/>
      <c r="Y13" s="16"/>
      <c r="Z13" s="16"/>
      <c r="AA13" s="16"/>
    </row>
    <row r="14" spans="1:27" x14ac:dyDescent="0.25">
      <c r="A14" s="163"/>
      <c r="B14" s="163" t="s">
        <v>9</v>
      </c>
      <c r="C14" s="163"/>
      <c r="D14" s="163"/>
      <c r="E14" s="163"/>
      <c r="F14" s="125"/>
      <c r="G14" s="126"/>
      <c r="H14" s="40"/>
      <c r="I14" s="40"/>
      <c r="J14" s="127"/>
      <c r="K14" s="128"/>
      <c r="L14" s="165"/>
      <c r="M14" s="165"/>
      <c r="N14" s="165"/>
      <c r="O14" s="21"/>
      <c r="P14" s="21"/>
    </row>
    <row r="15" spans="1:27" x14ac:dyDescent="0.25">
      <c r="A15" s="164"/>
      <c r="B15" s="129" t="s">
        <v>10</v>
      </c>
      <c r="C15" s="163" t="s">
        <v>11</v>
      </c>
      <c r="D15" s="163"/>
      <c r="E15" s="163"/>
      <c r="F15" s="166" t="s">
        <v>12</v>
      </c>
      <c r="G15" s="167" t="s">
        <v>13</v>
      </c>
      <c r="H15" s="40"/>
      <c r="I15" s="40"/>
      <c r="J15" s="158"/>
      <c r="K15" s="158"/>
      <c r="L15" s="40"/>
      <c r="M15" s="40"/>
      <c r="N15" s="168"/>
      <c r="O15" s="22"/>
      <c r="P15" s="16"/>
    </row>
    <row r="16" spans="1:27" x14ac:dyDescent="0.25">
      <c r="A16" s="163"/>
      <c r="B16" s="129"/>
      <c r="C16" s="163"/>
      <c r="D16" s="163"/>
      <c r="E16" s="163"/>
      <c r="F16" s="169"/>
      <c r="G16" s="170"/>
      <c r="H16" s="40"/>
      <c r="I16" s="40"/>
      <c r="J16" s="158"/>
      <c r="K16" s="158"/>
      <c r="L16" s="40"/>
      <c r="M16" s="40"/>
      <c r="N16" s="40"/>
    </row>
    <row r="17" spans="1:16" ht="29.25" customHeight="1" x14ac:dyDescent="0.25">
      <c r="A17" s="163"/>
      <c r="B17" s="130" t="s">
        <v>14</v>
      </c>
      <c r="C17" s="201" t="s">
        <v>15</v>
      </c>
      <c r="D17" s="202"/>
      <c r="E17" s="203"/>
      <c r="F17" s="131">
        <v>34.6</v>
      </c>
      <c r="G17" s="132">
        <f>F17</f>
        <v>34.6</v>
      </c>
      <c r="H17" s="40"/>
      <c r="I17" s="40"/>
      <c r="J17" s="171"/>
      <c r="K17" s="133"/>
      <c r="L17" s="133"/>
      <c r="M17" s="133"/>
      <c r="N17" s="133"/>
      <c r="O17" s="23"/>
      <c r="P17" s="23"/>
    </row>
    <row r="18" spans="1:16" ht="32.25" customHeight="1" x14ac:dyDescent="0.25">
      <c r="A18" s="163"/>
      <c r="B18" s="130" t="s">
        <v>16</v>
      </c>
      <c r="C18" s="201" t="s">
        <v>17</v>
      </c>
      <c r="D18" s="202"/>
      <c r="E18" s="203"/>
      <c r="F18" s="134">
        <f>F20-F17</f>
        <v>70.5</v>
      </c>
      <c r="G18" s="135">
        <f>F18</f>
        <v>70.5</v>
      </c>
      <c r="H18" s="40"/>
      <c r="I18" s="40"/>
      <c r="J18" s="136"/>
      <c r="K18" s="133"/>
      <c r="L18" s="133"/>
      <c r="M18" s="133"/>
      <c r="N18" s="133"/>
      <c r="O18" s="23"/>
      <c r="P18" s="23"/>
    </row>
    <row r="19" spans="1:16" x14ac:dyDescent="0.25">
      <c r="A19" s="163"/>
      <c r="B19" s="130" t="s">
        <v>18</v>
      </c>
      <c r="C19" s="201"/>
      <c r="D19" s="202"/>
      <c r="E19" s="203"/>
      <c r="F19" s="172"/>
      <c r="G19" s="137"/>
      <c r="H19" s="40"/>
      <c r="I19" s="40"/>
      <c r="J19" s="138"/>
      <c r="K19" s="138"/>
      <c r="L19" s="40"/>
      <c r="M19" s="40"/>
      <c r="N19" s="163"/>
      <c r="O19" s="16"/>
      <c r="P19" s="16"/>
    </row>
    <row r="20" spans="1:16" ht="40.700000000000003" customHeight="1" x14ac:dyDescent="0.25">
      <c r="A20" s="163"/>
      <c r="B20" s="139" t="s">
        <v>19</v>
      </c>
      <c r="C20" s="201" t="s">
        <v>20</v>
      </c>
      <c r="D20" s="202"/>
      <c r="E20" s="203"/>
      <c r="F20" s="140">
        <v>105.1</v>
      </c>
      <c r="G20" s="141">
        <f>SUM(G17:G19)</f>
        <v>105.1</v>
      </c>
      <c r="H20" s="40"/>
      <c r="I20" s="40"/>
      <c r="J20" s="142"/>
      <c r="K20" s="142"/>
      <c r="L20" s="142"/>
      <c r="M20" s="142"/>
      <c r="N20" s="142"/>
      <c r="O20" s="24"/>
      <c r="P20" s="24"/>
    </row>
    <row r="21" spans="1:16" x14ac:dyDescent="0.25">
      <c r="A21" s="173"/>
      <c r="B21" s="173"/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63"/>
      <c r="N21" s="163"/>
      <c r="O21" s="16"/>
      <c r="P21" s="16"/>
    </row>
    <row r="22" spans="1:16" x14ac:dyDescent="0.25">
      <c r="A22" s="163"/>
      <c r="B22" s="1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"/>
      <c r="P22" s="16"/>
    </row>
    <row r="23" spans="1:16" ht="15.75" customHeight="1" x14ac:dyDescent="0.25">
      <c r="A23" s="195" t="s">
        <v>21</v>
      </c>
      <c r="B23" s="124" t="s">
        <v>22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"/>
      <c r="P23" s="16"/>
    </row>
    <row r="24" spans="1:16" ht="15" customHeight="1" x14ac:dyDescent="0.25">
      <c r="A24" s="163"/>
      <c r="B24" s="143" t="s">
        <v>23</v>
      </c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"/>
      <c r="P24" s="16"/>
    </row>
    <row r="25" spans="1:16" ht="15" customHeight="1" x14ac:dyDescent="0.25">
      <c r="A25" s="163"/>
      <c r="B25" s="143"/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"/>
      <c r="P25" s="16"/>
    </row>
    <row r="26" spans="1:16" ht="15" customHeight="1" x14ac:dyDescent="0.25">
      <c r="A26" s="163"/>
      <c r="B26" s="156" t="s">
        <v>24</v>
      </c>
      <c r="C26" s="40"/>
      <c r="D26" s="40"/>
      <c r="E26" s="174"/>
      <c r="F26" s="196" t="s">
        <v>25</v>
      </c>
      <c r="G26" s="197"/>
      <c r="H26" s="197"/>
      <c r="I26" s="197"/>
      <c r="J26" s="197"/>
      <c r="K26" s="198"/>
      <c r="L26" s="163"/>
      <c r="M26" s="163"/>
      <c r="N26" s="163"/>
      <c r="O26" s="16"/>
      <c r="P26" s="16"/>
    </row>
    <row r="27" spans="1:16" ht="15" customHeight="1" x14ac:dyDescent="0.25">
      <c r="A27" s="163"/>
      <c r="B27" s="144" t="s">
        <v>26</v>
      </c>
      <c r="C27" s="145"/>
      <c r="D27" s="145" t="s">
        <v>27</v>
      </c>
      <c r="E27" s="146" t="s">
        <v>28</v>
      </c>
      <c r="F27" s="147"/>
      <c r="G27" s="147"/>
      <c r="H27" s="147"/>
      <c r="I27" s="147"/>
      <c r="J27" s="147"/>
      <c r="K27" s="147"/>
      <c r="L27" s="40"/>
      <c r="M27" s="163"/>
      <c r="N27" s="163"/>
      <c r="O27" s="16"/>
      <c r="P27" s="16"/>
    </row>
    <row r="28" spans="1:16" ht="42.75" customHeight="1" x14ac:dyDescent="0.25">
      <c r="A28" s="163"/>
      <c r="B28" s="50" t="s">
        <v>29</v>
      </c>
      <c r="C28" s="44" t="s">
        <v>30</v>
      </c>
      <c r="D28" s="44" t="s">
        <v>31</v>
      </c>
      <c r="E28" s="51" t="s">
        <v>31</v>
      </c>
      <c r="F28" s="48" t="s">
        <v>32</v>
      </c>
      <c r="G28" s="48" t="s">
        <v>33</v>
      </c>
      <c r="H28" s="48" t="s">
        <v>34</v>
      </c>
      <c r="I28" s="48" t="s">
        <v>35</v>
      </c>
      <c r="J28" s="48" t="s">
        <v>36</v>
      </c>
      <c r="K28" s="52" t="s">
        <v>37</v>
      </c>
      <c r="L28" s="40"/>
      <c r="M28" s="163"/>
      <c r="N28" s="163"/>
      <c r="O28" s="16"/>
      <c r="P28" s="16"/>
    </row>
    <row r="29" spans="1:16" ht="15" customHeight="1" x14ac:dyDescent="0.25">
      <c r="A29" s="163"/>
      <c r="B29" s="35" t="s">
        <v>38</v>
      </c>
      <c r="C29" s="44" t="s">
        <v>39</v>
      </c>
      <c r="D29" s="44">
        <v>4006</v>
      </c>
      <c r="E29" s="51">
        <v>4705</v>
      </c>
      <c r="F29" s="49">
        <v>0</v>
      </c>
      <c r="G29" s="49">
        <v>72685388.411301404</v>
      </c>
      <c r="H29" s="49">
        <v>9075799292.8632698</v>
      </c>
      <c r="I29" s="46">
        <f>+$F$17/1000</f>
        <v>3.4599999999999999E-2</v>
      </c>
      <c r="J29" s="46">
        <f t="shared" ref="J29:J35" si="0">+$G$20/1000</f>
        <v>0.1051</v>
      </c>
      <c r="K29" s="47">
        <f>(+F29+G29)*I29+(H29*J29)</f>
        <v>956381420.11896062</v>
      </c>
      <c r="L29" s="40"/>
      <c r="M29" s="163"/>
      <c r="N29" s="175"/>
      <c r="O29" s="25"/>
      <c r="P29" s="25"/>
    </row>
    <row r="30" spans="1:16" ht="15" customHeight="1" x14ac:dyDescent="0.25">
      <c r="A30" s="163"/>
      <c r="B30" s="35" t="s">
        <v>40</v>
      </c>
      <c r="C30" s="44" t="s">
        <v>39</v>
      </c>
      <c r="D30" s="44">
        <v>4010</v>
      </c>
      <c r="E30" s="51">
        <v>4705</v>
      </c>
      <c r="F30" s="49"/>
      <c r="G30" s="49">
        <v>349296493.155563</v>
      </c>
      <c r="H30" s="49">
        <v>2626266213.9898772</v>
      </c>
      <c r="I30" s="46">
        <f t="shared" ref="I30:I35" si="1">+$F$17/1000</f>
        <v>3.4599999999999999E-2</v>
      </c>
      <c r="J30" s="46">
        <f t="shared" si="0"/>
        <v>0.1051</v>
      </c>
      <c r="K30" s="47">
        <f t="shared" ref="K30:K35" si="2">(+F30+G30)*I30+(H30*J30)</f>
        <v>288106237.75351858</v>
      </c>
      <c r="L30" s="40"/>
      <c r="M30" s="163"/>
      <c r="N30" s="175"/>
      <c r="O30" s="25"/>
      <c r="P30" s="25"/>
    </row>
    <row r="31" spans="1:16" ht="15" customHeight="1" x14ac:dyDescent="0.25">
      <c r="A31" s="163"/>
      <c r="B31" s="35" t="s">
        <v>41</v>
      </c>
      <c r="C31" s="44" t="s">
        <v>39</v>
      </c>
      <c r="D31" s="44">
        <v>4035</v>
      </c>
      <c r="E31" s="51">
        <v>4705</v>
      </c>
      <c r="F31" s="49">
        <v>5395578022.6883049</v>
      </c>
      <c r="G31" s="49">
        <v>6064084181.3652496</v>
      </c>
      <c r="H31" s="49">
        <v>2107465497.7823341</v>
      </c>
      <c r="I31" s="46">
        <f t="shared" si="1"/>
        <v>3.4599999999999999E-2</v>
      </c>
      <c r="J31" s="46">
        <f t="shared" si="0"/>
        <v>0.1051</v>
      </c>
      <c r="K31" s="47">
        <f t="shared" si="2"/>
        <v>617998936.07717633</v>
      </c>
      <c r="L31" s="40"/>
      <c r="M31" s="163"/>
      <c r="N31" s="175"/>
      <c r="O31" s="25"/>
      <c r="P31" s="25"/>
    </row>
    <row r="32" spans="1:16" ht="15" customHeight="1" x14ac:dyDescent="0.25">
      <c r="A32" s="163"/>
      <c r="B32" s="35" t="s">
        <v>42</v>
      </c>
      <c r="C32" s="44" t="s">
        <v>39</v>
      </c>
      <c r="D32" s="44">
        <v>4020</v>
      </c>
      <c r="E32" s="51">
        <v>4705</v>
      </c>
      <c r="F32" s="49">
        <v>2369689090.1306934</v>
      </c>
      <c r="G32" s="49"/>
      <c r="H32" s="49">
        <v>22010656.259727623</v>
      </c>
      <c r="I32" s="46">
        <f t="shared" si="1"/>
        <v>3.4599999999999999E-2</v>
      </c>
      <c r="J32" s="46">
        <f t="shared" si="0"/>
        <v>0.1051</v>
      </c>
      <c r="K32" s="47">
        <f t="shared" si="2"/>
        <v>84304562.491419375</v>
      </c>
      <c r="L32" s="40"/>
      <c r="M32" s="163"/>
      <c r="N32" s="175"/>
      <c r="O32" s="25"/>
      <c r="P32" s="25"/>
    </row>
    <row r="33" spans="1:16" ht="15" customHeight="1" x14ac:dyDescent="0.25">
      <c r="A33" s="163"/>
      <c r="B33" s="35" t="s">
        <v>43</v>
      </c>
      <c r="C33" s="44" t="s">
        <v>39</v>
      </c>
      <c r="D33" s="44">
        <v>4025</v>
      </c>
      <c r="E33" s="51">
        <v>4705</v>
      </c>
      <c r="F33" s="49">
        <v>0</v>
      </c>
      <c r="G33" s="49">
        <v>97631593.31400694</v>
      </c>
      <c r="H33" s="49">
        <v>884703.29399307701</v>
      </c>
      <c r="I33" s="46">
        <f t="shared" si="1"/>
        <v>3.4599999999999999E-2</v>
      </c>
      <c r="J33" s="46">
        <f t="shared" si="0"/>
        <v>0.1051</v>
      </c>
      <c r="K33" s="47">
        <f t="shared" si="2"/>
        <v>3471035.4448633119</v>
      </c>
      <c r="L33" s="40"/>
      <c r="M33" s="163"/>
      <c r="N33" s="175"/>
      <c r="O33" s="25"/>
      <c r="P33" s="25"/>
    </row>
    <row r="34" spans="1:16" ht="15" customHeight="1" x14ac:dyDescent="0.25">
      <c r="A34" s="163"/>
      <c r="B34" s="35" t="s">
        <v>44</v>
      </c>
      <c r="C34" s="44" t="s">
        <v>39</v>
      </c>
      <c r="D34" s="44">
        <v>4025</v>
      </c>
      <c r="E34" s="51">
        <v>4705</v>
      </c>
      <c r="F34" s="49">
        <v>0</v>
      </c>
      <c r="G34" s="49">
        <v>2924545.5958360825</v>
      </c>
      <c r="H34" s="49">
        <v>46247979.300163925</v>
      </c>
      <c r="I34" s="46">
        <f t="shared" si="1"/>
        <v>3.4599999999999999E-2</v>
      </c>
      <c r="J34" s="46">
        <f t="shared" si="0"/>
        <v>0.1051</v>
      </c>
      <c r="K34" s="47">
        <f t="shared" si="2"/>
        <v>4961851.9020631565</v>
      </c>
      <c r="L34" s="40"/>
      <c r="M34" s="163"/>
      <c r="N34" s="175"/>
      <c r="O34" s="25"/>
      <c r="P34" s="25"/>
    </row>
    <row r="35" spans="1:16" ht="15" customHeight="1" x14ac:dyDescent="0.25">
      <c r="A35" s="163"/>
      <c r="B35" s="35" t="s">
        <v>45</v>
      </c>
      <c r="C35" s="44" t="s">
        <v>39</v>
      </c>
      <c r="D35" s="44">
        <v>4025</v>
      </c>
      <c r="E35" s="51">
        <v>4705</v>
      </c>
      <c r="F35" s="49"/>
      <c r="G35" s="49">
        <v>117075.63468033074</v>
      </c>
      <c r="H35" s="49">
        <v>476996.30531966925</v>
      </c>
      <c r="I35" s="46">
        <f t="shared" si="1"/>
        <v>3.4599999999999999E-2</v>
      </c>
      <c r="J35" s="46">
        <f t="shared" si="0"/>
        <v>0.1051</v>
      </c>
      <c r="K35" s="47">
        <f t="shared" si="2"/>
        <v>54183.128649036684</v>
      </c>
      <c r="L35" s="40"/>
      <c r="M35" s="163"/>
      <c r="N35" s="175"/>
      <c r="O35" s="25"/>
      <c r="P35" s="25"/>
    </row>
    <row r="36" spans="1:16" ht="15" customHeight="1" x14ac:dyDescent="0.25">
      <c r="A36" s="163"/>
      <c r="B36" s="148" t="s">
        <v>46</v>
      </c>
      <c r="C36" s="176"/>
      <c r="D36" s="149"/>
      <c r="E36" s="150"/>
      <c r="F36" s="151">
        <f>SUM(F29:F35)</f>
        <v>7765267112.8189983</v>
      </c>
      <c r="G36" s="151">
        <f>SUM(G29:G35)</f>
        <v>6586739277.4766369</v>
      </c>
      <c r="H36" s="151">
        <f>SUM(H29:H35)</f>
        <v>13879151339.794683</v>
      </c>
      <c r="I36" s="152"/>
      <c r="J36" s="151"/>
      <c r="K36" s="153">
        <f>SUM(K29:K35)</f>
        <v>1955278226.9166503</v>
      </c>
      <c r="L36" s="40"/>
      <c r="M36" s="163"/>
      <c r="N36" s="175"/>
      <c r="O36" s="25"/>
      <c r="P36" s="25"/>
    </row>
    <row r="37" spans="1:16" ht="15" customHeight="1" x14ac:dyDescent="0.25">
      <c r="A37" s="163"/>
      <c r="B37" s="143"/>
      <c r="C37" s="163"/>
      <c r="D37" s="163"/>
      <c r="E37" s="163"/>
      <c r="F37" s="177"/>
      <c r="G37" s="163"/>
      <c r="H37" s="178"/>
      <c r="I37" s="163"/>
      <c r="J37" s="163"/>
      <c r="K37" s="163"/>
      <c r="L37" s="163"/>
      <c r="M37" s="163"/>
      <c r="N37" s="163"/>
      <c r="O37" s="16"/>
      <c r="P37" s="16"/>
    </row>
    <row r="38" spans="1:16" ht="15" customHeight="1" x14ac:dyDescent="0.25">
      <c r="A38" s="163"/>
      <c r="B38" s="129"/>
      <c r="C38" s="163"/>
      <c r="D38" s="163"/>
      <c r="E38" s="163"/>
      <c r="F38" s="179"/>
      <c r="G38" s="179"/>
      <c r="H38" s="163"/>
      <c r="I38" s="40"/>
      <c r="J38" s="40"/>
      <c r="K38" s="40"/>
      <c r="L38" s="40"/>
      <c r="M38" s="40"/>
      <c r="N38" s="163"/>
      <c r="O38" s="16"/>
      <c r="P38" s="16"/>
    </row>
    <row r="39" spans="1:16" ht="15.75" customHeight="1" x14ac:dyDescent="0.25">
      <c r="A39" s="163"/>
      <c r="B39" s="156" t="s">
        <v>47</v>
      </c>
      <c r="C39" s="40"/>
      <c r="D39" s="40"/>
      <c r="E39" s="180"/>
      <c r="F39" s="199">
        <v>2027</v>
      </c>
      <c r="G39" s="199"/>
      <c r="H39" s="199"/>
      <c r="I39" s="40"/>
      <c r="J39" s="40"/>
      <c r="K39" s="40"/>
      <c r="L39" s="40"/>
      <c r="M39" s="40"/>
      <c r="N39" s="163"/>
      <c r="O39" s="16"/>
      <c r="P39" s="16"/>
    </row>
    <row r="40" spans="1:16" ht="41.45" customHeight="1" x14ac:dyDescent="0.25">
      <c r="A40" s="163"/>
      <c r="B40" s="144" t="s">
        <v>26</v>
      </c>
      <c r="C40" s="44"/>
      <c r="D40" s="145" t="s">
        <v>27</v>
      </c>
      <c r="E40" s="146" t="s">
        <v>28</v>
      </c>
      <c r="F40" s="147" t="s">
        <v>48</v>
      </c>
      <c r="G40" s="154" t="s">
        <v>49</v>
      </c>
      <c r="H40" s="147" t="s">
        <v>37</v>
      </c>
      <c r="I40" s="40"/>
      <c r="J40" s="40"/>
      <c r="K40" s="40"/>
      <c r="L40" s="40"/>
      <c r="M40" s="40"/>
      <c r="N40" s="163"/>
      <c r="O40" s="16"/>
      <c r="P40" s="16"/>
    </row>
    <row r="41" spans="1:16" ht="15" customHeight="1" x14ac:dyDescent="0.25">
      <c r="A41" s="163"/>
      <c r="B41" s="35" t="str">
        <f>+B31</f>
        <v>GS&gt; 50 kW</v>
      </c>
      <c r="C41" s="44"/>
      <c r="D41" s="44">
        <v>4035</v>
      </c>
      <c r="E41" s="51">
        <v>4707</v>
      </c>
      <c r="F41" s="53">
        <v>5395578022.6883049</v>
      </c>
      <c r="G41" s="54">
        <v>3.7201238292208942E-2</v>
      </c>
      <c r="H41" s="53">
        <f>F41*G41</f>
        <v>200722183.74623317</v>
      </c>
      <c r="I41" s="40"/>
      <c r="J41" s="181"/>
      <c r="K41" s="182"/>
      <c r="L41" s="40"/>
      <c r="M41" s="163"/>
      <c r="N41" s="183"/>
      <c r="O41" s="16"/>
      <c r="P41" s="16"/>
    </row>
    <row r="42" spans="1:16" ht="15" customHeight="1" x14ac:dyDescent="0.25">
      <c r="A42" s="163"/>
      <c r="B42" s="35" t="str">
        <f>+B32</f>
        <v>Large User</v>
      </c>
      <c r="C42" s="44"/>
      <c r="D42" s="44">
        <v>4010</v>
      </c>
      <c r="E42" s="51">
        <v>4707</v>
      </c>
      <c r="F42" s="53">
        <v>2369689090.1306934</v>
      </c>
      <c r="G42" s="54">
        <v>2.7029672028614622E-2</v>
      </c>
      <c r="H42" s="53">
        <f>F42*G42</f>
        <v>64051918.916018836</v>
      </c>
      <c r="I42" s="40"/>
      <c r="J42" s="181"/>
      <c r="K42" s="182"/>
      <c r="L42" s="40"/>
      <c r="M42" s="163"/>
      <c r="N42" s="163"/>
      <c r="O42" s="16"/>
      <c r="P42" s="16"/>
    </row>
    <row r="43" spans="1:16" ht="15" customHeight="1" x14ac:dyDescent="0.25">
      <c r="A43" s="163"/>
      <c r="B43" s="148" t="s">
        <v>46</v>
      </c>
      <c r="C43" s="184"/>
      <c r="D43" s="147"/>
      <c r="E43" s="70"/>
      <c r="F43" s="185">
        <f>SUM(F41:F42)</f>
        <v>7765267112.8189983</v>
      </c>
      <c r="G43" s="52"/>
      <c r="H43" s="186">
        <f>SUM(H41:H42)</f>
        <v>264774102.66225201</v>
      </c>
      <c r="I43" s="187"/>
      <c r="J43" s="188"/>
      <c r="K43" s="40"/>
      <c r="L43" s="40"/>
      <c r="M43" s="163"/>
      <c r="N43" s="163"/>
      <c r="O43" s="16"/>
      <c r="P43" s="16"/>
    </row>
    <row r="44" spans="1:16" ht="15" customHeight="1" x14ac:dyDescent="0.25">
      <c r="A44" s="163"/>
      <c r="B44" s="163"/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"/>
      <c r="P44" s="16"/>
    </row>
    <row r="45" spans="1:16" ht="15.75" customHeight="1" x14ac:dyDescent="0.25">
      <c r="A45" s="40"/>
      <c r="B45" s="156" t="s">
        <v>50</v>
      </c>
      <c r="C45" s="40"/>
      <c r="D45" s="40"/>
      <c r="E45" s="174"/>
      <c r="F45" s="196">
        <f>F39</f>
        <v>2027</v>
      </c>
      <c r="G45" s="197"/>
      <c r="H45" s="198"/>
      <c r="I45" s="155"/>
      <c r="J45" s="155"/>
      <c r="K45" s="155"/>
      <c r="L45" s="155"/>
      <c r="M45" s="40"/>
      <c r="N45" s="40"/>
    </row>
    <row r="46" spans="1:16" ht="15" customHeight="1" x14ac:dyDescent="0.25">
      <c r="A46" s="156"/>
      <c r="B46" s="144" t="s">
        <v>26</v>
      </c>
      <c r="C46" s="145"/>
      <c r="D46" s="145" t="s">
        <v>27</v>
      </c>
      <c r="E46" s="146" t="s">
        <v>28</v>
      </c>
      <c r="F46" s="157"/>
      <c r="G46" s="147"/>
      <c r="H46" s="147"/>
      <c r="I46" s="158"/>
      <c r="J46" s="158"/>
      <c r="K46" s="158"/>
      <c r="L46" s="40"/>
      <c r="M46" s="156"/>
      <c r="N46" s="156"/>
      <c r="O46" s="27"/>
      <c r="P46" s="27"/>
    </row>
    <row r="47" spans="1:16" ht="30.75" customHeight="1" x14ac:dyDescent="0.25">
      <c r="A47" s="40"/>
      <c r="B47" s="50" t="s">
        <v>29</v>
      </c>
      <c r="C47" s="44" t="s">
        <v>30</v>
      </c>
      <c r="D47" s="44" t="s">
        <v>31</v>
      </c>
      <c r="E47" s="51" t="s">
        <v>31</v>
      </c>
      <c r="F47" s="41" t="s">
        <v>51</v>
      </c>
      <c r="G47" s="42" t="s">
        <v>52</v>
      </c>
      <c r="H47" s="52" t="s">
        <v>37</v>
      </c>
      <c r="I47" s="159"/>
      <c r="J47" s="159"/>
      <c r="K47" s="40"/>
      <c r="L47" s="40"/>
      <c r="M47" s="40"/>
      <c r="N47" s="40"/>
    </row>
    <row r="48" spans="1:16" ht="15" customHeight="1" x14ac:dyDescent="0.25">
      <c r="A48" s="40"/>
      <c r="B48" s="43" t="str">
        <f t="shared" ref="B48:B54" si="3">IF(B29=0,"",B29)</f>
        <v>Residential</v>
      </c>
      <c r="C48" s="44" t="s">
        <v>39</v>
      </c>
      <c r="D48" s="44">
        <f t="shared" ref="D48:D53" si="4">+D29</f>
        <v>4006</v>
      </c>
      <c r="E48" s="44">
        <v>4707</v>
      </c>
      <c r="F48" s="45">
        <v>72685388.411301404</v>
      </c>
      <c r="G48" s="46">
        <v>7.0499999999999993E-2</v>
      </c>
      <c r="H48" s="47">
        <f t="shared" ref="H48:H54" si="5">+G48*F48</f>
        <v>5124319.8829967482</v>
      </c>
      <c r="I48" s="189"/>
      <c r="J48" s="189"/>
      <c r="K48" s="182"/>
      <c r="L48" s="40"/>
      <c r="M48" s="40"/>
      <c r="N48" s="40"/>
    </row>
    <row r="49" spans="1:16" ht="15" customHeight="1" x14ac:dyDescent="0.25">
      <c r="A49" s="40"/>
      <c r="B49" s="43" t="str">
        <f t="shared" si="3"/>
        <v>GS&lt;50 kW</v>
      </c>
      <c r="C49" s="44" t="s">
        <v>39</v>
      </c>
      <c r="D49" s="44">
        <f t="shared" si="4"/>
        <v>4010</v>
      </c>
      <c r="E49" s="44">
        <v>4707</v>
      </c>
      <c r="F49" s="45">
        <v>349296493.155563</v>
      </c>
      <c r="G49" s="46">
        <v>7.0499999999999993E-2</v>
      </c>
      <c r="H49" s="47">
        <f t="shared" si="5"/>
        <v>24625402.76746719</v>
      </c>
      <c r="I49" s="189"/>
      <c r="J49" s="189"/>
      <c r="K49" s="182"/>
      <c r="L49" s="40"/>
      <c r="M49" s="40"/>
      <c r="N49" s="40"/>
    </row>
    <row r="50" spans="1:16" ht="15" customHeight="1" x14ac:dyDescent="0.25">
      <c r="A50" s="40"/>
      <c r="B50" s="43" t="str">
        <f t="shared" si="3"/>
        <v>GS&gt; 50 kW</v>
      </c>
      <c r="C50" s="44" t="s">
        <v>39</v>
      </c>
      <c r="D50" s="44">
        <f t="shared" si="4"/>
        <v>4035</v>
      </c>
      <c r="E50" s="44">
        <v>4707</v>
      </c>
      <c r="F50" s="45">
        <v>6064084181.3652496</v>
      </c>
      <c r="G50" s="46">
        <v>7.0499999999999993E-2</v>
      </c>
      <c r="H50" s="47">
        <f t="shared" si="5"/>
        <v>427517934.78625005</v>
      </c>
      <c r="I50" s="189"/>
      <c r="J50" s="189"/>
      <c r="K50" s="182"/>
      <c r="L50" s="40"/>
      <c r="M50" s="40"/>
      <c r="N50" s="40"/>
    </row>
    <row r="51" spans="1:16" ht="15" customHeight="1" x14ac:dyDescent="0.25">
      <c r="A51" s="40"/>
      <c r="B51" s="43" t="str">
        <f t="shared" si="3"/>
        <v>Large User</v>
      </c>
      <c r="C51" s="44" t="s">
        <v>39</v>
      </c>
      <c r="D51" s="44">
        <f t="shared" si="4"/>
        <v>4020</v>
      </c>
      <c r="E51" s="44">
        <v>4707</v>
      </c>
      <c r="F51" s="45">
        <v>0</v>
      </c>
      <c r="G51" s="46">
        <v>7.0499999999999993E-2</v>
      </c>
      <c r="H51" s="47">
        <f t="shared" si="5"/>
        <v>0</v>
      </c>
      <c r="I51" s="189"/>
      <c r="J51" s="189"/>
      <c r="K51" s="182"/>
      <c r="L51" s="40"/>
      <c r="M51" s="40"/>
      <c r="N51" s="40"/>
    </row>
    <row r="52" spans="1:16" ht="15" customHeight="1" x14ac:dyDescent="0.25">
      <c r="A52" s="40"/>
      <c r="B52" s="43" t="str">
        <f t="shared" si="3"/>
        <v>Streetlighting</v>
      </c>
      <c r="C52" s="44" t="s">
        <v>39</v>
      </c>
      <c r="D52" s="44">
        <f t="shared" si="4"/>
        <v>4025</v>
      </c>
      <c r="E52" s="44">
        <v>4707</v>
      </c>
      <c r="F52" s="45">
        <v>97631593.31400694</v>
      </c>
      <c r="G52" s="46">
        <v>7.0499999999999993E-2</v>
      </c>
      <c r="H52" s="47">
        <f t="shared" si="5"/>
        <v>6883027.3286374882</v>
      </c>
      <c r="I52" s="189"/>
      <c r="J52" s="189"/>
      <c r="K52" s="182"/>
      <c r="L52" s="40"/>
      <c r="M52" s="40"/>
      <c r="N52" s="40"/>
    </row>
    <row r="53" spans="1:16" ht="15" customHeight="1" x14ac:dyDescent="0.25">
      <c r="A53" s="40"/>
      <c r="B53" s="43" t="str">
        <f t="shared" si="3"/>
        <v>USL</v>
      </c>
      <c r="C53" s="44" t="s">
        <v>39</v>
      </c>
      <c r="D53" s="44">
        <f t="shared" si="4"/>
        <v>4025</v>
      </c>
      <c r="E53" s="44">
        <v>4707</v>
      </c>
      <c r="F53" s="45">
        <v>2924545.5958360825</v>
      </c>
      <c r="G53" s="46">
        <v>7.0499999999999993E-2</v>
      </c>
      <c r="H53" s="47">
        <f t="shared" si="5"/>
        <v>206180.46450644379</v>
      </c>
      <c r="I53" s="189"/>
      <c r="J53" s="189"/>
      <c r="K53" s="182"/>
      <c r="L53" s="40"/>
      <c r="M53" s="40"/>
      <c r="N53" s="40"/>
    </row>
    <row r="54" spans="1:16" ht="15" customHeight="1" x14ac:dyDescent="0.25">
      <c r="A54" s="40"/>
      <c r="B54" s="43" t="str">
        <f t="shared" si="3"/>
        <v>Sentinel</v>
      </c>
      <c r="C54" s="44" t="s">
        <v>39</v>
      </c>
      <c r="D54" s="44">
        <v>4025</v>
      </c>
      <c r="E54" s="44">
        <v>4707</v>
      </c>
      <c r="F54" s="45">
        <v>117075.63468033074</v>
      </c>
      <c r="G54" s="46">
        <v>7.0499999999999993E-2</v>
      </c>
      <c r="H54" s="47">
        <f t="shared" si="5"/>
        <v>8253.832244963316</v>
      </c>
      <c r="I54" s="40"/>
      <c r="J54" s="189"/>
      <c r="K54" s="182"/>
      <c r="L54" s="40"/>
      <c r="M54" s="40"/>
      <c r="N54" s="40"/>
    </row>
    <row r="55" spans="1:16" ht="15" customHeight="1" x14ac:dyDescent="0.25">
      <c r="A55" s="40"/>
      <c r="B55" s="43" t="s">
        <v>53</v>
      </c>
      <c r="C55" s="44"/>
      <c r="D55" s="44"/>
      <c r="E55" s="51"/>
      <c r="F55" s="190">
        <f>SUM(F48:F54)</f>
        <v>6586739277.4766369</v>
      </c>
      <c r="G55" s="191"/>
      <c r="H55" s="153"/>
      <c r="I55" s="189"/>
      <c r="J55" s="189"/>
      <c r="K55" s="40"/>
      <c r="L55" s="40"/>
      <c r="M55" s="40"/>
      <c r="N55" s="40"/>
      <c r="P55" s="28"/>
    </row>
    <row r="56" spans="1:16" ht="15" customHeight="1" x14ac:dyDescent="0.25">
      <c r="A56" s="40"/>
      <c r="B56" s="144" t="s">
        <v>46</v>
      </c>
      <c r="C56" s="192"/>
      <c r="D56" s="145"/>
      <c r="E56" s="146"/>
      <c r="F56" s="160"/>
      <c r="G56" s="151"/>
      <c r="H56" s="186">
        <f>SUM(H48:H54)</f>
        <v>464365119.06210291</v>
      </c>
      <c r="I56" s="161"/>
      <c r="J56" s="161"/>
      <c r="K56" s="40"/>
      <c r="L56" s="40"/>
      <c r="M56" s="40"/>
      <c r="N56" s="40"/>
    </row>
    <row r="57" spans="1:16" ht="15" customHeight="1" x14ac:dyDescent="0.25">
      <c r="A57" s="40"/>
      <c r="B57" s="156"/>
      <c r="C57" s="193"/>
      <c r="D57" s="158"/>
      <c r="E57" s="158"/>
      <c r="F57" s="161"/>
      <c r="G57" s="161"/>
      <c r="H57" s="161"/>
      <c r="I57" s="161"/>
      <c r="J57" s="161"/>
      <c r="K57" s="161"/>
      <c r="L57" s="57"/>
      <c r="M57" s="40"/>
      <c r="N57" s="40"/>
    </row>
    <row r="58" spans="1:16" ht="15" customHeight="1" x14ac:dyDescent="0.25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194"/>
      <c r="M58" s="40"/>
      <c r="N58" s="40"/>
    </row>
    <row r="59" spans="1:16" x14ac:dyDescent="0.25">
      <c r="A59" s="40" t="s">
        <v>54</v>
      </c>
      <c r="B59" s="40"/>
      <c r="C59" s="40"/>
      <c r="D59" s="40"/>
      <c r="E59" s="40"/>
      <c r="F59" s="162"/>
      <c r="G59" s="162"/>
      <c r="H59" s="162"/>
      <c r="I59" s="162"/>
      <c r="J59" s="162"/>
      <c r="K59" s="162"/>
      <c r="L59" s="40"/>
      <c r="M59" s="40"/>
      <c r="N59" s="40"/>
    </row>
    <row r="60" spans="1:16" x14ac:dyDescent="0.25">
      <c r="A60" s="40" t="s">
        <v>55</v>
      </c>
      <c r="B60" s="40"/>
      <c r="C60" s="40"/>
      <c r="D60" s="40"/>
      <c r="E60" s="40"/>
      <c r="F60" s="40"/>
      <c r="G60" s="120"/>
      <c r="H60" s="120"/>
      <c r="I60" s="120"/>
      <c r="J60" s="120"/>
      <c r="K60" s="120"/>
      <c r="L60" s="40"/>
      <c r="M60" s="40"/>
      <c r="N60" s="40"/>
    </row>
    <row r="61" spans="1:16" x14ac:dyDescent="0.25">
      <c r="A61" s="40" t="s">
        <v>56</v>
      </c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</row>
    <row r="62" spans="1:16" x14ac:dyDescent="0.25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</row>
    <row r="63" spans="1:16" x14ac:dyDescent="0.25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</row>
    <row r="64" spans="1:16" x14ac:dyDescent="0.25">
      <c r="A64" s="40"/>
      <c r="B64" s="40"/>
      <c r="C64" s="40"/>
      <c r="D64" s="40"/>
      <c r="E64" s="40"/>
      <c r="F64" s="40"/>
      <c r="G64" s="40"/>
      <c r="H64" s="194"/>
      <c r="I64" s="40"/>
      <c r="J64" s="40"/>
      <c r="K64" s="40"/>
      <c r="L64" s="40"/>
      <c r="M64" s="40"/>
      <c r="N64" s="40"/>
    </row>
    <row r="65" spans="1:14" x14ac:dyDescent="0.25">
      <c r="A65" s="40"/>
      <c r="B65" s="40"/>
      <c r="C65" s="40"/>
      <c r="D65" s="40"/>
      <c r="E65" s="40"/>
      <c r="F65" s="40"/>
      <c r="G65" s="40"/>
      <c r="H65" s="194"/>
      <c r="I65" s="40"/>
      <c r="J65" s="40"/>
      <c r="K65" s="40"/>
      <c r="L65" s="40"/>
      <c r="M65" s="40"/>
      <c r="N65" s="40"/>
    </row>
    <row r="66" spans="1:14" x14ac:dyDescent="0.25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</row>
    <row r="67" spans="1:14" x14ac:dyDescent="0.25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</row>
    <row r="68" spans="1:14" x14ac:dyDescent="0.25">
      <c r="F68" s="3"/>
      <c r="G68" s="29"/>
      <c r="I68" s="29"/>
    </row>
    <row r="69" spans="1:14" x14ac:dyDescent="0.25">
      <c r="F69" s="3"/>
    </row>
    <row r="70" spans="1:14" x14ac:dyDescent="0.25">
      <c r="F70" s="3"/>
      <c r="G70" s="29"/>
    </row>
    <row r="71" spans="1:14" x14ac:dyDescent="0.25">
      <c r="F71" s="3"/>
    </row>
    <row r="72" spans="1:14" x14ac:dyDescent="0.25">
      <c r="F72" s="3"/>
    </row>
    <row r="73" spans="1:14" x14ac:dyDescent="0.25">
      <c r="F73" s="29"/>
    </row>
    <row r="74" spans="1:14" x14ac:dyDescent="0.25">
      <c r="F74" s="29"/>
    </row>
    <row r="75" spans="1:14" x14ac:dyDescent="0.25">
      <c r="F75" s="29"/>
    </row>
    <row r="1048576" spans="11:11" x14ac:dyDescent="0.25">
      <c r="K1048576" s="26">
        <f>F1048576*G1048576-H1048576</f>
        <v>0</v>
      </c>
    </row>
  </sheetData>
  <mergeCells count="8">
    <mergeCell ref="F26:K26"/>
    <mergeCell ref="F39:H39"/>
    <mergeCell ref="F45:H45"/>
    <mergeCell ref="B4:I6"/>
    <mergeCell ref="C17:E17"/>
    <mergeCell ref="C18:E18"/>
    <mergeCell ref="C19:E19"/>
    <mergeCell ref="C20:E20"/>
  </mergeCells>
  <conditionalFormatting sqref="B1">
    <cfRule type="expression" dxfId="0" priority="1" stopIfTrue="1">
      <formula>LEFT($C1,6)="Macros"</formula>
    </cfRule>
  </conditionalFormatting>
  <pageMargins left="0.7" right="0.7" top="0.75" bottom="0.75" header="0.3" footer="0.3"/>
  <pageSetup orientation="portrait" r:id="rId1"/>
  <ignoredErrors>
    <ignoredError sqref="G17 G18 B4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21CE6-A209-43E6-82C3-850A532C6F9F}">
  <sheetPr>
    <tabColor rgb="FF00B050"/>
    <pageSetUpPr fitToPage="1"/>
  </sheetPr>
  <dimension ref="A1:S176"/>
  <sheetViews>
    <sheetView showGridLines="0" zoomScale="80" zoomScaleNormal="80" workbookViewId="0">
      <selection activeCell="N6" sqref="N6"/>
    </sheetView>
  </sheetViews>
  <sheetFormatPr defaultColWidth="9.140625" defaultRowHeight="14.25" x14ac:dyDescent="0.2"/>
  <cols>
    <col min="1" max="1" width="37" style="30" customWidth="1"/>
    <col min="2" max="2" width="8" style="30" bestFit="1" customWidth="1"/>
    <col min="3" max="3" width="1.5703125" style="30" customWidth="1"/>
    <col min="4" max="4" width="23.140625" style="30" bestFit="1" customWidth="1"/>
    <col min="5" max="5" width="17.42578125" style="30" bestFit="1" customWidth="1"/>
    <col min="6" max="6" width="21" style="30" bestFit="1" customWidth="1"/>
    <col min="7" max="7" width="2.140625" style="30" customWidth="1"/>
    <col min="8" max="8" width="19.140625" style="30" customWidth="1"/>
    <col min="9" max="9" width="14.5703125" style="30" bestFit="1" customWidth="1"/>
    <col min="10" max="10" width="21" style="30" bestFit="1" customWidth="1"/>
    <col min="11" max="11" width="16.140625" style="30" customWidth="1"/>
    <col min="12" max="15" width="9.140625" style="30"/>
    <col min="16" max="16" width="17.140625" style="31" bestFit="1" customWidth="1"/>
    <col min="17" max="16384" width="9.140625" style="30"/>
  </cols>
  <sheetData>
    <row r="1" spans="1:12" ht="20.25" x14ac:dyDescent="0.3">
      <c r="A1" s="204" t="s">
        <v>57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2" ht="15" x14ac:dyDescent="0.25">
      <c r="A2" s="32"/>
      <c r="B2" s="32"/>
      <c r="C2" s="32"/>
      <c r="D2" s="32"/>
      <c r="E2" s="32"/>
      <c r="F2" s="32"/>
      <c r="G2" s="32"/>
      <c r="H2" s="32"/>
      <c r="I2" s="32"/>
      <c r="J2" s="33" t="s">
        <v>0</v>
      </c>
      <c r="K2" s="34"/>
    </row>
    <row r="3" spans="1:12" ht="15" x14ac:dyDescent="0.25">
      <c r="A3" s="32"/>
      <c r="B3" s="32"/>
      <c r="C3" s="32"/>
      <c r="D3" s="32"/>
      <c r="E3" s="32"/>
      <c r="F3" s="32"/>
      <c r="G3" s="32"/>
      <c r="H3" s="32"/>
      <c r="I3" s="32"/>
      <c r="J3" s="33" t="s">
        <v>1</v>
      </c>
      <c r="K3" s="34"/>
    </row>
    <row r="4" spans="1:12" ht="15" x14ac:dyDescent="0.25">
      <c r="A4" s="32"/>
      <c r="B4" s="32"/>
      <c r="C4" s="32"/>
      <c r="D4" s="32"/>
      <c r="E4" s="32"/>
      <c r="F4" s="32"/>
      <c r="G4" s="32"/>
      <c r="H4" s="32"/>
      <c r="I4" s="32"/>
      <c r="J4" s="33" t="s">
        <v>3</v>
      </c>
      <c r="K4" s="34"/>
    </row>
    <row r="5" spans="1:12" ht="15" x14ac:dyDescent="0.25">
      <c r="A5" s="32"/>
      <c r="B5" s="32"/>
      <c r="C5" s="32"/>
      <c r="D5" s="32"/>
      <c r="E5" s="32"/>
      <c r="F5" s="32"/>
      <c r="G5" s="32"/>
      <c r="H5" s="32"/>
      <c r="I5" s="32"/>
      <c r="J5" s="33" t="s">
        <v>4</v>
      </c>
      <c r="K5" s="34"/>
    </row>
    <row r="6" spans="1:12" ht="15" x14ac:dyDescent="0.25">
      <c r="A6" s="32"/>
      <c r="B6" s="32"/>
      <c r="C6" s="32"/>
      <c r="D6" s="32"/>
      <c r="E6" s="32"/>
      <c r="F6" s="32"/>
      <c r="G6" s="32"/>
      <c r="H6" s="32"/>
      <c r="I6" s="32"/>
      <c r="J6" s="33" t="s">
        <v>5</v>
      </c>
      <c r="K6" s="34"/>
    </row>
    <row r="7" spans="1:12" x14ac:dyDescent="0.2">
      <c r="A7" s="40" t="s">
        <v>58</v>
      </c>
      <c r="B7" s="40"/>
      <c r="C7" s="40"/>
      <c r="D7" s="40"/>
      <c r="E7" s="40"/>
      <c r="F7" s="40"/>
      <c r="G7" s="40"/>
      <c r="H7" s="40"/>
      <c r="I7" s="40"/>
      <c r="J7" s="33"/>
      <c r="K7" s="55"/>
      <c r="L7" s="40"/>
    </row>
    <row r="8" spans="1:12" x14ac:dyDescent="0.2">
      <c r="A8" s="40" t="s">
        <v>59</v>
      </c>
      <c r="B8" s="40"/>
      <c r="C8" s="40"/>
      <c r="D8" s="40"/>
      <c r="E8" s="40"/>
      <c r="F8" s="40"/>
      <c r="G8" s="40"/>
      <c r="H8" s="40"/>
      <c r="I8" s="40"/>
      <c r="J8" s="33" t="s">
        <v>6</v>
      </c>
      <c r="K8" s="56"/>
      <c r="L8" s="40"/>
    </row>
    <row r="9" spans="1:12" x14ac:dyDescent="0.2">
      <c r="A9" s="40" t="s">
        <v>60</v>
      </c>
      <c r="B9" s="40"/>
      <c r="C9" s="40"/>
      <c r="D9" s="40"/>
      <c r="E9" s="205"/>
      <c r="F9" s="205"/>
      <c r="G9" s="57"/>
      <c r="H9" s="57"/>
      <c r="I9" s="205"/>
      <c r="J9" s="205"/>
      <c r="K9" s="40"/>
      <c r="L9" s="40"/>
    </row>
    <row r="10" spans="1:12" x14ac:dyDescent="0.2">
      <c r="A10" s="40"/>
      <c r="B10" s="58"/>
      <c r="C10" s="59"/>
      <c r="D10" s="60" t="s">
        <v>25</v>
      </c>
      <c r="E10" s="206" t="s">
        <v>13</v>
      </c>
      <c r="F10" s="206"/>
      <c r="G10" s="61"/>
      <c r="H10" s="60" t="str">
        <f>D10</f>
        <v>2027 Test Year</v>
      </c>
      <c r="I10" s="206" t="s">
        <v>12</v>
      </c>
      <c r="J10" s="206"/>
      <c r="K10" s="62" t="s">
        <v>61</v>
      </c>
      <c r="L10" s="40"/>
    </row>
    <row r="11" spans="1:12" x14ac:dyDescent="0.2">
      <c r="A11" s="63" t="s">
        <v>62</v>
      </c>
      <c r="B11" s="210" t="s">
        <v>63</v>
      </c>
      <c r="C11" s="64"/>
      <c r="D11" s="65" t="s">
        <v>64</v>
      </c>
      <c r="E11" s="65" t="s">
        <v>65</v>
      </c>
      <c r="F11" s="52" t="s">
        <v>66</v>
      </c>
      <c r="G11" s="57"/>
      <c r="H11" s="65" t="s">
        <v>64</v>
      </c>
      <c r="I11" s="65" t="s">
        <v>65</v>
      </c>
      <c r="J11" s="52" t="s">
        <v>66</v>
      </c>
      <c r="K11" s="66" t="s">
        <v>67</v>
      </c>
      <c r="L11" s="40"/>
    </row>
    <row r="12" spans="1:12" x14ac:dyDescent="0.2">
      <c r="A12" s="67" t="s">
        <v>68</v>
      </c>
      <c r="B12" s="211"/>
      <c r="C12" s="68"/>
      <c r="D12" s="69"/>
      <c r="E12" s="70"/>
      <c r="F12" s="71"/>
      <c r="G12" s="40"/>
      <c r="H12" s="69"/>
      <c r="I12" s="70"/>
      <c r="J12" s="72"/>
      <c r="K12" s="207"/>
      <c r="L12" s="40"/>
    </row>
    <row r="13" spans="1:12" x14ac:dyDescent="0.2">
      <c r="A13" s="35" t="s">
        <v>38</v>
      </c>
      <c r="B13" s="52" t="s">
        <v>39</v>
      </c>
      <c r="C13" s="68"/>
      <c r="D13" s="69">
        <v>9075799292.8632698</v>
      </c>
      <c r="E13" s="73">
        <v>0.1051</v>
      </c>
      <c r="F13" s="71">
        <f>E13*D13</f>
        <v>953866505.67992961</v>
      </c>
      <c r="G13" s="40"/>
      <c r="H13" s="69">
        <v>72685388.411301404</v>
      </c>
      <c r="I13" s="70">
        <v>3.4599999999999999E-2</v>
      </c>
      <c r="J13" s="72">
        <f>H13*I13</f>
        <v>2514914.4390310287</v>
      </c>
      <c r="K13" s="207"/>
      <c r="L13" s="40"/>
    </row>
    <row r="14" spans="1:12" x14ac:dyDescent="0.2">
      <c r="A14" s="35" t="s">
        <v>40</v>
      </c>
      <c r="B14" s="52" t="s">
        <v>39</v>
      </c>
      <c r="C14" s="68"/>
      <c r="D14" s="69">
        <v>2626266213.9898772</v>
      </c>
      <c r="E14" s="73">
        <v>0.1051</v>
      </c>
      <c r="F14" s="71">
        <f t="shared" ref="F14:F19" si="0">E14*D14</f>
        <v>276020579.09033608</v>
      </c>
      <c r="G14" s="40"/>
      <c r="H14" s="69">
        <v>349296493.155563</v>
      </c>
      <c r="I14" s="70">
        <v>3.4599999999999999E-2</v>
      </c>
      <c r="J14" s="72">
        <f t="shared" ref="J14:J19" si="1">H14*I14</f>
        <v>12085658.663182478</v>
      </c>
      <c r="K14" s="207"/>
      <c r="L14" s="40"/>
    </row>
    <row r="15" spans="1:12" x14ac:dyDescent="0.2">
      <c r="A15" s="35" t="s">
        <v>41</v>
      </c>
      <c r="B15" s="52" t="s">
        <v>39</v>
      </c>
      <c r="C15" s="68"/>
      <c r="D15" s="69">
        <v>2107465497.7823341</v>
      </c>
      <c r="E15" s="73">
        <v>0.1051</v>
      </c>
      <c r="F15" s="71">
        <f t="shared" si="0"/>
        <v>221494623.81692332</v>
      </c>
      <c r="G15" s="40"/>
      <c r="H15" s="69">
        <v>11459662204.053555</v>
      </c>
      <c r="I15" s="70">
        <v>3.4599999999999999E-2</v>
      </c>
      <c r="J15" s="72">
        <f t="shared" si="1"/>
        <v>396504312.26025295</v>
      </c>
      <c r="K15" s="207"/>
      <c r="L15" s="40"/>
    </row>
    <row r="16" spans="1:12" x14ac:dyDescent="0.2">
      <c r="A16" s="35" t="s">
        <v>42</v>
      </c>
      <c r="B16" s="52" t="s">
        <v>39</v>
      </c>
      <c r="C16" s="68"/>
      <c r="D16" s="69">
        <v>22010656.259727623</v>
      </c>
      <c r="E16" s="73">
        <v>0.1051</v>
      </c>
      <c r="F16" s="71">
        <f t="shared" si="0"/>
        <v>2313319.9728973731</v>
      </c>
      <c r="G16" s="40"/>
      <c r="H16" s="69">
        <v>2369689090.1306934</v>
      </c>
      <c r="I16" s="70">
        <v>3.4599999999999999E-2</v>
      </c>
      <c r="J16" s="72">
        <f t="shared" si="1"/>
        <v>81991242.518521994</v>
      </c>
      <c r="K16" s="207"/>
      <c r="L16" s="40"/>
    </row>
    <row r="17" spans="1:15" x14ac:dyDescent="0.2">
      <c r="A17" s="35" t="s">
        <v>43</v>
      </c>
      <c r="B17" s="52" t="s">
        <v>39</v>
      </c>
      <c r="C17" s="68"/>
      <c r="D17" s="69">
        <v>884703.29399307701</v>
      </c>
      <c r="E17" s="73">
        <v>0.1051</v>
      </c>
      <c r="F17" s="71">
        <f t="shared" si="0"/>
        <v>92982.316198672386</v>
      </c>
      <c r="G17" s="40"/>
      <c r="H17" s="69">
        <v>97631593.31400694</v>
      </c>
      <c r="I17" s="70">
        <v>3.4599999999999999E-2</v>
      </c>
      <c r="J17" s="72">
        <f t="shared" si="1"/>
        <v>3378053.1286646398</v>
      </c>
      <c r="K17" s="207"/>
      <c r="L17" s="40"/>
    </row>
    <row r="18" spans="1:15" x14ac:dyDescent="0.2">
      <c r="A18" s="35" t="s">
        <v>44</v>
      </c>
      <c r="B18" s="52" t="s">
        <v>39</v>
      </c>
      <c r="C18" s="68"/>
      <c r="D18" s="69">
        <v>46247979.300163925</v>
      </c>
      <c r="E18" s="73">
        <v>0.1051</v>
      </c>
      <c r="F18" s="71">
        <f t="shared" si="0"/>
        <v>4860662.6244472284</v>
      </c>
      <c r="G18" s="40"/>
      <c r="H18" s="69">
        <v>2924545.5958360825</v>
      </c>
      <c r="I18" s="70">
        <v>3.4599999999999999E-2</v>
      </c>
      <c r="J18" s="72">
        <f t="shared" si="1"/>
        <v>101189.27761592845</v>
      </c>
      <c r="K18" s="207"/>
      <c r="L18" s="40"/>
    </row>
    <row r="19" spans="1:15" x14ac:dyDescent="0.2">
      <c r="A19" s="35" t="s">
        <v>45</v>
      </c>
      <c r="B19" s="52" t="s">
        <v>39</v>
      </c>
      <c r="C19" s="68"/>
      <c r="D19" s="69">
        <v>476996.30531966925</v>
      </c>
      <c r="E19" s="73">
        <v>0.1051</v>
      </c>
      <c r="F19" s="71">
        <f t="shared" si="0"/>
        <v>50132.311689097238</v>
      </c>
      <c r="G19" s="40"/>
      <c r="H19" s="69">
        <v>117075.63468033074</v>
      </c>
      <c r="I19" s="70">
        <v>3.4599999999999999E-2</v>
      </c>
      <c r="J19" s="72">
        <f t="shared" si="1"/>
        <v>4050.8169599394432</v>
      </c>
      <c r="K19" s="207"/>
      <c r="L19" s="40"/>
    </row>
    <row r="20" spans="1:15" x14ac:dyDescent="0.2">
      <c r="A20" s="67" t="s">
        <v>69</v>
      </c>
      <c r="B20" s="70"/>
      <c r="C20" s="68"/>
      <c r="D20" s="71">
        <f>SUM(D13:D19)</f>
        <v>13879151339.794683</v>
      </c>
      <c r="E20" s="74"/>
      <c r="F20" s="71">
        <f>SUM(F13:F19)</f>
        <v>1458698805.8124213</v>
      </c>
      <c r="G20" s="70"/>
      <c r="H20" s="71">
        <f>SUM(H13:H19)</f>
        <v>14352006390.295635</v>
      </c>
      <c r="I20" s="75"/>
      <c r="J20" s="76">
        <f>SUM(J13:J19)</f>
        <v>496579421.10422891</v>
      </c>
      <c r="K20" s="77">
        <f>F20+J20</f>
        <v>1955278226.9166503</v>
      </c>
      <c r="L20" s="40"/>
    </row>
    <row r="21" spans="1:15" ht="7.5" customHeight="1" x14ac:dyDescent="0.2">
      <c r="A21" s="40"/>
      <c r="B21" s="40"/>
      <c r="C21" s="40"/>
      <c r="D21" s="78"/>
      <c r="E21" s="40"/>
      <c r="F21" s="40"/>
      <c r="G21" s="40"/>
      <c r="H21" s="40"/>
      <c r="I21" s="208"/>
      <c r="J21" s="209"/>
      <c r="K21" s="40"/>
      <c r="L21" s="40"/>
    </row>
    <row r="22" spans="1:15" x14ac:dyDescent="0.2">
      <c r="A22" s="63" t="s">
        <v>70</v>
      </c>
      <c r="B22" s="210" t="s">
        <v>63</v>
      </c>
      <c r="C22" s="64"/>
      <c r="D22" s="207" t="s">
        <v>64</v>
      </c>
      <c r="E22" s="207" t="s">
        <v>65</v>
      </c>
      <c r="F22" s="212" t="s">
        <v>66</v>
      </c>
      <c r="G22" s="57"/>
      <c r="H22" s="214" t="s">
        <v>64</v>
      </c>
      <c r="I22" s="207" t="s">
        <v>65</v>
      </c>
      <c r="J22" s="212" t="s">
        <v>66</v>
      </c>
      <c r="K22" s="215" t="s">
        <v>61</v>
      </c>
      <c r="L22" s="40"/>
    </row>
    <row r="23" spans="1:15" x14ac:dyDescent="0.2">
      <c r="A23" s="67" t="s">
        <v>71</v>
      </c>
      <c r="B23" s="211"/>
      <c r="C23" s="64"/>
      <c r="D23" s="207"/>
      <c r="E23" s="207"/>
      <c r="F23" s="213"/>
      <c r="G23" s="57"/>
      <c r="H23" s="214"/>
      <c r="I23" s="207"/>
      <c r="J23" s="213"/>
      <c r="K23" s="216"/>
      <c r="L23" s="40"/>
    </row>
    <row r="24" spans="1:15" x14ac:dyDescent="0.2">
      <c r="A24" s="35" t="s">
        <v>38</v>
      </c>
      <c r="B24" s="52" t="s">
        <v>39</v>
      </c>
      <c r="C24" s="68"/>
      <c r="D24" s="70"/>
      <c r="E24" s="70"/>
      <c r="F24" s="82">
        <f>D24*E24</f>
        <v>0</v>
      </c>
      <c r="G24" s="40"/>
      <c r="H24" s="69">
        <v>72685388.411301404</v>
      </c>
      <c r="I24" s="83">
        <v>7.0499999999999993E-2</v>
      </c>
      <c r="J24" s="72">
        <f t="shared" ref="J24:J30" si="2">H24*I24</f>
        <v>5124319.8829967482</v>
      </c>
      <c r="K24" s="207"/>
      <c r="L24" s="40"/>
    </row>
    <row r="25" spans="1:15" x14ac:dyDescent="0.2">
      <c r="A25" s="35" t="s">
        <v>40</v>
      </c>
      <c r="B25" s="52" t="s">
        <v>39</v>
      </c>
      <c r="C25" s="68"/>
      <c r="D25" s="70"/>
      <c r="E25" s="70"/>
      <c r="F25" s="82">
        <f t="shared" ref="F25:F30" si="3">D25*E25</f>
        <v>0</v>
      </c>
      <c r="G25" s="40"/>
      <c r="H25" s="69">
        <v>349296493.155563</v>
      </c>
      <c r="I25" s="83">
        <v>7.0499999999999993E-2</v>
      </c>
      <c r="J25" s="72">
        <f t="shared" si="2"/>
        <v>24625402.76746719</v>
      </c>
      <c r="K25" s="207"/>
      <c r="L25" s="40"/>
    </row>
    <row r="26" spans="1:15" x14ac:dyDescent="0.2">
      <c r="A26" s="35" t="s">
        <v>41</v>
      </c>
      <c r="B26" s="52" t="s">
        <v>39</v>
      </c>
      <c r="C26" s="68"/>
      <c r="D26" s="70"/>
      <c r="E26" s="70"/>
      <c r="F26" s="82">
        <f t="shared" si="3"/>
        <v>0</v>
      </c>
      <c r="G26" s="40"/>
      <c r="H26" s="69">
        <v>11459662204.053555</v>
      </c>
      <c r="I26" s="83">
        <v>5.4821870605423234E-2</v>
      </c>
      <c r="J26" s="72">
        <f t="shared" si="2"/>
        <v>628240118.53248322</v>
      </c>
      <c r="K26" s="207"/>
      <c r="L26" s="40"/>
    </row>
    <row r="27" spans="1:15" x14ac:dyDescent="0.2">
      <c r="A27" s="35" t="s">
        <v>42</v>
      </c>
      <c r="B27" s="52" t="s">
        <v>39</v>
      </c>
      <c r="C27" s="68"/>
      <c r="D27" s="70"/>
      <c r="E27" s="70"/>
      <c r="F27" s="82">
        <f t="shared" si="3"/>
        <v>0</v>
      </c>
      <c r="G27" s="40"/>
      <c r="H27" s="69">
        <v>2369689090.1306934</v>
      </c>
      <c r="I27" s="83">
        <v>2.7029672028614622E-2</v>
      </c>
      <c r="J27" s="72">
        <f t="shared" si="2"/>
        <v>64051918.916018836</v>
      </c>
      <c r="K27" s="207"/>
      <c r="L27" s="40"/>
    </row>
    <row r="28" spans="1:15" x14ac:dyDescent="0.2">
      <c r="A28" s="35" t="s">
        <v>43</v>
      </c>
      <c r="B28" s="52" t="s">
        <v>39</v>
      </c>
      <c r="C28" s="68"/>
      <c r="D28" s="70"/>
      <c r="E28" s="70"/>
      <c r="F28" s="82">
        <f t="shared" si="3"/>
        <v>0</v>
      </c>
      <c r="G28" s="40"/>
      <c r="H28" s="69">
        <v>97631593.31400694</v>
      </c>
      <c r="I28" s="83">
        <v>7.0499999999999993E-2</v>
      </c>
      <c r="J28" s="72">
        <f t="shared" si="2"/>
        <v>6883027.3286374882</v>
      </c>
      <c r="K28" s="207"/>
      <c r="L28" s="40"/>
    </row>
    <row r="29" spans="1:15" x14ac:dyDescent="0.2">
      <c r="A29" s="35" t="s">
        <v>44</v>
      </c>
      <c r="B29" s="52" t="s">
        <v>39</v>
      </c>
      <c r="C29" s="68"/>
      <c r="D29" s="70"/>
      <c r="E29" s="70"/>
      <c r="F29" s="82">
        <f t="shared" si="3"/>
        <v>0</v>
      </c>
      <c r="G29" s="40"/>
      <c r="H29" s="69">
        <v>2924545.5958360825</v>
      </c>
      <c r="I29" s="83">
        <v>7.0499999999999993E-2</v>
      </c>
      <c r="J29" s="72">
        <f t="shared" si="2"/>
        <v>206180.46450644379</v>
      </c>
      <c r="K29" s="207"/>
      <c r="L29" s="40"/>
    </row>
    <row r="30" spans="1:15" x14ac:dyDescent="0.2">
      <c r="A30" s="35" t="s">
        <v>45</v>
      </c>
      <c r="B30" s="52" t="s">
        <v>39</v>
      </c>
      <c r="C30" s="68"/>
      <c r="D30" s="70"/>
      <c r="E30" s="70"/>
      <c r="F30" s="82">
        <f t="shared" si="3"/>
        <v>0</v>
      </c>
      <c r="G30" s="40"/>
      <c r="H30" s="69">
        <v>117075.63468033074</v>
      </c>
      <c r="I30" s="83">
        <v>7.0499999999999993E-2</v>
      </c>
      <c r="J30" s="72">
        <f t="shared" si="2"/>
        <v>8253.832244963316</v>
      </c>
      <c r="K30" s="207"/>
      <c r="L30" s="40"/>
      <c r="O30" s="40"/>
    </row>
    <row r="31" spans="1:15" x14ac:dyDescent="0.2">
      <c r="A31" s="70" t="s">
        <v>72</v>
      </c>
      <c r="B31" s="84"/>
      <c r="C31" s="68"/>
      <c r="D31" s="70"/>
      <c r="E31" s="70"/>
      <c r="F31" s="82">
        <f>D31*E31</f>
        <v>0</v>
      </c>
      <c r="G31" s="40"/>
      <c r="H31" s="69"/>
      <c r="I31" s="70"/>
      <c r="J31" s="71">
        <v>0</v>
      </c>
      <c r="K31" s="207"/>
      <c r="L31" s="40"/>
    </row>
    <row r="32" spans="1:15" x14ac:dyDescent="0.2">
      <c r="A32" s="67" t="s">
        <v>69</v>
      </c>
      <c r="B32" s="84"/>
      <c r="C32" s="68"/>
      <c r="D32" s="70"/>
      <c r="E32" s="70"/>
      <c r="F32" s="82">
        <f>SUM(F24:F31)</f>
        <v>0</v>
      </c>
      <c r="G32" s="85"/>
      <c r="H32" s="70"/>
      <c r="I32" s="70"/>
      <c r="J32" s="71">
        <f>SUM(J24:J31)</f>
        <v>729139221.72435486</v>
      </c>
      <c r="K32" s="77">
        <f>F32+J32</f>
        <v>729139221.72435486</v>
      </c>
      <c r="L32" s="40"/>
    </row>
    <row r="33" spans="1:19" ht="8.25" customHeight="1" x14ac:dyDescent="0.2">
      <c r="A33" s="40"/>
      <c r="B33" s="78"/>
      <c r="C33" s="40"/>
      <c r="D33" s="78"/>
      <c r="E33" s="40"/>
      <c r="F33" s="40"/>
      <c r="G33" s="40"/>
      <c r="H33" s="40"/>
      <c r="I33" s="40"/>
      <c r="J33" s="40"/>
      <c r="K33" s="40"/>
      <c r="L33" s="40"/>
    </row>
    <row r="34" spans="1:19" x14ac:dyDescent="0.2">
      <c r="A34" s="63" t="s">
        <v>73</v>
      </c>
      <c r="B34" s="209"/>
      <c r="C34" s="64"/>
      <c r="D34" s="208" t="s">
        <v>74</v>
      </c>
      <c r="E34" s="207" t="s">
        <v>65</v>
      </c>
      <c r="F34" s="212" t="s">
        <v>66</v>
      </c>
      <c r="G34" s="57"/>
      <c r="H34" s="218" t="s">
        <v>64</v>
      </c>
      <c r="I34" s="207" t="s">
        <v>65</v>
      </c>
      <c r="J34" s="212" t="s">
        <v>66</v>
      </c>
      <c r="K34" s="215" t="s">
        <v>61</v>
      </c>
      <c r="L34" s="40"/>
    </row>
    <row r="35" spans="1:19" x14ac:dyDescent="0.2">
      <c r="A35" s="67" t="s">
        <v>71</v>
      </c>
      <c r="B35" s="217"/>
      <c r="C35" s="80"/>
      <c r="D35" s="216"/>
      <c r="E35" s="207"/>
      <c r="F35" s="213"/>
      <c r="G35" s="57"/>
      <c r="H35" s="219"/>
      <c r="I35" s="207"/>
      <c r="J35" s="213"/>
      <c r="K35" s="216"/>
      <c r="L35" s="40"/>
    </row>
    <row r="36" spans="1:19" x14ac:dyDescent="0.2">
      <c r="A36" s="70" t="s">
        <v>38</v>
      </c>
      <c r="B36" s="52" t="s">
        <v>75</v>
      </c>
      <c r="C36" s="68"/>
      <c r="D36" s="86">
        <v>17605085.39706507</v>
      </c>
      <c r="E36" s="87">
        <v>6.6109</v>
      </c>
      <c r="F36" s="72">
        <f t="shared" ref="F36:F42" si="4">D36*E36</f>
        <v>116385459.05145746</v>
      </c>
      <c r="G36" s="40"/>
      <c r="H36" s="86">
        <v>140993.91456419928</v>
      </c>
      <c r="I36" s="87">
        <v>6.6109</v>
      </c>
      <c r="J36" s="72">
        <f t="shared" ref="J36:J42" si="5">H36*I36</f>
        <v>932096.66979246505</v>
      </c>
      <c r="K36" s="207"/>
      <c r="L36" s="40"/>
      <c r="S36" s="36"/>
    </row>
    <row r="37" spans="1:19" x14ac:dyDescent="0.2">
      <c r="A37" s="70" t="s">
        <v>40</v>
      </c>
      <c r="B37" s="52" t="str">
        <f>+B36</f>
        <v>kW</v>
      </c>
      <c r="C37" s="88"/>
      <c r="D37" s="86">
        <v>5079745.6669861963</v>
      </c>
      <c r="E37" s="87">
        <v>6.6109</v>
      </c>
      <c r="F37" s="72">
        <f t="shared" si="4"/>
        <v>33581690.629879043</v>
      </c>
      <c r="G37" s="40"/>
      <c r="H37" s="86">
        <v>675612.14401979232</v>
      </c>
      <c r="I37" s="87">
        <v>6.6109</v>
      </c>
      <c r="J37" s="72">
        <f t="shared" si="5"/>
        <v>4466404.3229004452</v>
      </c>
      <c r="K37" s="207"/>
      <c r="L37" s="40"/>
      <c r="S37" s="36"/>
    </row>
    <row r="38" spans="1:19" x14ac:dyDescent="0.2">
      <c r="A38" s="70" t="s">
        <v>76</v>
      </c>
      <c r="B38" s="52" t="str">
        <f t="shared" ref="B38:B42" si="6">+B37</f>
        <v>kW</v>
      </c>
      <c r="C38" s="88"/>
      <c r="D38" s="86">
        <v>4116691.4762815423</v>
      </c>
      <c r="E38" s="87">
        <v>6.6109</v>
      </c>
      <c r="F38" s="72">
        <f t="shared" si="4"/>
        <v>27215035.680549648</v>
      </c>
      <c r="G38" s="40"/>
      <c r="H38" s="86">
        <v>22385132.172334854</v>
      </c>
      <c r="I38" s="87">
        <v>6.6109</v>
      </c>
      <c r="J38" s="72">
        <f t="shared" si="5"/>
        <v>147985870.27808848</v>
      </c>
      <c r="K38" s="207"/>
      <c r="L38" s="40"/>
      <c r="S38" s="36"/>
    </row>
    <row r="39" spans="1:19" x14ac:dyDescent="0.2">
      <c r="A39" s="70" t="s">
        <v>42</v>
      </c>
      <c r="B39" s="52" t="str">
        <f t="shared" si="6"/>
        <v>kW</v>
      </c>
      <c r="C39" s="88"/>
      <c r="D39" s="86">
        <v>54369.522120573441</v>
      </c>
      <c r="E39" s="87">
        <v>6.6109</v>
      </c>
      <c r="F39" s="72">
        <f t="shared" si="4"/>
        <v>359431.47378689895</v>
      </c>
      <c r="G39" s="40"/>
      <c r="H39" s="86">
        <v>5853476.692581661</v>
      </c>
      <c r="I39" s="87">
        <v>6.6109</v>
      </c>
      <c r="J39" s="72">
        <f t="shared" si="5"/>
        <v>38696749.066988103</v>
      </c>
      <c r="K39" s="207"/>
      <c r="L39" s="40"/>
      <c r="S39" s="36"/>
    </row>
    <row r="40" spans="1:19" x14ac:dyDescent="0.2">
      <c r="A40" s="70" t="s">
        <v>43</v>
      </c>
      <c r="B40" s="52" t="str">
        <f t="shared" si="6"/>
        <v>kW</v>
      </c>
      <c r="C40" s="88"/>
      <c r="D40" s="86">
        <v>1721.9927004089936</v>
      </c>
      <c r="E40" s="87">
        <v>6.6109</v>
      </c>
      <c r="F40" s="72">
        <f t="shared" si="4"/>
        <v>11383.921543133816</v>
      </c>
      <c r="G40" s="40"/>
      <c r="H40" s="86">
        <v>190030.81841959895</v>
      </c>
      <c r="I40" s="87">
        <v>6.6109</v>
      </c>
      <c r="J40" s="72">
        <f t="shared" si="5"/>
        <v>1256274.7374901266</v>
      </c>
      <c r="K40" s="207"/>
      <c r="L40" s="40"/>
      <c r="S40" s="36"/>
    </row>
    <row r="41" spans="1:19" x14ac:dyDescent="0.2">
      <c r="A41" s="70" t="s">
        <v>44</v>
      </c>
      <c r="B41" s="52" t="str">
        <f t="shared" si="6"/>
        <v>kW</v>
      </c>
      <c r="C41" s="88"/>
      <c r="D41" s="86">
        <v>89418.541916709059</v>
      </c>
      <c r="E41" s="87">
        <v>6.6109</v>
      </c>
      <c r="F41" s="72">
        <f t="shared" si="4"/>
        <v>591137.03875717195</v>
      </c>
      <c r="G41" s="40"/>
      <c r="H41" s="86">
        <v>5654.4871128600571</v>
      </c>
      <c r="I41" s="87">
        <v>6.6109</v>
      </c>
      <c r="J41" s="72">
        <f t="shared" si="5"/>
        <v>37381.248854406549</v>
      </c>
      <c r="K41" s="207"/>
      <c r="L41" s="40"/>
      <c r="S41" s="36"/>
    </row>
    <row r="42" spans="1:19" x14ac:dyDescent="0.2">
      <c r="A42" s="70" t="s">
        <v>45</v>
      </c>
      <c r="B42" s="52" t="str">
        <f t="shared" si="6"/>
        <v>kW</v>
      </c>
      <c r="C42" s="68"/>
      <c r="D42" s="86">
        <v>926.1574644119197</v>
      </c>
      <c r="E42" s="87">
        <v>6.6109</v>
      </c>
      <c r="F42" s="72">
        <f t="shared" si="4"/>
        <v>6122.73438148076</v>
      </c>
      <c r="G42" s="40"/>
      <c r="H42" s="86">
        <v>227.31931411352195</v>
      </c>
      <c r="I42" s="87">
        <v>6.6109</v>
      </c>
      <c r="J42" s="72">
        <f t="shared" si="5"/>
        <v>1502.7852536730823</v>
      </c>
      <c r="K42" s="207"/>
      <c r="L42" s="40"/>
      <c r="S42" s="36"/>
    </row>
    <row r="43" spans="1:19" x14ac:dyDescent="0.2">
      <c r="A43" s="70"/>
      <c r="B43" s="52"/>
      <c r="C43" s="68"/>
      <c r="D43" s="86"/>
      <c r="E43" s="87"/>
      <c r="F43" s="86"/>
      <c r="G43" s="40"/>
      <c r="H43" s="86"/>
      <c r="I43" s="87"/>
      <c r="J43" s="72">
        <f t="shared" ref="J43:J45" si="7">H43*I43</f>
        <v>0</v>
      </c>
      <c r="K43" s="207"/>
      <c r="L43" s="40"/>
      <c r="S43" s="36"/>
    </row>
    <row r="44" spans="1:19" x14ac:dyDescent="0.2">
      <c r="A44" s="70"/>
      <c r="B44" s="84"/>
      <c r="C44" s="68"/>
      <c r="D44" s="89"/>
      <c r="E44" s="90"/>
      <c r="F44" s="72">
        <f t="shared" ref="F44:F45" si="8">D44*E44</f>
        <v>0</v>
      </c>
      <c r="G44" s="40"/>
      <c r="H44" s="89"/>
      <c r="I44" s="89"/>
      <c r="J44" s="72">
        <f t="shared" si="7"/>
        <v>0</v>
      </c>
      <c r="K44" s="207"/>
      <c r="L44" s="40"/>
      <c r="S44" s="36"/>
    </row>
    <row r="45" spans="1:19" x14ac:dyDescent="0.2">
      <c r="A45" s="70"/>
      <c r="B45" s="84"/>
      <c r="C45" s="68"/>
      <c r="D45" s="89"/>
      <c r="E45" s="90"/>
      <c r="F45" s="72">
        <f t="shared" si="8"/>
        <v>0</v>
      </c>
      <c r="G45" s="40"/>
      <c r="H45" s="89"/>
      <c r="I45" s="89"/>
      <c r="J45" s="72">
        <f t="shared" si="7"/>
        <v>0</v>
      </c>
      <c r="K45" s="207"/>
      <c r="L45" s="40"/>
      <c r="S45" s="36"/>
    </row>
    <row r="46" spans="1:19" x14ac:dyDescent="0.2">
      <c r="A46" s="70"/>
      <c r="B46" s="84"/>
      <c r="C46" s="68"/>
      <c r="D46" s="89"/>
      <c r="E46" s="90"/>
      <c r="F46" s="72">
        <f>D46*E46</f>
        <v>0</v>
      </c>
      <c r="G46" s="40"/>
      <c r="H46" s="89"/>
      <c r="I46" s="89"/>
      <c r="J46" s="72">
        <f>H46*I46</f>
        <v>0</v>
      </c>
      <c r="K46" s="207"/>
      <c r="L46" s="40"/>
      <c r="S46" s="36"/>
    </row>
    <row r="47" spans="1:19" x14ac:dyDescent="0.2">
      <c r="A47" s="67" t="s">
        <v>69</v>
      </c>
      <c r="B47" s="84"/>
      <c r="C47" s="68"/>
      <c r="D47" s="72">
        <f>SUM(D36:D46)</f>
        <v>26947958.754534911</v>
      </c>
      <c r="E47" s="91"/>
      <c r="F47" s="72">
        <f>SUM(F36:F46)</f>
        <v>178150260.53035483</v>
      </c>
      <c r="G47" s="70"/>
      <c r="H47" s="72">
        <f>SUM(H36:H46)</f>
        <v>29251127.548347082</v>
      </c>
      <c r="I47" s="70"/>
      <c r="J47" s="72">
        <f>SUM(J36:J46)</f>
        <v>193376279.1093677</v>
      </c>
      <c r="K47" s="72">
        <f>F47+J47</f>
        <v>371526539.63972253</v>
      </c>
      <c r="L47" s="40"/>
      <c r="S47" s="36"/>
    </row>
    <row r="48" spans="1:19" ht="5.25" customHeight="1" x14ac:dyDescent="0.2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S48" s="36"/>
    </row>
    <row r="49" spans="1:19" x14ac:dyDescent="0.2">
      <c r="A49" s="63" t="s">
        <v>77</v>
      </c>
      <c r="B49" s="220"/>
      <c r="C49" s="64"/>
      <c r="D49" s="215"/>
      <c r="E49" s="207"/>
      <c r="F49" s="212"/>
      <c r="G49" s="57"/>
      <c r="H49" s="218"/>
      <c r="I49" s="207"/>
      <c r="J49" s="212" t="s">
        <v>66</v>
      </c>
      <c r="K49" s="215" t="s">
        <v>61</v>
      </c>
      <c r="L49" s="40"/>
      <c r="S49" s="36"/>
    </row>
    <row r="50" spans="1:19" x14ac:dyDescent="0.2">
      <c r="A50" s="67" t="s">
        <v>71</v>
      </c>
      <c r="B50" s="217"/>
      <c r="C50" s="80"/>
      <c r="D50" s="216"/>
      <c r="E50" s="207"/>
      <c r="F50" s="213"/>
      <c r="G50" s="57"/>
      <c r="H50" s="219"/>
      <c r="I50" s="207"/>
      <c r="J50" s="213"/>
      <c r="K50" s="216"/>
      <c r="L50" s="40"/>
      <c r="S50" s="36"/>
    </row>
    <row r="51" spans="1:19" x14ac:dyDescent="0.2">
      <c r="A51" s="70" t="s">
        <v>38</v>
      </c>
      <c r="B51" s="52" t="str">
        <f t="shared" ref="B51:B57" si="9">B36</f>
        <v>kW</v>
      </c>
      <c r="C51" s="68"/>
      <c r="D51" s="86">
        <v>14585911.306358049</v>
      </c>
      <c r="E51" s="87">
        <v>4.6433999999999997</v>
      </c>
      <c r="F51" s="72">
        <f t="shared" ref="F51:F57" si="10">D51*E51</f>
        <v>67728220.559942961</v>
      </c>
      <c r="G51" s="40"/>
      <c r="H51" s="86">
        <v>116814.24350900773</v>
      </c>
      <c r="I51" s="87">
        <v>4.6433999999999997</v>
      </c>
      <c r="J51" s="72">
        <f t="shared" ref="J51:J57" si="11">H51*I51</f>
        <v>542415.25830972649</v>
      </c>
      <c r="K51" s="207"/>
      <c r="L51" s="40"/>
      <c r="S51" s="36"/>
    </row>
    <row r="52" spans="1:19" x14ac:dyDescent="0.2">
      <c r="A52" s="70" t="s">
        <v>40</v>
      </c>
      <c r="B52" s="52" t="str">
        <f t="shared" si="9"/>
        <v>kW</v>
      </c>
      <c r="C52" s="68"/>
      <c r="D52" s="86">
        <v>4242796.864647951</v>
      </c>
      <c r="E52" s="87">
        <v>4.6433999999999997</v>
      </c>
      <c r="F52" s="72">
        <f t="shared" si="10"/>
        <v>19701002.961306296</v>
      </c>
      <c r="G52" s="40"/>
      <c r="H52" s="86">
        <v>564296.96962878364</v>
      </c>
      <c r="I52" s="87">
        <v>4.6433999999999997</v>
      </c>
      <c r="J52" s="72">
        <f t="shared" si="11"/>
        <v>2620256.5487742936</v>
      </c>
      <c r="K52" s="207"/>
      <c r="L52" s="40"/>
      <c r="S52" s="36"/>
    </row>
    <row r="53" spans="1:19" x14ac:dyDescent="0.2">
      <c r="A53" s="70" t="s">
        <v>76</v>
      </c>
      <c r="B53" s="52" t="str">
        <f t="shared" si="9"/>
        <v>kW</v>
      </c>
      <c r="C53" s="68"/>
      <c r="D53" s="86">
        <v>3436156.3517873823</v>
      </c>
      <c r="E53" s="87">
        <v>4.6433999999999997</v>
      </c>
      <c r="F53" s="72">
        <f t="shared" si="10"/>
        <v>15955448.403889529</v>
      </c>
      <c r="G53" s="40"/>
      <c r="H53" s="86">
        <v>18684619.564701136</v>
      </c>
      <c r="I53" s="87">
        <v>4.6433999999999997</v>
      </c>
      <c r="J53" s="72">
        <f t="shared" si="11"/>
        <v>86760162.486733258</v>
      </c>
      <c r="K53" s="207"/>
      <c r="L53" s="40"/>
      <c r="S53" s="36"/>
    </row>
    <row r="54" spans="1:19" x14ac:dyDescent="0.2">
      <c r="A54" s="70" t="s">
        <v>42</v>
      </c>
      <c r="B54" s="52" t="str">
        <f t="shared" si="9"/>
        <v>kW</v>
      </c>
      <c r="C54" s="68"/>
      <c r="D54" s="86">
        <v>53009.908250679735</v>
      </c>
      <c r="E54" s="87">
        <v>4.6433999999999997</v>
      </c>
      <c r="F54" s="72">
        <f t="shared" si="10"/>
        <v>246146.20797120626</v>
      </c>
      <c r="G54" s="40"/>
      <c r="H54" s="86">
        <v>5707099.3144490309</v>
      </c>
      <c r="I54" s="87">
        <v>4.6433999999999997</v>
      </c>
      <c r="J54" s="72">
        <f t="shared" si="11"/>
        <v>26500344.95671263</v>
      </c>
      <c r="K54" s="207"/>
      <c r="L54" s="40"/>
      <c r="S54" s="36"/>
    </row>
    <row r="55" spans="1:19" x14ac:dyDescent="0.2">
      <c r="A55" s="70" t="s">
        <v>43</v>
      </c>
      <c r="B55" s="52" t="str">
        <f t="shared" si="9"/>
        <v>kW</v>
      </c>
      <c r="C55" s="68"/>
      <c r="D55" s="86">
        <v>1373.8288284345979</v>
      </c>
      <c r="E55" s="87">
        <v>4.6433999999999997</v>
      </c>
      <c r="F55" s="72">
        <f t="shared" si="10"/>
        <v>6379.2367819532119</v>
      </c>
      <c r="G55" s="40"/>
      <c r="H55" s="86">
        <v>151609.13084814948</v>
      </c>
      <c r="I55" s="87">
        <v>4.6433999999999997</v>
      </c>
      <c r="J55" s="72">
        <f t="shared" si="11"/>
        <v>703981.83818029729</v>
      </c>
      <c r="K55" s="207"/>
      <c r="L55" s="40"/>
      <c r="S55" s="36"/>
    </row>
    <row r="56" spans="1:19" x14ac:dyDescent="0.2">
      <c r="A56" s="70" t="s">
        <v>44</v>
      </c>
      <c r="B56" s="52" t="str">
        <f t="shared" si="9"/>
        <v>kW</v>
      </c>
      <c r="C56" s="74"/>
      <c r="D56" s="86">
        <v>75984.229833233301</v>
      </c>
      <c r="E56" s="87">
        <v>4.6433999999999997</v>
      </c>
      <c r="F56" s="72">
        <f t="shared" si="10"/>
        <v>352825.17280763551</v>
      </c>
      <c r="G56" s="40"/>
      <c r="H56" s="86">
        <v>4804.9525206172939</v>
      </c>
      <c r="I56" s="87">
        <v>4.6433999999999997</v>
      </c>
      <c r="J56" s="72">
        <f t="shared" si="11"/>
        <v>22311.316534234342</v>
      </c>
      <c r="K56" s="207"/>
      <c r="L56" s="40"/>
      <c r="S56" s="36"/>
    </row>
    <row r="57" spans="1:19" x14ac:dyDescent="0.2">
      <c r="A57" s="70" t="s">
        <v>45</v>
      </c>
      <c r="B57" s="52" t="str">
        <f t="shared" si="9"/>
        <v>kW</v>
      </c>
      <c r="C57" s="85"/>
      <c r="D57" s="86">
        <v>783.28842816273402</v>
      </c>
      <c r="E57" s="87">
        <v>4.6433999999999997</v>
      </c>
      <c r="F57" s="72">
        <f t="shared" si="10"/>
        <v>3637.121487330839</v>
      </c>
      <c r="G57" s="40"/>
      <c r="H57" s="86">
        <v>192.25304020636668</v>
      </c>
      <c r="I57" s="87">
        <v>4.6433999999999997</v>
      </c>
      <c r="J57" s="72">
        <f t="shared" si="11"/>
        <v>892.70776689424304</v>
      </c>
      <c r="K57" s="207"/>
      <c r="L57" s="40"/>
      <c r="S57" s="36"/>
    </row>
    <row r="58" spans="1:19" x14ac:dyDescent="0.2">
      <c r="A58" s="70" t="str">
        <f t="shared" ref="A58:A61" si="12">IF(A43="","",A43)</f>
        <v/>
      </c>
      <c r="B58" s="52"/>
      <c r="C58" s="85"/>
      <c r="D58" s="86"/>
      <c r="E58" s="87"/>
      <c r="F58" s="72"/>
      <c r="G58" s="40"/>
      <c r="H58" s="86"/>
      <c r="I58" s="87"/>
      <c r="J58" s="72">
        <f t="shared" ref="J58" si="13">H58*I58</f>
        <v>0</v>
      </c>
      <c r="K58" s="207"/>
      <c r="L58" s="40"/>
      <c r="S58" s="36"/>
    </row>
    <row r="59" spans="1:19" x14ac:dyDescent="0.2">
      <c r="A59" s="70" t="str">
        <f t="shared" si="12"/>
        <v/>
      </c>
      <c r="B59" s="84"/>
      <c r="C59" s="85"/>
      <c r="D59" s="86"/>
      <c r="E59" s="90"/>
      <c r="F59" s="72">
        <f>D59*E59</f>
        <v>0</v>
      </c>
      <c r="G59" s="40"/>
      <c r="H59" s="89"/>
      <c r="I59" s="87"/>
      <c r="J59" s="72">
        <f>H59*I59</f>
        <v>0</v>
      </c>
      <c r="K59" s="207"/>
      <c r="L59" s="40"/>
      <c r="S59" s="36"/>
    </row>
    <row r="60" spans="1:19" x14ac:dyDescent="0.2">
      <c r="A60" s="70" t="str">
        <f t="shared" si="12"/>
        <v/>
      </c>
      <c r="B60" s="84"/>
      <c r="C60" s="85"/>
      <c r="D60" s="89"/>
      <c r="E60" s="89"/>
      <c r="F60" s="72">
        <f>D60*E60</f>
        <v>0</v>
      </c>
      <c r="G60" s="40"/>
      <c r="H60" s="89"/>
      <c r="I60" s="87"/>
      <c r="J60" s="72">
        <f>H60*I60</f>
        <v>0</v>
      </c>
      <c r="K60" s="207"/>
      <c r="L60" s="40"/>
    </row>
    <row r="61" spans="1:19" x14ac:dyDescent="0.2">
      <c r="A61" s="70" t="str">
        <f t="shared" si="12"/>
        <v/>
      </c>
      <c r="B61" s="84"/>
      <c r="C61" s="85"/>
      <c r="D61" s="89"/>
      <c r="E61" s="89"/>
      <c r="F61" s="72">
        <f>D61*E61</f>
        <v>0</v>
      </c>
      <c r="G61" s="40"/>
      <c r="H61" s="89"/>
      <c r="I61" s="87"/>
      <c r="J61" s="72">
        <f>H61*I61</f>
        <v>0</v>
      </c>
      <c r="K61" s="207"/>
      <c r="L61" s="40"/>
    </row>
    <row r="62" spans="1:19" x14ac:dyDescent="0.2">
      <c r="A62" s="67" t="s">
        <v>69</v>
      </c>
      <c r="B62" s="84"/>
      <c r="C62" s="93"/>
      <c r="D62" s="72">
        <f>SUM(D51:D61)</f>
        <v>22396015.778133892</v>
      </c>
      <c r="E62" s="70"/>
      <c r="F62" s="72">
        <f>SUM(F51:F61)</f>
        <v>103993659.66418692</v>
      </c>
      <c r="G62" s="70"/>
      <c r="H62" s="72">
        <f>SUM(H51:H61)</f>
        <v>25229436.42869693</v>
      </c>
      <c r="I62" s="70"/>
      <c r="J62" s="72">
        <f>SUM(J51:J61)</f>
        <v>117150365.11301135</v>
      </c>
      <c r="K62" s="72">
        <f>F62+J62</f>
        <v>221144024.77719826</v>
      </c>
      <c r="L62" s="40"/>
    </row>
    <row r="63" spans="1:19" ht="7.5" customHeight="1" x14ac:dyDescent="0.2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</row>
    <row r="64" spans="1:19" x14ac:dyDescent="0.2">
      <c r="A64" s="63" t="s">
        <v>78</v>
      </c>
      <c r="B64" s="215"/>
      <c r="C64" s="79"/>
      <c r="D64" s="215"/>
      <c r="E64" s="207"/>
      <c r="F64" s="212"/>
      <c r="G64" s="57"/>
      <c r="H64" s="218"/>
      <c r="I64" s="207"/>
      <c r="J64" s="207" t="s">
        <v>66</v>
      </c>
      <c r="K64" s="215" t="s">
        <v>61</v>
      </c>
      <c r="L64" s="40"/>
    </row>
    <row r="65" spans="1:12" x14ac:dyDescent="0.2">
      <c r="A65" s="67" t="s">
        <v>71</v>
      </c>
      <c r="B65" s="216"/>
      <c r="C65" s="57"/>
      <c r="D65" s="216"/>
      <c r="E65" s="207"/>
      <c r="F65" s="213"/>
      <c r="G65" s="57"/>
      <c r="H65" s="219"/>
      <c r="I65" s="207"/>
      <c r="J65" s="207"/>
      <c r="K65" s="216"/>
      <c r="L65" s="40"/>
    </row>
    <row r="66" spans="1:12" x14ac:dyDescent="0.2">
      <c r="A66" s="70" t="str">
        <f t="shared" ref="A66:A71" si="14">IF(A51="","",A51)</f>
        <v>Residential</v>
      </c>
      <c r="B66" s="84" t="s">
        <v>39</v>
      </c>
      <c r="C66" s="68"/>
      <c r="D66" s="86">
        <v>9075799292.8632698</v>
      </c>
      <c r="E66" s="87">
        <v>4.4000000000000003E-3</v>
      </c>
      <c r="F66" s="72">
        <f t="shared" ref="F66:F72" si="15">D66*E66</f>
        <v>39933516.88859839</v>
      </c>
      <c r="G66" s="40"/>
      <c r="H66" s="86">
        <v>72685388.411301404</v>
      </c>
      <c r="I66" s="87">
        <v>4.4000000000000003E-3</v>
      </c>
      <c r="J66" s="72">
        <f t="shared" ref="J66:J72" si="16">H66*I66</f>
        <v>319815.70900972618</v>
      </c>
      <c r="K66" s="207"/>
      <c r="L66" s="40"/>
    </row>
    <row r="67" spans="1:12" x14ac:dyDescent="0.2">
      <c r="A67" s="70" t="str">
        <f t="shared" si="14"/>
        <v>GS&lt;50 kW</v>
      </c>
      <c r="B67" s="84" t="s">
        <v>39</v>
      </c>
      <c r="C67" s="68"/>
      <c r="D67" s="86">
        <v>2626266213.9898772</v>
      </c>
      <c r="E67" s="87">
        <v>4.4000000000000003E-3</v>
      </c>
      <c r="F67" s="72">
        <f t="shared" si="15"/>
        <v>11555571.341555461</v>
      </c>
      <c r="G67" s="40"/>
      <c r="H67" s="86">
        <v>349296493.155563</v>
      </c>
      <c r="I67" s="87">
        <v>4.4000000000000003E-3</v>
      </c>
      <c r="J67" s="72">
        <f t="shared" si="16"/>
        <v>1536904.5698844772</v>
      </c>
      <c r="K67" s="207"/>
      <c r="L67" s="40"/>
    </row>
    <row r="68" spans="1:12" x14ac:dyDescent="0.2">
      <c r="A68" s="70" t="str">
        <f t="shared" si="14"/>
        <v>GS&gt; 50</v>
      </c>
      <c r="B68" s="84" t="s">
        <v>39</v>
      </c>
      <c r="C68" s="68"/>
      <c r="D68" s="86">
        <v>2107465497.7823341</v>
      </c>
      <c r="E68" s="87">
        <v>4.4000000000000003E-3</v>
      </c>
      <c r="F68" s="72">
        <f t="shared" si="15"/>
        <v>9272848.19024227</v>
      </c>
      <c r="G68" s="40"/>
      <c r="H68" s="86">
        <v>11459662204.053555</v>
      </c>
      <c r="I68" s="87">
        <v>4.4000000000000003E-3</v>
      </c>
      <c r="J68" s="72">
        <f t="shared" si="16"/>
        <v>50422513.697835647</v>
      </c>
      <c r="K68" s="207"/>
      <c r="L68" s="40"/>
    </row>
    <row r="69" spans="1:12" x14ac:dyDescent="0.2">
      <c r="A69" s="70" t="str">
        <f t="shared" si="14"/>
        <v>Large User</v>
      </c>
      <c r="B69" s="84" t="s">
        <v>39</v>
      </c>
      <c r="C69" s="68"/>
      <c r="D69" s="86">
        <v>22010656.259727623</v>
      </c>
      <c r="E69" s="87">
        <v>4.4000000000000003E-3</v>
      </c>
      <c r="F69" s="72">
        <f t="shared" si="15"/>
        <v>96846.887542801545</v>
      </c>
      <c r="G69" s="40"/>
      <c r="H69" s="86">
        <v>2369689090.1306934</v>
      </c>
      <c r="I69" s="87">
        <v>4.4000000000000003E-3</v>
      </c>
      <c r="J69" s="72">
        <f t="shared" si="16"/>
        <v>10426631.996575052</v>
      </c>
      <c r="K69" s="207"/>
      <c r="L69" s="40"/>
    </row>
    <row r="70" spans="1:12" x14ac:dyDescent="0.2">
      <c r="A70" s="70" t="str">
        <f t="shared" si="14"/>
        <v>Streetlighting</v>
      </c>
      <c r="B70" s="84" t="s">
        <v>39</v>
      </c>
      <c r="C70" s="68"/>
      <c r="D70" s="86">
        <v>884703.29399307701</v>
      </c>
      <c r="E70" s="87">
        <v>4.4000000000000003E-3</v>
      </c>
      <c r="F70" s="72">
        <f t="shared" si="15"/>
        <v>3892.6944935695392</v>
      </c>
      <c r="G70" s="40"/>
      <c r="H70" s="86">
        <v>97631593.31400694</v>
      </c>
      <c r="I70" s="87">
        <v>4.4000000000000003E-3</v>
      </c>
      <c r="J70" s="72">
        <f t="shared" si="16"/>
        <v>429579.01058163057</v>
      </c>
      <c r="K70" s="207"/>
      <c r="L70" s="40"/>
    </row>
    <row r="71" spans="1:12" x14ac:dyDescent="0.2">
      <c r="A71" s="70" t="str">
        <f t="shared" si="14"/>
        <v>USL</v>
      </c>
      <c r="B71" s="84" t="s">
        <v>39</v>
      </c>
      <c r="C71" s="68"/>
      <c r="D71" s="86">
        <v>46247979.300163925</v>
      </c>
      <c r="E71" s="87">
        <v>4.4000000000000003E-3</v>
      </c>
      <c r="F71" s="72">
        <f t="shared" si="15"/>
        <v>203491.10892072128</v>
      </c>
      <c r="G71" s="40"/>
      <c r="H71" s="86">
        <v>2924545.5958360825</v>
      </c>
      <c r="I71" s="87">
        <v>4.4000000000000003E-3</v>
      </c>
      <c r="J71" s="72">
        <f t="shared" si="16"/>
        <v>12868.000621678764</v>
      </c>
      <c r="K71" s="207"/>
      <c r="L71" s="40"/>
    </row>
    <row r="72" spans="1:12" x14ac:dyDescent="0.2">
      <c r="A72" s="70" t="str">
        <f>IF(A57="","",A57)</f>
        <v>Sentinel</v>
      </c>
      <c r="B72" s="84" t="s">
        <v>39</v>
      </c>
      <c r="C72" s="68"/>
      <c r="D72" s="86">
        <v>476996.30531966925</v>
      </c>
      <c r="E72" s="87">
        <v>4.4000000000000003E-3</v>
      </c>
      <c r="F72" s="72">
        <f t="shared" si="15"/>
        <v>2098.783743406545</v>
      </c>
      <c r="G72" s="40"/>
      <c r="H72" s="86">
        <v>117075.63468033074</v>
      </c>
      <c r="I72" s="87">
        <v>4.4000000000000003E-3</v>
      </c>
      <c r="J72" s="72">
        <f t="shared" si="16"/>
        <v>515.13279259345529</v>
      </c>
      <c r="K72" s="207"/>
      <c r="L72" s="40"/>
    </row>
    <row r="73" spans="1:12" x14ac:dyDescent="0.2">
      <c r="A73" s="70" t="str">
        <f>IF(A58="","",A58)</f>
        <v/>
      </c>
      <c r="B73" s="84" t="s">
        <v>39</v>
      </c>
      <c r="C73" s="68"/>
      <c r="D73" s="86"/>
      <c r="E73" s="87"/>
      <c r="F73" s="72"/>
      <c r="G73" s="40"/>
      <c r="H73" s="86"/>
      <c r="I73" s="87"/>
      <c r="J73" s="72"/>
      <c r="K73" s="207"/>
      <c r="L73" s="40"/>
    </row>
    <row r="74" spans="1:12" x14ac:dyDescent="0.2">
      <c r="A74" s="70" t="str">
        <f>IF(A59="","",A59)</f>
        <v/>
      </c>
      <c r="B74" s="84"/>
      <c r="C74" s="68"/>
      <c r="D74" s="89"/>
      <c r="E74" s="89"/>
      <c r="F74" s="72">
        <f t="shared" ref="F74" si="17">D74*E74</f>
        <v>0</v>
      </c>
      <c r="G74" s="40"/>
      <c r="H74" s="89"/>
      <c r="I74" s="89"/>
      <c r="J74" s="72">
        <f t="shared" ref="J74" si="18">H74*I74</f>
        <v>0</v>
      </c>
      <c r="K74" s="207"/>
      <c r="L74" s="40"/>
    </row>
    <row r="75" spans="1:12" x14ac:dyDescent="0.2">
      <c r="A75" s="70" t="str">
        <f>IF(A60="","",A60)</f>
        <v/>
      </c>
      <c r="B75" s="84"/>
      <c r="C75" s="68"/>
      <c r="D75" s="89"/>
      <c r="E75" s="89"/>
      <c r="F75" s="72">
        <f>D75*E75</f>
        <v>0</v>
      </c>
      <c r="G75" s="40"/>
      <c r="H75" s="89"/>
      <c r="I75" s="89"/>
      <c r="J75" s="72">
        <f>H75*I75</f>
        <v>0</v>
      </c>
      <c r="K75" s="207"/>
      <c r="L75" s="40"/>
    </row>
    <row r="76" spans="1:12" x14ac:dyDescent="0.2">
      <c r="A76" s="70" t="str">
        <f>IF(A61="","",A61)</f>
        <v/>
      </c>
      <c r="B76" s="84"/>
      <c r="C76" s="68"/>
      <c r="D76" s="89"/>
      <c r="E76" s="89"/>
      <c r="F76" s="72">
        <f>D76*E76</f>
        <v>0</v>
      </c>
      <c r="G76" s="40"/>
      <c r="H76" s="89"/>
      <c r="I76" s="89"/>
      <c r="J76" s="72">
        <f>H76*I76</f>
        <v>0</v>
      </c>
      <c r="K76" s="207"/>
      <c r="L76" s="40"/>
    </row>
    <row r="77" spans="1:12" x14ac:dyDescent="0.2">
      <c r="A77" s="67" t="s">
        <v>69</v>
      </c>
      <c r="B77" s="84"/>
      <c r="C77" s="68"/>
      <c r="D77" s="72">
        <f>SUM(D66:D76)</f>
        <v>13879151339.794683</v>
      </c>
      <c r="E77" s="70"/>
      <c r="F77" s="72">
        <f>SUM(F66:F76)</f>
        <v>61068265.895096615</v>
      </c>
      <c r="G77" s="70"/>
      <c r="H77" s="72">
        <f>SUM(H66:H76)</f>
        <v>14352006390.295635</v>
      </c>
      <c r="I77" s="70"/>
      <c r="J77" s="72">
        <f>SUM(J66:J76)</f>
        <v>63148828.117300794</v>
      </c>
      <c r="K77" s="72">
        <f>F77+J77</f>
        <v>124217094.01239741</v>
      </c>
      <c r="L77" s="40"/>
    </row>
    <row r="78" spans="1:12" ht="6.75" customHeight="1" x14ac:dyDescent="0.2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</row>
    <row r="79" spans="1:12" x14ac:dyDescent="0.2">
      <c r="A79" s="63" t="s">
        <v>79</v>
      </c>
      <c r="B79" s="215"/>
      <c r="C79" s="79"/>
      <c r="D79" s="215"/>
      <c r="E79" s="207"/>
      <c r="F79" s="212"/>
      <c r="G79" s="57"/>
      <c r="H79" s="218"/>
      <c r="I79" s="207"/>
      <c r="J79" s="207" t="s">
        <v>66</v>
      </c>
      <c r="K79" s="215" t="s">
        <v>61</v>
      </c>
      <c r="L79" s="40"/>
    </row>
    <row r="80" spans="1:12" x14ac:dyDescent="0.2">
      <c r="A80" s="67" t="s">
        <v>71</v>
      </c>
      <c r="B80" s="216"/>
      <c r="C80" s="57"/>
      <c r="D80" s="216"/>
      <c r="E80" s="207"/>
      <c r="F80" s="213"/>
      <c r="G80" s="57"/>
      <c r="H80" s="219"/>
      <c r="I80" s="207"/>
      <c r="J80" s="207"/>
      <c r="K80" s="216"/>
      <c r="L80" s="40"/>
    </row>
    <row r="81" spans="1:12" x14ac:dyDescent="0.2">
      <c r="A81" s="70" t="str">
        <f t="shared" ref="A81:A86" si="19">IF(A66="","",A66)</f>
        <v>Residential</v>
      </c>
      <c r="B81" s="84" t="s">
        <v>39</v>
      </c>
      <c r="C81" s="68"/>
      <c r="D81" s="89"/>
      <c r="E81" s="90"/>
      <c r="F81" s="72">
        <f>D81*E81</f>
        <v>0</v>
      </c>
      <c r="G81" s="40"/>
      <c r="H81" s="89">
        <v>0</v>
      </c>
      <c r="I81" s="90"/>
      <c r="J81" s="72">
        <f>H81*I81</f>
        <v>0</v>
      </c>
      <c r="K81" s="207"/>
      <c r="L81" s="40"/>
    </row>
    <row r="82" spans="1:12" x14ac:dyDescent="0.2">
      <c r="A82" s="70" t="str">
        <f t="shared" si="19"/>
        <v>GS&lt;50 kW</v>
      </c>
      <c r="B82" s="84" t="s">
        <v>39</v>
      </c>
      <c r="C82" s="68"/>
      <c r="D82" s="89"/>
      <c r="E82" s="90"/>
      <c r="F82" s="72">
        <f t="shared" ref="F82:F89" si="20">D82*E82</f>
        <v>0</v>
      </c>
      <c r="G82" s="40"/>
      <c r="H82" s="90">
        <v>0</v>
      </c>
      <c r="I82" s="90"/>
      <c r="J82" s="72">
        <f t="shared" ref="J82:J89" si="21">H82*I82</f>
        <v>0</v>
      </c>
      <c r="K82" s="207"/>
      <c r="L82" s="40"/>
    </row>
    <row r="83" spans="1:12" x14ac:dyDescent="0.2">
      <c r="A83" s="70" t="str">
        <f t="shared" si="19"/>
        <v>GS&gt; 50</v>
      </c>
      <c r="B83" s="84" t="s">
        <v>39</v>
      </c>
      <c r="C83" s="68"/>
      <c r="D83" s="89"/>
      <c r="E83" s="90"/>
      <c r="F83" s="72">
        <f t="shared" si="20"/>
        <v>0</v>
      </c>
      <c r="G83" s="40"/>
      <c r="H83" s="72">
        <v>5749670971.3808498</v>
      </c>
      <c r="I83" s="90">
        <v>4.4976286223169927E-4</v>
      </c>
      <c r="J83" s="72">
        <f t="shared" si="21"/>
        <v>2585988.4729787656</v>
      </c>
      <c r="K83" s="207"/>
      <c r="L83" s="40"/>
    </row>
    <row r="84" spans="1:12" x14ac:dyDescent="0.2">
      <c r="A84" s="70" t="str">
        <f t="shared" si="19"/>
        <v>Large User</v>
      </c>
      <c r="B84" s="84" t="s">
        <v>39</v>
      </c>
      <c r="C84" s="68"/>
      <c r="D84" s="89"/>
      <c r="E84" s="90"/>
      <c r="F84" s="72">
        <f t="shared" si="20"/>
        <v>0</v>
      </c>
      <c r="G84" s="40"/>
      <c r="H84" s="72">
        <v>2391699746.3904214</v>
      </c>
      <c r="I84" s="90">
        <v>2.7542701012619303E-4</v>
      </c>
      <c r="J84" s="72">
        <f t="shared" si="21"/>
        <v>658738.71026788792</v>
      </c>
      <c r="K84" s="207"/>
      <c r="L84" s="40"/>
    </row>
    <row r="85" spans="1:12" x14ac:dyDescent="0.2">
      <c r="A85" s="70" t="str">
        <f t="shared" si="19"/>
        <v>Streetlighting</v>
      </c>
      <c r="B85" s="84" t="s">
        <v>39</v>
      </c>
      <c r="C85" s="68"/>
      <c r="D85" s="89"/>
      <c r="E85" s="90"/>
      <c r="F85" s="72">
        <f t="shared" si="20"/>
        <v>0</v>
      </c>
      <c r="G85" s="40"/>
      <c r="H85" s="89"/>
      <c r="I85" s="90"/>
      <c r="J85" s="72"/>
      <c r="K85" s="207"/>
      <c r="L85" s="40"/>
    </row>
    <row r="86" spans="1:12" x14ac:dyDescent="0.2">
      <c r="A86" s="70" t="str">
        <f t="shared" si="19"/>
        <v>USL</v>
      </c>
      <c r="B86" s="84" t="s">
        <v>39</v>
      </c>
      <c r="C86" s="68"/>
      <c r="D86" s="89"/>
      <c r="E86" s="90"/>
      <c r="F86" s="72">
        <f t="shared" si="20"/>
        <v>0</v>
      </c>
      <c r="G86" s="40"/>
      <c r="H86" s="89"/>
      <c r="I86" s="90"/>
      <c r="J86" s="72"/>
      <c r="K86" s="207"/>
      <c r="L86" s="40"/>
    </row>
    <row r="87" spans="1:12" x14ac:dyDescent="0.2">
      <c r="A87" s="70" t="str">
        <f>IF(A72="","",A72)</f>
        <v>Sentinel</v>
      </c>
      <c r="B87" s="84" t="s">
        <v>39</v>
      </c>
      <c r="C87" s="68"/>
      <c r="D87" s="89"/>
      <c r="E87" s="90"/>
      <c r="F87" s="72">
        <f t="shared" si="20"/>
        <v>0</v>
      </c>
      <c r="G87" s="40"/>
      <c r="H87" s="89">
        <v>0</v>
      </c>
      <c r="I87" s="90"/>
      <c r="J87" s="72">
        <f t="shared" si="21"/>
        <v>0</v>
      </c>
      <c r="K87" s="207"/>
      <c r="L87" s="40"/>
    </row>
    <row r="88" spans="1:12" x14ac:dyDescent="0.2">
      <c r="A88" s="70" t="str">
        <f>IF(A73="","",A73)</f>
        <v/>
      </c>
      <c r="B88" s="84" t="s">
        <v>39</v>
      </c>
      <c r="C88" s="68"/>
      <c r="D88" s="89"/>
      <c r="E88" s="90"/>
      <c r="F88" s="72">
        <f t="shared" si="20"/>
        <v>0</v>
      </c>
      <c r="G88" s="40"/>
      <c r="H88" s="89">
        <v>0</v>
      </c>
      <c r="I88" s="90"/>
      <c r="J88" s="72">
        <f t="shared" si="21"/>
        <v>0</v>
      </c>
      <c r="K88" s="207"/>
      <c r="L88" s="40"/>
    </row>
    <row r="89" spans="1:12" x14ac:dyDescent="0.2">
      <c r="A89" s="70" t="str">
        <f>IF(A74="","",A74)</f>
        <v/>
      </c>
      <c r="B89" s="84"/>
      <c r="C89" s="68"/>
      <c r="D89" s="89"/>
      <c r="E89" s="89"/>
      <c r="F89" s="72">
        <f t="shared" si="20"/>
        <v>0</v>
      </c>
      <c r="G89" s="40"/>
      <c r="H89" s="89"/>
      <c r="I89" s="89"/>
      <c r="J89" s="72">
        <f t="shared" si="21"/>
        <v>0</v>
      </c>
      <c r="K89" s="207"/>
      <c r="L89" s="40"/>
    </row>
    <row r="90" spans="1:12" x14ac:dyDescent="0.2">
      <c r="A90" s="70" t="str">
        <f>IF(A75="","",A75)</f>
        <v/>
      </c>
      <c r="B90" s="84"/>
      <c r="C90" s="68"/>
      <c r="D90" s="89"/>
      <c r="E90" s="89"/>
      <c r="F90" s="72">
        <f>D90*E90</f>
        <v>0</v>
      </c>
      <c r="G90" s="40"/>
      <c r="H90" s="89"/>
      <c r="I90" s="89"/>
      <c r="J90" s="72">
        <f>H90*I90</f>
        <v>0</v>
      </c>
      <c r="K90" s="207"/>
      <c r="L90" s="40"/>
    </row>
    <row r="91" spans="1:12" x14ac:dyDescent="0.2">
      <c r="A91" s="70" t="str">
        <f>IF(A76="","",A76)</f>
        <v/>
      </c>
      <c r="B91" s="84"/>
      <c r="C91" s="68"/>
      <c r="D91" s="89"/>
      <c r="E91" s="89"/>
      <c r="F91" s="72">
        <f>D91*E91</f>
        <v>0</v>
      </c>
      <c r="G91" s="40"/>
      <c r="H91" s="89"/>
      <c r="I91" s="89"/>
      <c r="J91" s="72">
        <f>H91*I91</f>
        <v>0</v>
      </c>
      <c r="K91" s="207"/>
      <c r="L91" s="40"/>
    </row>
    <row r="92" spans="1:12" x14ac:dyDescent="0.2">
      <c r="A92" s="67" t="s">
        <v>69</v>
      </c>
      <c r="B92" s="84"/>
      <c r="C92" s="68"/>
      <c r="D92" s="72">
        <f>SUM(D81:D91)</f>
        <v>0</v>
      </c>
      <c r="E92" s="70"/>
      <c r="F92" s="72">
        <f>SUM(F81:F91)</f>
        <v>0</v>
      </c>
      <c r="G92" s="70"/>
      <c r="H92" s="76">
        <f>SUM(H81:H91)</f>
        <v>8141370717.7712708</v>
      </c>
      <c r="I92" s="70"/>
      <c r="J92" s="72">
        <f>SUM(J81:J91)</f>
        <v>3244727.1832466535</v>
      </c>
      <c r="K92" s="72">
        <f>F92+J92</f>
        <v>3244727.1832466535</v>
      </c>
      <c r="L92" s="40"/>
    </row>
    <row r="93" spans="1:12" ht="6.75" customHeight="1" x14ac:dyDescent="0.2">
      <c r="A93" s="67"/>
      <c r="B93" s="92"/>
      <c r="C93" s="68"/>
      <c r="D93" s="94"/>
      <c r="E93" s="93"/>
      <c r="F93" s="72"/>
      <c r="G93" s="40"/>
      <c r="H93" s="95"/>
      <c r="I93" s="93"/>
      <c r="J93" s="72"/>
      <c r="K93" s="96"/>
      <c r="L93" s="40"/>
    </row>
    <row r="94" spans="1:12" x14ac:dyDescent="0.2">
      <c r="A94" s="63" t="s">
        <v>80</v>
      </c>
      <c r="B94" s="215"/>
      <c r="C94" s="79"/>
      <c r="D94" s="215"/>
      <c r="E94" s="207"/>
      <c r="F94" s="212"/>
      <c r="G94" s="57"/>
      <c r="H94" s="218"/>
      <c r="I94" s="207"/>
      <c r="J94" s="207" t="s">
        <v>66</v>
      </c>
      <c r="K94" s="215" t="s">
        <v>61</v>
      </c>
      <c r="L94" s="40"/>
    </row>
    <row r="95" spans="1:12" x14ac:dyDescent="0.2">
      <c r="A95" s="67" t="s">
        <v>71</v>
      </c>
      <c r="B95" s="216"/>
      <c r="C95" s="57"/>
      <c r="D95" s="216"/>
      <c r="E95" s="207"/>
      <c r="F95" s="213"/>
      <c r="G95" s="57"/>
      <c r="H95" s="219"/>
      <c r="I95" s="207"/>
      <c r="J95" s="207"/>
      <c r="K95" s="216"/>
      <c r="L95" s="40"/>
    </row>
    <row r="96" spans="1:12" x14ac:dyDescent="0.2">
      <c r="A96" s="70" t="str">
        <f t="shared" ref="A96:A101" si="22">IF(A81="","",A81)</f>
        <v>Residential</v>
      </c>
      <c r="B96" s="84" t="s">
        <v>39</v>
      </c>
      <c r="C96" s="68"/>
      <c r="D96" s="86">
        <v>9148484681.2745705</v>
      </c>
      <c r="E96" s="87">
        <v>4.0000000000000002E-4</v>
      </c>
      <c r="F96" s="72">
        <f t="shared" ref="F96:F102" si="23">D96*E96</f>
        <v>3659393.8725098283</v>
      </c>
      <c r="G96" s="40"/>
      <c r="H96" s="86"/>
      <c r="I96" s="87"/>
      <c r="J96" s="72"/>
      <c r="K96" s="207"/>
      <c r="L96" s="40"/>
    </row>
    <row r="97" spans="1:12" x14ac:dyDescent="0.2">
      <c r="A97" s="70" t="str">
        <f t="shared" si="22"/>
        <v>GS&lt;50 kW</v>
      </c>
      <c r="B97" s="84" t="s">
        <v>39</v>
      </c>
      <c r="C97" s="68"/>
      <c r="D97" s="86">
        <v>2975562707.1454391</v>
      </c>
      <c r="E97" s="87">
        <v>4.0000000000000002E-4</v>
      </c>
      <c r="F97" s="72">
        <f t="shared" si="23"/>
        <v>1190225.0828581757</v>
      </c>
      <c r="G97" s="40"/>
      <c r="H97" s="86"/>
      <c r="I97" s="87"/>
      <c r="J97" s="72"/>
      <c r="K97" s="207"/>
      <c r="L97" s="40"/>
    </row>
    <row r="98" spans="1:12" x14ac:dyDescent="0.2">
      <c r="A98" s="70" t="str">
        <f t="shared" si="22"/>
        <v>GS&gt; 50</v>
      </c>
      <c r="B98" s="84" t="s">
        <v>39</v>
      </c>
      <c r="C98" s="68"/>
      <c r="D98" s="86">
        <v>7817456730.45504</v>
      </c>
      <c r="E98" s="87">
        <v>4.0000000000000002E-4</v>
      </c>
      <c r="F98" s="72">
        <f t="shared" si="23"/>
        <v>3126982.6921820161</v>
      </c>
      <c r="G98" s="40"/>
      <c r="H98" s="86"/>
      <c r="I98" s="87"/>
      <c r="J98" s="72"/>
      <c r="K98" s="207"/>
      <c r="L98" s="40"/>
    </row>
    <row r="99" spans="1:12" x14ac:dyDescent="0.2">
      <c r="A99" s="70" t="str">
        <f t="shared" si="22"/>
        <v>Large User</v>
      </c>
      <c r="B99" s="84" t="s">
        <v>39</v>
      </c>
      <c r="C99" s="68"/>
      <c r="D99" s="86">
        <v>0</v>
      </c>
      <c r="E99" s="87">
        <v>4.0000000000000002E-4</v>
      </c>
      <c r="F99" s="72">
        <f t="shared" si="23"/>
        <v>0</v>
      </c>
      <c r="G99" s="40"/>
      <c r="H99" s="86"/>
      <c r="I99" s="87"/>
      <c r="J99" s="72"/>
      <c r="K99" s="207"/>
      <c r="L99" s="40"/>
    </row>
    <row r="100" spans="1:12" ht="21.6" customHeight="1" x14ac:dyDescent="0.2">
      <c r="A100" s="70" t="str">
        <f t="shared" si="22"/>
        <v>Streetlighting</v>
      </c>
      <c r="B100" s="84" t="s">
        <v>39</v>
      </c>
      <c r="C100" s="68"/>
      <c r="D100" s="86">
        <v>98516296.60800001</v>
      </c>
      <c r="E100" s="87">
        <v>4.0000000000000002E-4</v>
      </c>
      <c r="F100" s="72">
        <f t="shared" si="23"/>
        <v>39406.518643200005</v>
      </c>
      <c r="G100" s="40"/>
      <c r="H100" s="86"/>
      <c r="I100" s="87"/>
      <c r="J100" s="72"/>
      <c r="K100" s="207"/>
      <c r="L100" s="40"/>
    </row>
    <row r="101" spans="1:12" x14ac:dyDescent="0.2">
      <c r="A101" s="70" t="str">
        <f t="shared" si="22"/>
        <v>USL</v>
      </c>
      <c r="B101" s="84" t="s">
        <v>39</v>
      </c>
      <c r="C101" s="68"/>
      <c r="D101" s="86">
        <v>49172524.896000005</v>
      </c>
      <c r="E101" s="87">
        <v>4.0000000000000002E-4</v>
      </c>
      <c r="F101" s="72">
        <f t="shared" si="23"/>
        <v>19669.009958400002</v>
      </c>
      <c r="G101" s="40"/>
      <c r="H101" s="86"/>
      <c r="I101" s="87"/>
      <c r="J101" s="72"/>
      <c r="K101" s="207"/>
      <c r="L101" s="40"/>
    </row>
    <row r="102" spans="1:12" x14ac:dyDescent="0.2">
      <c r="A102" s="70" t="str">
        <f>IF(A87="","",A87)</f>
        <v>Sentinel</v>
      </c>
      <c r="B102" s="84" t="s">
        <v>39</v>
      </c>
      <c r="C102" s="68"/>
      <c r="D102" s="86">
        <v>594071.94000000006</v>
      </c>
      <c r="E102" s="87">
        <v>4.0000000000000002E-4</v>
      </c>
      <c r="F102" s="72">
        <f t="shared" si="23"/>
        <v>237.62877600000004</v>
      </c>
      <c r="G102" s="40"/>
      <c r="H102" s="86"/>
      <c r="I102" s="87"/>
      <c r="J102" s="72"/>
      <c r="K102" s="207"/>
      <c r="L102" s="40"/>
    </row>
    <row r="103" spans="1:12" x14ac:dyDescent="0.2">
      <c r="A103" s="70" t="str">
        <f>IF(A88="","",A88)</f>
        <v/>
      </c>
      <c r="B103" s="84" t="s">
        <v>39</v>
      </c>
      <c r="C103" s="68"/>
      <c r="D103" s="86">
        <v>0</v>
      </c>
      <c r="E103" s="87">
        <v>4.0000000000000002E-4</v>
      </c>
      <c r="F103" s="72"/>
      <c r="G103" s="40"/>
      <c r="H103" s="86"/>
      <c r="I103" s="87"/>
      <c r="J103" s="72"/>
      <c r="K103" s="207"/>
      <c r="L103" s="40"/>
    </row>
    <row r="104" spans="1:12" x14ac:dyDescent="0.2">
      <c r="A104" s="70" t="str">
        <f>IF(A89="","",A89)</f>
        <v/>
      </c>
      <c r="B104" s="84"/>
      <c r="C104" s="68"/>
      <c r="D104" s="89"/>
      <c r="E104" s="89"/>
      <c r="F104" s="72">
        <f t="shared" ref="F104" si="24">D104*E104</f>
        <v>0</v>
      </c>
      <c r="G104" s="40"/>
      <c r="H104" s="89"/>
      <c r="I104" s="89"/>
      <c r="J104" s="72"/>
      <c r="K104" s="207"/>
      <c r="L104" s="40"/>
    </row>
    <row r="105" spans="1:12" x14ac:dyDescent="0.2">
      <c r="A105" s="70" t="str">
        <f>IF(A90="","",A90)</f>
        <v/>
      </c>
      <c r="B105" s="84"/>
      <c r="C105" s="68"/>
      <c r="D105" s="89"/>
      <c r="E105" s="89"/>
      <c r="F105" s="72">
        <f>D105*E105</f>
        <v>0</v>
      </c>
      <c r="G105" s="40"/>
      <c r="H105" s="89"/>
      <c r="I105" s="89"/>
      <c r="J105" s="72"/>
      <c r="K105" s="207"/>
      <c r="L105" s="40"/>
    </row>
    <row r="106" spans="1:12" x14ac:dyDescent="0.2">
      <c r="A106" s="70" t="str">
        <f>IF(A91="","",A91)</f>
        <v/>
      </c>
      <c r="B106" s="84"/>
      <c r="C106" s="68"/>
      <c r="D106" s="72"/>
      <c r="E106" s="89"/>
      <c r="F106" s="72">
        <f>D106*E106</f>
        <v>0</v>
      </c>
      <c r="G106" s="40"/>
      <c r="H106" s="89"/>
      <c r="I106" s="89"/>
      <c r="J106" s="72"/>
      <c r="K106" s="207"/>
      <c r="L106" s="40"/>
    </row>
    <row r="107" spans="1:12" x14ac:dyDescent="0.2">
      <c r="A107" s="67" t="s">
        <v>69</v>
      </c>
      <c r="B107" s="84"/>
      <c r="C107" s="68"/>
      <c r="D107" s="72">
        <f>SUM(D96:D106)</f>
        <v>20089787012.31905</v>
      </c>
      <c r="E107" s="70"/>
      <c r="F107" s="72">
        <f>SUM(F96:F106)</f>
        <v>8035914.804927621</v>
      </c>
      <c r="G107" s="70"/>
      <c r="H107" s="72">
        <f>SUM(H96:H106)</f>
        <v>0</v>
      </c>
      <c r="I107" s="70"/>
      <c r="J107" s="72">
        <f>SUM(J96:J106)</f>
        <v>0</v>
      </c>
      <c r="K107" s="72">
        <f>F107+J107</f>
        <v>8035914.804927621</v>
      </c>
      <c r="L107" s="40"/>
    </row>
    <row r="108" spans="1:12" ht="6.75" customHeight="1" x14ac:dyDescent="0.2">
      <c r="A108" s="67"/>
      <c r="B108" s="92"/>
      <c r="C108" s="68"/>
      <c r="D108" s="94"/>
      <c r="E108" s="93"/>
      <c r="F108" s="72"/>
      <c r="G108" s="40"/>
      <c r="H108" s="95"/>
      <c r="I108" s="93"/>
      <c r="J108" s="72"/>
      <c r="K108" s="96"/>
      <c r="L108" s="40"/>
    </row>
    <row r="109" spans="1:12" ht="15" customHeight="1" x14ac:dyDescent="0.2">
      <c r="A109" s="63" t="s">
        <v>81</v>
      </c>
      <c r="B109" s="215"/>
      <c r="C109" s="64"/>
      <c r="D109" s="212"/>
      <c r="E109" s="220"/>
      <c r="F109" s="207"/>
      <c r="G109" s="57"/>
      <c r="H109" s="218"/>
      <c r="I109" s="220"/>
      <c r="J109" s="207" t="s">
        <v>66</v>
      </c>
      <c r="K109" s="215" t="s">
        <v>61</v>
      </c>
      <c r="L109" s="40"/>
    </row>
    <row r="110" spans="1:12" x14ac:dyDescent="0.2">
      <c r="A110" s="67" t="s">
        <v>71</v>
      </c>
      <c r="B110" s="216"/>
      <c r="C110" s="64"/>
      <c r="D110" s="213"/>
      <c r="E110" s="217"/>
      <c r="F110" s="207"/>
      <c r="G110" s="57"/>
      <c r="H110" s="219"/>
      <c r="I110" s="217"/>
      <c r="J110" s="207"/>
      <c r="K110" s="216"/>
      <c r="L110" s="40"/>
    </row>
    <row r="111" spans="1:12" x14ac:dyDescent="0.2">
      <c r="A111" s="70" t="str">
        <f t="shared" ref="A111:A116" si="25">IF(A96="","",A96)</f>
        <v>Residential</v>
      </c>
      <c r="B111" s="84" t="s">
        <v>39</v>
      </c>
      <c r="C111" s="68"/>
      <c r="D111" s="86">
        <v>9075799292.8632698</v>
      </c>
      <c r="E111" s="87">
        <v>1.6000000000000001E-3</v>
      </c>
      <c r="F111" s="72">
        <f t="shared" ref="F111:F117" si="26">D111*E111</f>
        <v>14521278.868581232</v>
      </c>
      <c r="G111" s="40"/>
      <c r="H111" s="86">
        <v>72685388.411301404</v>
      </c>
      <c r="I111" s="87">
        <v>1.6000000000000001E-3</v>
      </c>
      <c r="J111" s="72">
        <f t="shared" ref="J111:J117" si="27">H111*I111</f>
        <v>116296.62145808226</v>
      </c>
      <c r="K111" s="207"/>
      <c r="L111" s="40"/>
    </row>
    <row r="112" spans="1:12" x14ac:dyDescent="0.2">
      <c r="A112" s="70" t="str">
        <f t="shared" si="25"/>
        <v>GS&lt;50 kW</v>
      </c>
      <c r="B112" s="84" t="s">
        <v>39</v>
      </c>
      <c r="C112" s="68"/>
      <c r="D112" s="86">
        <v>2626266213.9898772</v>
      </c>
      <c r="E112" s="87">
        <v>1.6000000000000001E-3</v>
      </c>
      <c r="F112" s="72">
        <f t="shared" si="26"/>
        <v>4202025.9423838034</v>
      </c>
      <c r="G112" s="40"/>
      <c r="H112" s="86">
        <v>349296493.155563</v>
      </c>
      <c r="I112" s="87">
        <v>1.6000000000000001E-3</v>
      </c>
      <c r="J112" s="72">
        <f t="shared" si="27"/>
        <v>558874.3890489008</v>
      </c>
      <c r="K112" s="207"/>
      <c r="L112" s="40"/>
    </row>
    <row r="113" spans="1:12" x14ac:dyDescent="0.2">
      <c r="A113" s="70" t="str">
        <f t="shared" si="25"/>
        <v>GS&gt; 50</v>
      </c>
      <c r="B113" s="84" t="s">
        <v>39</v>
      </c>
      <c r="C113" s="68"/>
      <c r="D113" s="86">
        <v>2107465497.7823341</v>
      </c>
      <c r="E113" s="87">
        <v>1.6000000000000001E-3</v>
      </c>
      <c r="F113" s="72">
        <f t="shared" si="26"/>
        <v>3371944.7964517348</v>
      </c>
      <c r="G113" s="40"/>
      <c r="H113" s="86">
        <v>11459662204.053555</v>
      </c>
      <c r="I113" s="87">
        <v>1.6000000000000001E-3</v>
      </c>
      <c r="J113" s="72">
        <f t="shared" si="27"/>
        <v>18335459.526485689</v>
      </c>
      <c r="K113" s="207"/>
      <c r="L113" s="40"/>
    </row>
    <row r="114" spans="1:12" x14ac:dyDescent="0.2">
      <c r="A114" s="70" t="str">
        <f t="shared" si="25"/>
        <v>Large User</v>
      </c>
      <c r="B114" s="84" t="s">
        <v>39</v>
      </c>
      <c r="C114" s="68"/>
      <c r="D114" s="86">
        <v>22010656.259727623</v>
      </c>
      <c r="E114" s="87">
        <v>1.6000000000000001E-3</v>
      </c>
      <c r="F114" s="72">
        <f t="shared" si="26"/>
        <v>35217.0500155642</v>
      </c>
      <c r="G114" s="40"/>
      <c r="H114" s="86">
        <v>2369689090.1306934</v>
      </c>
      <c r="I114" s="87">
        <v>1.6000000000000001E-3</v>
      </c>
      <c r="J114" s="72">
        <f t="shared" si="27"/>
        <v>3791502.5442091096</v>
      </c>
      <c r="K114" s="207"/>
      <c r="L114" s="40"/>
    </row>
    <row r="115" spans="1:12" x14ac:dyDescent="0.2">
      <c r="A115" s="70" t="str">
        <f t="shared" si="25"/>
        <v>Streetlighting</v>
      </c>
      <c r="B115" s="84" t="s">
        <v>39</v>
      </c>
      <c r="C115" s="68"/>
      <c r="D115" s="86">
        <v>884703.29399307701</v>
      </c>
      <c r="E115" s="87">
        <v>1.6000000000000001E-3</v>
      </c>
      <c r="F115" s="72">
        <f t="shared" si="26"/>
        <v>1415.5252703889232</v>
      </c>
      <c r="G115" s="40"/>
      <c r="H115" s="86">
        <v>97631593.31400694</v>
      </c>
      <c r="I115" s="87">
        <v>1.6000000000000001E-3</v>
      </c>
      <c r="J115" s="72">
        <f t="shared" si="27"/>
        <v>156210.54930241112</v>
      </c>
      <c r="K115" s="207"/>
      <c r="L115" s="40"/>
    </row>
    <row r="116" spans="1:12" x14ac:dyDescent="0.2">
      <c r="A116" s="70" t="str">
        <f t="shared" si="25"/>
        <v>USL</v>
      </c>
      <c r="B116" s="84" t="s">
        <v>39</v>
      </c>
      <c r="C116" s="68"/>
      <c r="D116" s="86">
        <v>46247979.300163925</v>
      </c>
      <c r="E116" s="87">
        <v>1.6000000000000001E-3</v>
      </c>
      <c r="F116" s="72">
        <f t="shared" si="26"/>
        <v>73996.766880262279</v>
      </c>
      <c r="G116" s="40"/>
      <c r="H116" s="86">
        <v>2924545.5958360825</v>
      </c>
      <c r="I116" s="87">
        <v>1.6000000000000001E-3</v>
      </c>
      <c r="J116" s="72">
        <f t="shared" si="27"/>
        <v>4679.2729533377324</v>
      </c>
      <c r="K116" s="207"/>
      <c r="L116" s="40"/>
    </row>
    <row r="117" spans="1:12" x14ac:dyDescent="0.2">
      <c r="A117" s="70" t="str">
        <f>IF(A102="","",A102)</f>
        <v>Sentinel</v>
      </c>
      <c r="B117" s="84" t="s">
        <v>39</v>
      </c>
      <c r="C117" s="68"/>
      <c r="D117" s="86">
        <v>476996.30531966925</v>
      </c>
      <c r="E117" s="87">
        <v>1.6000000000000001E-3</v>
      </c>
      <c r="F117" s="72">
        <f t="shared" si="26"/>
        <v>763.1940885114708</v>
      </c>
      <c r="G117" s="40"/>
      <c r="H117" s="86">
        <v>117075.63468033074</v>
      </c>
      <c r="I117" s="87">
        <v>1.6000000000000001E-3</v>
      </c>
      <c r="J117" s="72">
        <f t="shared" si="27"/>
        <v>187.32101548852918</v>
      </c>
      <c r="K117" s="207"/>
      <c r="L117" s="40"/>
    </row>
    <row r="118" spans="1:12" x14ac:dyDescent="0.2">
      <c r="A118" s="70" t="str">
        <f>IF(A103="","",A103)</f>
        <v/>
      </c>
      <c r="B118" s="84" t="s">
        <v>39</v>
      </c>
      <c r="C118" s="68"/>
      <c r="D118" s="86">
        <v>0</v>
      </c>
      <c r="E118" s="87">
        <v>1.6000000000000001E-3</v>
      </c>
      <c r="F118" s="72">
        <f t="shared" ref="F118" si="28">D118*E118</f>
        <v>0</v>
      </c>
      <c r="G118" s="40"/>
      <c r="H118" s="86"/>
      <c r="I118" s="87">
        <v>1.6000000000000001E-3</v>
      </c>
      <c r="J118" s="72">
        <f t="shared" ref="J118" si="29">I118*H118</f>
        <v>0</v>
      </c>
      <c r="K118" s="207"/>
      <c r="L118" s="40"/>
    </row>
    <row r="119" spans="1:12" x14ac:dyDescent="0.2">
      <c r="A119" s="70" t="str">
        <f>IF(A104="","",A104)</f>
        <v/>
      </c>
      <c r="B119" s="84"/>
      <c r="C119" s="68"/>
      <c r="D119" s="89"/>
      <c r="E119" s="89"/>
      <c r="F119" s="72">
        <f t="shared" ref="F119" si="30">D119*E119</f>
        <v>0</v>
      </c>
      <c r="G119" s="40"/>
      <c r="H119" s="89"/>
      <c r="I119" s="89"/>
      <c r="J119" s="72">
        <f t="shared" ref="J119" si="31">H119*I119</f>
        <v>0</v>
      </c>
      <c r="K119" s="207"/>
      <c r="L119" s="40"/>
    </row>
    <row r="120" spans="1:12" x14ac:dyDescent="0.2">
      <c r="A120" s="70" t="str">
        <f>IF(A105="","",A105)</f>
        <v/>
      </c>
      <c r="B120" s="84"/>
      <c r="C120" s="68"/>
      <c r="D120" s="89"/>
      <c r="E120" s="89"/>
      <c r="F120" s="72">
        <f>D120*E120</f>
        <v>0</v>
      </c>
      <c r="G120" s="40"/>
      <c r="H120" s="89"/>
      <c r="I120" s="89"/>
      <c r="J120" s="72">
        <f>H120*I120</f>
        <v>0</v>
      </c>
      <c r="K120" s="207"/>
      <c r="L120" s="40"/>
    </row>
    <row r="121" spans="1:12" x14ac:dyDescent="0.2">
      <c r="A121" s="70" t="str">
        <f>IF(A106="","",A106)</f>
        <v/>
      </c>
      <c r="B121" s="84"/>
      <c r="C121" s="68"/>
      <c r="D121" s="89"/>
      <c r="E121" s="89"/>
      <c r="F121" s="72">
        <f>D121*E121</f>
        <v>0</v>
      </c>
      <c r="G121" s="40"/>
      <c r="H121" s="89"/>
      <c r="I121" s="89"/>
      <c r="J121" s="72">
        <f>H121*I121</f>
        <v>0</v>
      </c>
      <c r="K121" s="207"/>
      <c r="L121" s="40"/>
    </row>
    <row r="122" spans="1:12" x14ac:dyDescent="0.2">
      <c r="A122" s="67" t="s">
        <v>69</v>
      </c>
      <c r="B122" s="84"/>
      <c r="C122" s="88"/>
      <c r="D122" s="72">
        <f>SUM(D111:D121)</f>
        <v>13879151339.794683</v>
      </c>
      <c r="E122" s="70"/>
      <c r="F122" s="72">
        <f>SUM(F111:F121)</f>
        <v>22206642.143671498</v>
      </c>
      <c r="G122" s="70"/>
      <c r="H122" s="72">
        <f>SUM(H111:H121)</f>
        <v>14352006390.295635</v>
      </c>
      <c r="I122" s="70"/>
      <c r="J122" s="72">
        <f>SUM(J111:J121)</f>
        <v>22963210.224473022</v>
      </c>
      <c r="K122" s="72">
        <f>F122+J122</f>
        <v>45169852.36814452</v>
      </c>
      <c r="L122" s="40"/>
    </row>
    <row r="123" spans="1:12" ht="6.6" customHeight="1" x14ac:dyDescent="0.2">
      <c r="A123" s="40"/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</row>
    <row r="124" spans="1:12" ht="15.75" customHeight="1" x14ac:dyDescent="0.2">
      <c r="A124" s="63" t="s">
        <v>82</v>
      </c>
      <c r="B124" s="215"/>
      <c r="C124" s="64"/>
      <c r="D124" s="212"/>
      <c r="E124" s="220"/>
      <c r="F124" s="207"/>
      <c r="G124" s="57"/>
      <c r="H124" s="218"/>
      <c r="I124" s="220"/>
      <c r="J124" s="207" t="s">
        <v>66</v>
      </c>
      <c r="K124" s="215" t="s">
        <v>61</v>
      </c>
      <c r="L124" s="40"/>
    </row>
    <row r="125" spans="1:12" x14ac:dyDescent="0.2">
      <c r="A125" s="67" t="s">
        <v>71</v>
      </c>
      <c r="B125" s="216"/>
      <c r="C125" s="64"/>
      <c r="D125" s="213"/>
      <c r="E125" s="217"/>
      <c r="F125" s="207"/>
      <c r="G125" s="57"/>
      <c r="H125" s="219"/>
      <c r="I125" s="217"/>
      <c r="J125" s="207"/>
      <c r="K125" s="216"/>
      <c r="L125" s="40"/>
    </row>
    <row r="126" spans="1:12" x14ac:dyDescent="0.2">
      <c r="A126" s="70" t="str">
        <f t="shared" ref="A126:A131" si="32">IF(A111="","",A111)</f>
        <v>Residential</v>
      </c>
      <c r="B126" s="84" t="s">
        <v>75</v>
      </c>
      <c r="C126" s="68"/>
      <c r="D126" s="97">
        <v>1812689.8390924765</v>
      </c>
      <c r="E126" s="98">
        <v>1.8084</v>
      </c>
      <c r="F126" s="72">
        <f>D126*E126</f>
        <v>3278068.3050148347</v>
      </c>
      <c r="G126" s="40"/>
      <c r="H126" s="97">
        <v>14517.296027828645</v>
      </c>
      <c r="I126" s="98">
        <v>1.8084</v>
      </c>
      <c r="J126" s="72">
        <f>H126*I126</f>
        <v>26253.078136725322</v>
      </c>
      <c r="K126" s="207"/>
      <c r="L126" s="40"/>
    </row>
    <row r="127" spans="1:12" x14ac:dyDescent="0.2">
      <c r="A127" s="70" t="str">
        <f t="shared" si="32"/>
        <v>GS&lt;50 kW</v>
      </c>
      <c r="B127" s="84" t="s">
        <v>75</v>
      </c>
      <c r="C127" s="68"/>
      <c r="D127" s="97">
        <v>578045.38226103887</v>
      </c>
      <c r="E127" s="98">
        <v>1.8084</v>
      </c>
      <c r="F127" s="72">
        <f t="shared" ref="F127:F132" si="33">D127*E127</f>
        <v>1045337.2692808628</v>
      </c>
      <c r="G127" s="40"/>
      <c r="H127" s="97">
        <v>76880.715227190565</v>
      </c>
      <c r="I127" s="98">
        <v>1.8084</v>
      </c>
      <c r="J127" s="72">
        <f t="shared" ref="J127:J132" si="34">H127*I127</f>
        <v>139031.08541685142</v>
      </c>
      <c r="K127" s="207"/>
      <c r="L127" s="40"/>
    </row>
    <row r="128" spans="1:12" x14ac:dyDescent="0.2">
      <c r="A128" s="70" t="str">
        <f t="shared" si="32"/>
        <v>GS&gt; 50</v>
      </c>
      <c r="B128" s="84" t="s">
        <v>75</v>
      </c>
      <c r="C128" s="68"/>
      <c r="D128" s="97">
        <v>479169.79056877154</v>
      </c>
      <c r="E128" s="98">
        <v>1.8084</v>
      </c>
      <c r="F128" s="72">
        <f t="shared" si="33"/>
        <v>866530.64926456648</v>
      </c>
      <c r="G128" s="40"/>
      <c r="H128" s="97">
        <v>2605558.1664722227</v>
      </c>
      <c r="I128" s="98">
        <v>1.8084</v>
      </c>
      <c r="J128" s="72">
        <f t="shared" si="34"/>
        <v>4711891.3882483672</v>
      </c>
      <c r="K128" s="207"/>
      <c r="L128" s="40"/>
    </row>
    <row r="129" spans="1:12" x14ac:dyDescent="0.2">
      <c r="A129" s="70" t="str">
        <f t="shared" si="32"/>
        <v>Large User</v>
      </c>
      <c r="B129" s="84" t="s">
        <v>75</v>
      </c>
      <c r="C129" s="68"/>
      <c r="D129" s="97">
        <v>4948.7666437208063</v>
      </c>
      <c r="E129" s="98">
        <v>1.8084</v>
      </c>
      <c r="F129" s="72">
        <f t="shared" si="33"/>
        <v>8949.3495985047066</v>
      </c>
      <c r="G129" s="40"/>
      <c r="H129" s="97">
        <v>532789.12663247425</v>
      </c>
      <c r="I129" s="98">
        <v>1.8084</v>
      </c>
      <c r="J129" s="72">
        <f t="shared" si="34"/>
        <v>963495.85660216643</v>
      </c>
      <c r="K129" s="207"/>
      <c r="L129" s="40"/>
    </row>
    <row r="130" spans="1:12" x14ac:dyDescent="0.2">
      <c r="A130" s="70" t="str">
        <f t="shared" si="32"/>
        <v>Streetlighting</v>
      </c>
      <c r="B130" s="84" t="s">
        <v>75</v>
      </c>
      <c r="C130" s="68"/>
      <c r="D130" s="97">
        <v>179.3804772465148</v>
      </c>
      <c r="E130" s="98">
        <v>1.8084</v>
      </c>
      <c r="F130" s="72">
        <f t="shared" si="33"/>
        <v>324.39165505259734</v>
      </c>
      <c r="G130" s="40"/>
      <c r="H130" s="97">
        <v>19795.565272464388</v>
      </c>
      <c r="I130" s="98">
        <v>1.8084</v>
      </c>
      <c r="J130" s="72">
        <f t="shared" si="34"/>
        <v>35798.300238724602</v>
      </c>
      <c r="K130" s="207"/>
      <c r="L130" s="40"/>
    </row>
    <row r="131" spans="1:12" x14ac:dyDescent="0.2">
      <c r="A131" s="70" t="str">
        <f t="shared" si="32"/>
        <v>USL</v>
      </c>
      <c r="B131" s="84" t="s">
        <v>75</v>
      </c>
      <c r="C131" s="68"/>
      <c r="D131" s="97">
        <v>9827.6538331338415</v>
      </c>
      <c r="E131" s="98">
        <v>1.8084</v>
      </c>
      <c r="F131" s="72">
        <f t="shared" si="33"/>
        <v>17772.329191839239</v>
      </c>
      <c r="G131" s="40"/>
      <c r="H131" s="97">
        <v>621.46329785680587</v>
      </c>
      <c r="I131" s="98">
        <v>1.8084</v>
      </c>
      <c r="J131" s="72">
        <f t="shared" si="34"/>
        <v>1123.8542278442478</v>
      </c>
      <c r="K131" s="207"/>
      <c r="L131" s="40"/>
    </row>
    <row r="132" spans="1:12" x14ac:dyDescent="0.2">
      <c r="A132" s="70" t="str">
        <f>IF(A117="","",A117)</f>
        <v>Sentinel</v>
      </c>
      <c r="B132" s="52" t="s">
        <v>75</v>
      </c>
      <c r="C132" s="99"/>
      <c r="D132" s="97">
        <v>79.195010225278637</v>
      </c>
      <c r="E132" s="98">
        <v>1.8084</v>
      </c>
      <c r="F132" s="72">
        <f t="shared" si="33"/>
        <v>143.21625649139389</v>
      </c>
      <c r="G132" s="40"/>
      <c r="H132" s="97">
        <v>19.437899166590146</v>
      </c>
      <c r="I132" s="98">
        <v>1.8084</v>
      </c>
      <c r="J132" s="72">
        <f t="shared" si="34"/>
        <v>35.151496852861619</v>
      </c>
      <c r="K132" s="207"/>
      <c r="L132" s="40"/>
    </row>
    <row r="133" spans="1:12" x14ac:dyDescent="0.2">
      <c r="A133" s="70"/>
      <c r="B133" s="52"/>
      <c r="C133" s="99"/>
      <c r="D133" s="97"/>
      <c r="E133" s="98"/>
      <c r="F133" s="72"/>
      <c r="G133" s="40"/>
      <c r="H133" s="97"/>
      <c r="I133" s="98"/>
      <c r="J133" s="72"/>
      <c r="K133" s="207"/>
      <c r="L133" s="40"/>
    </row>
    <row r="134" spans="1:12" x14ac:dyDescent="0.2">
      <c r="A134" s="70" t="str">
        <f>IF(A119="","",A119)</f>
        <v/>
      </c>
      <c r="B134" s="52"/>
      <c r="C134" s="99"/>
      <c r="D134" s="89"/>
      <c r="E134" s="89"/>
      <c r="F134" s="72">
        <f t="shared" ref="F134" si="35">D134*E134</f>
        <v>0</v>
      </c>
      <c r="G134" s="40"/>
      <c r="H134" s="89"/>
      <c r="I134" s="87"/>
      <c r="J134" s="72"/>
      <c r="K134" s="207"/>
      <c r="L134" s="40"/>
    </row>
    <row r="135" spans="1:12" ht="14.1" customHeight="1" x14ac:dyDescent="0.2">
      <c r="A135" s="70" t="str">
        <f>IF(A120="","",A120)</f>
        <v/>
      </c>
      <c r="B135" s="52"/>
      <c r="C135" s="68"/>
      <c r="D135" s="89"/>
      <c r="E135" s="89"/>
      <c r="F135" s="72">
        <f>D135*E135</f>
        <v>0</v>
      </c>
      <c r="G135" s="40"/>
      <c r="H135" s="89"/>
      <c r="I135" s="87"/>
      <c r="J135" s="72"/>
      <c r="K135" s="207"/>
      <c r="L135" s="40"/>
    </row>
    <row r="136" spans="1:12" x14ac:dyDescent="0.2">
      <c r="A136" s="70" t="str">
        <f>IF(A121="","",A121)</f>
        <v/>
      </c>
      <c r="B136" s="84"/>
      <c r="C136" s="68"/>
      <c r="D136" s="89"/>
      <c r="E136" s="89"/>
      <c r="F136" s="72">
        <f>D136*E136</f>
        <v>0</v>
      </c>
      <c r="G136" s="40"/>
      <c r="H136" s="89"/>
      <c r="I136" s="87"/>
      <c r="J136" s="72"/>
      <c r="K136" s="207"/>
      <c r="L136" s="40"/>
    </row>
    <row r="137" spans="1:12" x14ac:dyDescent="0.2">
      <c r="A137" s="67" t="s">
        <v>69</v>
      </c>
      <c r="B137" s="84"/>
      <c r="C137" s="68"/>
      <c r="D137" s="100">
        <f>SUM(D126:D136)</f>
        <v>2884940.0078866128</v>
      </c>
      <c r="E137" s="70"/>
      <c r="F137" s="72">
        <f>SUM(F126:F136)</f>
        <v>5217125.5102621531</v>
      </c>
      <c r="G137" s="70"/>
      <c r="H137" s="100">
        <f>SUM(H126:H136)</f>
        <v>3250181.7708292045</v>
      </c>
      <c r="I137" s="70"/>
      <c r="J137" s="72">
        <f>SUM(J126:J136)</f>
        <v>5877628.7143675331</v>
      </c>
      <c r="K137" s="76">
        <f>F137+J137</f>
        <v>11094754.224629685</v>
      </c>
      <c r="L137" s="40"/>
    </row>
    <row r="138" spans="1:12" x14ac:dyDescent="0.2">
      <c r="A138" s="40"/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L138" s="40"/>
    </row>
    <row r="139" spans="1:12" x14ac:dyDescent="0.2">
      <c r="A139" s="63" t="s">
        <v>83</v>
      </c>
      <c r="B139" s="220"/>
      <c r="C139" s="64"/>
      <c r="D139" s="212"/>
      <c r="E139" s="220"/>
      <c r="F139" s="207"/>
      <c r="G139" s="57"/>
      <c r="H139" s="215"/>
      <c r="I139" s="220"/>
      <c r="J139" s="207" t="s">
        <v>66</v>
      </c>
      <c r="K139" s="215" t="s">
        <v>61</v>
      </c>
      <c r="L139" s="40"/>
    </row>
    <row r="140" spans="1:12" x14ac:dyDescent="0.2">
      <c r="A140" s="67" t="s">
        <v>71</v>
      </c>
      <c r="B140" s="217"/>
      <c r="C140" s="64"/>
      <c r="D140" s="213"/>
      <c r="E140" s="217"/>
      <c r="F140" s="207"/>
      <c r="G140" s="57"/>
      <c r="H140" s="216"/>
      <c r="I140" s="217"/>
      <c r="J140" s="207"/>
      <c r="K140" s="221"/>
      <c r="L140" s="40"/>
    </row>
    <row r="141" spans="1:12" x14ac:dyDescent="0.2">
      <c r="A141" s="70" t="str">
        <f>+A126</f>
        <v>Residential</v>
      </c>
      <c r="B141" s="84"/>
      <c r="C141" s="68"/>
      <c r="D141" s="86">
        <v>988151.18979752006</v>
      </c>
      <c r="E141" s="101">
        <v>0.42</v>
      </c>
      <c r="F141" s="72">
        <f>D141*E141*12</f>
        <v>4980281.9965795008</v>
      </c>
      <c r="G141" s="40"/>
      <c r="H141" s="86">
        <v>7913.8102024798982</v>
      </c>
      <c r="I141" s="102">
        <v>0.42</v>
      </c>
      <c r="J141" s="72">
        <f>H141*I141*12</f>
        <v>39885.603420498679</v>
      </c>
      <c r="K141" s="221"/>
      <c r="L141" s="40"/>
    </row>
    <row r="142" spans="1:12" x14ac:dyDescent="0.2">
      <c r="A142" s="95" t="str">
        <f>+A127</f>
        <v>GS&lt;50 kW</v>
      </c>
      <c r="B142" s="84"/>
      <c r="C142" s="68"/>
      <c r="D142" s="86">
        <v>79826.336727356989</v>
      </c>
      <c r="E142" s="101">
        <v>0.42</v>
      </c>
      <c r="F142" s="72">
        <f>D142*E142*12</f>
        <v>402324.73710587923</v>
      </c>
      <c r="G142" s="40"/>
      <c r="H142" s="86">
        <v>10616.996605976357</v>
      </c>
      <c r="I142" s="102">
        <v>0.42</v>
      </c>
      <c r="J142" s="72">
        <f>H142*I142*12</f>
        <v>53509.662894120833</v>
      </c>
      <c r="K142" s="221"/>
      <c r="L142" s="40"/>
    </row>
    <row r="143" spans="1:12" x14ac:dyDescent="0.2">
      <c r="A143" s="95" t="str">
        <f>+A128</f>
        <v>GS&gt; 50</v>
      </c>
      <c r="B143" s="84"/>
      <c r="C143" s="68"/>
      <c r="D143" s="89"/>
      <c r="E143" s="102"/>
      <c r="F143" s="72"/>
      <c r="G143" s="40"/>
      <c r="H143" s="89"/>
      <c r="I143" s="89"/>
      <c r="J143" s="72">
        <f t="shared" ref="J143:J147" si="36">H143*I143*12</f>
        <v>0</v>
      </c>
      <c r="K143" s="221"/>
      <c r="L143" s="40"/>
    </row>
    <row r="144" spans="1:12" x14ac:dyDescent="0.2">
      <c r="A144" s="95"/>
      <c r="B144" s="84"/>
      <c r="C144" s="68"/>
      <c r="D144" s="89"/>
      <c r="E144" s="103"/>
      <c r="F144" s="72">
        <f t="shared" ref="F144:F147" si="37">D144*E144*12</f>
        <v>0</v>
      </c>
      <c r="G144" s="40"/>
      <c r="H144" s="89"/>
      <c r="I144" s="89"/>
      <c r="J144" s="72">
        <f t="shared" si="36"/>
        <v>0</v>
      </c>
      <c r="K144" s="221"/>
      <c r="L144" s="40"/>
    </row>
    <row r="145" spans="1:12" x14ac:dyDescent="0.2">
      <c r="A145" s="95"/>
      <c r="B145" s="84"/>
      <c r="C145" s="68"/>
      <c r="D145" s="89"/>
      <c r="E145" s="89"/>
      <c r="F145" s="72">
        <f t="shared" si="37"/>
        <v>0</v>
      </c>
      <c r="G145" s="40"/>
      <c r="H145" s="89"/>
      <c r="I145" s="89"/>
      <c r="J145" s="72">
        <f t="shared" si="36"/>
        <v>0</v>
      </c>
      <c r="K145" s="221"/>
      <c r="L145" s="40"/>
    </row>
    <row r="146" spans="1:12" x14ac:dyDescent="0.2">
      <c r="A146" s="95"/>
      <c r="B146" s="84"/>
      <c r="C146" s="68"/>
      <c r="D146" s="89"/>
      <c r="E146" s="89"/>
      <c r="F146" s="72">
        <f t="shared" si="37"/>
        <v>0</v>
      </c>
      <c r="G146" s="40"/>
      <c r="H146" s="89"/>
      <c r="I146" s="89"/>
      <c r="J146" s="72">
        <f t="shared" si="36"/>
        <v>0</v>
      </c>
      <c r="K146" s="221"/>
      <c r="L146" s="40"/>
    </row>
    <row r="147" spans="1:12" x14ac:dyDescent="0.2">
      <c r="A147" s="95"/>
      <c r="B147" s="84"/>
      <c r="C147" s="68"/>
      <c r="D147" s="89"/>
      <c r="E147" s="89"/>
      <c r="F147" s="72">
        <f t="shared" si="37"/>
        <v>0</v>
      </c>
      <c r="G147" s="40"/>
      <c r="H147" s="89"/>
      <c r="I147" s="89"/>
      <c r="J147" s="72">
        <f t="shared" si="36"/>
        <v>0</v>
      </c>
      <c r="K147" s="221"/>
      <c r="L147" s="40"/>
    </row>
    <row r="148" spans="1:12" x14ac:dyDescent="0.2">
      <c r="A148" s="95"/>
      <c r="B148" s="84"/>
      <c r="C148" s="68"/>
      <c r="D148" s="89"/>
      <c r="E148" s="89"/>
      <c r="F148" s="72">
        <f>D148*E148*12</f>
        <v>0</v>
      </c>
      <c r="G148" s="40"/>
      <c r="H148" s="89"/>
      <c r="I148" s="89"/>
      <c r="J148" s="72">
        <f>H148*I148*12</f>
        <v>0</v>
      </c>
      <c r="K148" s="81"/>
      <c r="L148" s="40"/>
    </row>
    <row r="149" spans="1:12" x14ac:dyDescent="0.2">
      <c r="A149" s="67" t="s">
        <v>69</v>
      </c>
      <c r="B149" s="84"/>
      <c r="C149" s="68"/>
      <c r="D149" s="76">
        <f>D141+D142</f>
        <v>1067977.5265248769</v>
      </c>
      <c r="E149" s="70"/>
      <c r="F149" s="72">
        <f>SUM(F141:F148)</f>
        <v>5382606.7336853798</v>
      </c>
      <c r="G149" s="70"/>
      <c r="H149" s="76">
        <f>H141+H142</f>
        <v>18530.806808456255</v>
      </c>
      <c r="I149" s="70"/>
      <c r="J149" s="72">
        <f>SUM(J141:J148)</f>
        <v>93395.266314619512</v>
      </c>
      <c r="K149" s="72">
        <f>F149+J149</f>
        <v>5476001.9999999991</v>
      </c>
      <c r="L149" s="40"/>
    </row>
    <row r="150" spans="1:12" x14ac:dyDescent="0.2">
      <c r="A150" s="70"/>
      <c r="B150" s="70"/>
      <c r="C150" s="68"/>
      <c r="D150" s="70"/>
      <c r="E150" s="70"/>
      <c r="F150" s="70"/>
      <c r="G150" s="70"/>
      <c r="H150" s="70"/>
      <c r="I150" s="70"/>
      <c r="J150" s="70"/>
      <c r="K150" s="40"/>
      <c r="L150" s="40"/>
    </row>
    <row r="151" spans="1:12" ht="62.1" customHeight="1" x14ac:dyDescent="0.2">
      <c r="A151" s="67" t="s">
        <v>84</v>
      </c>
      <c r="B151" s="70"/>
      <c r="C151" s="68"/>
      <c r="D151" s="70"/>
      <c r="E151" s="70"/>
      <c r="F151" s="72">
        <f>F20+F32+F47+F62+F77+F92+F107+F122+F137+F149</f>
        <v>1842753281.0946064</v>
      </c>
      <c r="G151" s="70"/>
      <c r="H151" s="70"/>
      <c r="I151" s="70"/>
      <c r="J151" s="72">
        <f>J20+J32+J47+J62+J77+J92+J107+J122+J137+J149</f>
        <v>1631573076.5566652</v>
      </c>
      <c r="K151" s="76">
        <f>+F151+J151</f>
        <v>3474326357.6512718</v>
      </c>
      <c r="L151" s="40"/>
    </row>
    <row r="152" spans="1:12" x14ac:dyDescent="0.2">
      <c r="A152" s="67" t="s">
        <v>85</v>
      </c>
      <c r="B152" s="104"/>
      <c r="C152" s="68"/>
      <c r="D152" s="105"/>
      <c r="E152" s="89"/>
      <c r="F152" s="106"/>
      <c r="G152" s="70"/>
      <c r="H152" s="89"/>
      <c r="I152" s="89"/>
      <c r="J152" s="107"/>
      <c r="K152" s="76"/>
      <c r="L152" s="40"/>
    </row>
    <row r="153" spans="1:12" x14ac:dyDescent="0.2">
      <c r="A153" s="67" t="s">
        <v>46</v>
      </c>
      <c r="B153" s="108"/>
      <c r="C153" s="109"/>
      <c r="D153" s="67"/>
      <c r="E153" s="67"/>
      <c r="F153" s="110">
        <f>+F151+F152</f>
        <v>1842753281.0946064</v>
      </c>
      <c r="G153" s="67"/>
      <c r="H153" s="67"/>
      <c r="I153" s="67"/>
      <c r="J153" s="110">
        <f>+J151+J152</f>
        <v>1631573076.5566652</v>
      </c>
      <c r="K153" s="110">
        <f>+K151+K152</f>
        <v>3474326357.6512718</v>
      </c>
      <c r="L153" s="40"/>
    </row>
    <row r="154" spans="1:12" x14ac:dyDescent="0.2">
      <c r="A154" s="109"/>
      <c r="B154" s="111"/>
      <c r="C154" s="61"/>
      <c r="D154" s="61"/>
      <c r="E154" s="61"/>
      <c r="F154" s="112"/>
      <c r="G154" s="61"/>
      <c r="H154" s="61"/>
      <c r="I154" s="61"/>
      <c r="J154" s="112"/>
      <c r="K154" s="112"/>
      <c r="L154" s="40"/>
    </row>
    <row r="155" spans="1:12" x14ac:dyDescent="0.2">
      <c r="A155" s="68" t="s">
        <v>86</v>
      </c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L155" s="40"/>
    </row>
    <row r="156" spans="1:12" x14ac:dyDescent="0.2">
      <c r="A156" s="68" t="s">
        <v>87</v>
      </c>
      <c r="B156" s="40"/>
      <c r="C156" s="40"/>
      <c r="D156" s="40"/>
      <c r="E156" s="40"/>
      <c r="F156" s="40"/>
      <c r="G156" s="40"/>
      <c r="H156" s="40"/>
      <c r="I156" s="40"/>
      <c r="J156" s="40"/>
      <c r="K156" s="40"/>
      <c r="L156" s="40"/>
    </row>
    <row r="157" spans="1:12" x14ac:dyDescent="0.2">
      <c r="A157" s="40"/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L157" s="40"/>
    </row>
    <row r="158" spans="1:12" x14ac:dyDescent="0.2">
      <c r="A158" s="40"/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L158" s="40"/>
    </row>
    <row r="159" spans="1:12" x14ac:dyDescent="0.2">
      <c r="A159" s="40"/>
      <c r="B159" s="40"/>
      <c r="C159" s="40"/>
      <c r="D159" s="207" t="str">
        <f>D10 &amp; " - Cop"</f>
        <v>2027 Test Year - Cop</v>
      </c>
      <c r="E159" s="207"/>
      <c r="F159" s="88"/>
      <c r="G159" s="40"/>
      <c r="H159" s="40"/>
      <c r="I159" s="40"/>
      <c r="J159" s="40"/>
      <c r="K159" s="40"/>
      <c r="L159" s="40"/>
    </row>
    <row r="160" spans="1:12" x14ac:dyDescent="0.2">
      <c r="A160" s="40"/>
      <c r="B160" s="40"/>
      <c r="C160" s="40"/>
      <c r="D160" s="70" t="s">
        <v>88</v>
      </c>
      <c r="E160" s="113">
        <f>K20</f>
        <v>1955278226.9166503</v>
      </c>
      <c r="F160" s="114">
        <v>1955278226.9166505</v>
      </c>
      <c r="G160" s="40"/>
      <c r="H160" s="115">
        <f>E160-F160</f>
        <v>0</v>
      </c>
      <c r="I160" s="40"/>
      <c r="J160" s="40"/>
      <c r="K160" s="40"/>
      <c r="L160" s="40"/>
    </row>
    <row r="161" spans="1:12" x14ac:dyDescent="0.2">
      <c r="A161" s="40"/>
      <c r="B161" s="40"/>
      <c r="C161" s="40"/>
      <c r="D161" s="70" t="s">
        <v>89</v>
      </c>
      <c r="E161" s="77">
        <f>K32</f>
        <v>729139221.72435486</v>
      </c>
      <c r="F161" s="116">
        <v>729139221.72435486</v>
      </c>
      <c r="G161" s="40"/>
      <c r="H161" s="115">
        <f t="shared" ref="H161:H168" si="38">E161-F161</f>
        <v>0</v>
      </c>
      <c r="I161" s="40"/>
      <c r="J161" s="40"/>
      <c r="K161" s="40"/>
      <c r="L161" s="40"/>
    </row>
    <row r="162" spans="1:12" x14ac:dyDescent="0.2">
      <c r="A162" s="40"/>
      <c r="B162" s="40"/>
      <c r="C162" s="40"/>
      <c r="D162" s="70" t="s">
        <v>90</v>
      </c>
      <c r="E162" s="77">
        <f>(K77+K92+K107+K122)</f>
        <v>180667588.36871621</v>
      </c>
      <c r="F162" s="116">
        <v>180667588.36871621</v>
      </c>
      <c r="G162" s="40"/>
      <c r="H162" s="115">
        <f t="shared" si="38"/>
        <v>0</v>
      </c>
      <c r="I162" s="117"/>
      <c r="J162" s="40"/>
      <c r="K162" s="40"/>
      <c r="L162" s="40"/>
    </row>
    <row r="163" spans="1:12" x14ac:dyDescent="0.2">
      <c r="A163" s="40"/>
      <c r="B163" s="40"/>
      <c r="C163" s="40"/>
      <c r="D163" s="70" t="s">
        <v>91</v>
      </c>
      <c r="E163" s="77">
        <f>K47</f>
        <v>371526539.63972253</v>
      </c>
      <c r="F163" s="116">
        <v>371526539.63972247</v>
      </c>
      <c r="G163" s="40"/>
      <c r="H163" s="115">
        <f t="shared" si="38"/>
        <v>0</v>
      </c>
      <c r="I163" s="40"/>
      <c r="J163" s="40"/>
      <c r="K163" s="40"/>
      <c r="L163" s="40"/>
    </row>
    <row r="164" spans="1:12" x14ac:dyDescent="0.2">
      <c r="A164" s="40"/>
      <c r="B164" s="40"/>
      <c r="C164" s="40"/>
      <c r="D164" s="70" t="s">
        <v>92</v>
      </c>
      <c r="E164" s="77">
        <f>K62</f>
        <v>221144024.77719826</v>
      </c>
      <c r="F164" s="116">
        <v>221144024.77719823</v>
      </c>
      <c r="G164" s="40"/>
      <c r="H164" s="115">
        <f t="shared" si="38"/>
        <v>0</v>
      </c>
      <c r="I164" s="40"/>
      <c r="J164" s="40"/>
      <c r="K164" s="40"/>
      <c r="L164" s="40"/>
    </row>
    <row r="165" spans="1:12" x14ac:dyDescent="0.2">
      <c r="A165" s="40"/>
      <c r="B165" s="40"/>
      <c r="C165" s="40"/>
      <c r="D165" s="70" t="s">
        <v>93</v>
      </c>
      <c r="E165" s="77">
        <f>K137</f>
        <v>11094754.224629685</v>
      </c>
      <c r="F165" s="116">
        <v>11094754.224629683</v>
      </c>
      <c r="G165" s="40"/>
      <c r="H165" s="115">
        <f t="shared" si="38"/>
        <v>0</v>
      </c>
      <c r="I165" s="40"/>
      <c r="J165" s="40"/>
      <c r="K165" s="40"/>
      <c r="L165" s="40"/>
    </row>
    <row r="166" spans="1:12" x14ac:dyDescent="0.2">
      <c r="A166" s="40"/>
      <c r="B166" s="40"/>
      <c r="C166" s="40"/>
      <c r="D166" s="70" t="s">
        <v>94</v>
      </c>
      <c r="E166" s="77">
        <f>K149</f>
        <v>5476001.9999999991</v>
      </c>
      <c r="F166" s="116">
        <v>5476001.9999999991</v>
      </c>
      <c r="G166" s="40"/>
      <c r="H166" s="115">
        <f t="shared" si="38"/>
        <v>0</v>
      </c>
      <c r="I166" s="40"/>
      <c r="J166" s="40"/>
      <c r="K166" s="40"/>
      <c r="L166" s="40"/>
    </row>
    <row r="167" spans="1:12" x14ac:dyDescent="0.2">
      <c r="A167" s="40"/>
      <c r="B167" s="40"/>
      <c r="C167" s="40"/>
      <c r="D167" s="70" t="s">
        <v>95</v>
      </c>
      <c r="E167" s="77">
        <f>+K152</f>
        <v>0</v>
      </c>
      <c r="F167" s="116"/>
      <c r="G167" s="40"/>
      <c r="H167" s="115">
        <f t="shared" si="38"/>
        <v>0</v>
      </c>
      <c r="I167" s="117"/>
      <c r="J167" s="40"/>
      <c r="K167" s="40"/>
      <c r="L167" s="40"/>
    </row>
    <row r="168" spans="1:12" x14ac:dyDescent="0.2">
      <c r="A168" s="40"/>
      <c r="B168" s="40"/>
      <c r="C168" s="40"/>
      <c r="D168" s="67" t="s">
        <v>46</v>
      </c>
      <c r="E168" s="118">
        <f>SUM(E160:E167)</f>
        <v>3474326357.6512718</v>
      </c>
      <c r="F168" s="114">
        <f>SUM(F160:F166)</f>
        <v>3474326357.6512723</v>
      </c>
      <c r="G168" s="40"/>
      <c r="H168" s="115">
        <f t="shared" si="38"/>
        <v>0</v>
      </c>
      <c r="I168" s="115"/>
      <c r="J168" s="119"/>
      <c r="K168" s="40"/>
      <c r="L168" s="40"/>
    </row>
    <row r="169" spans="1:12" x14ac:dyDescent="0.2">
      <c r="A169" s="40"/>
      <c r="B169" s="40"/>
      <c r="C169" s="40"/>
      <c r="D169" s="40"/>
      <c r="E169" s="120">
        <v>0</v>
      </c>
      <c r="F169" s="115"/>
      <c r="G169" s="40"/>
      <c r="H169" s="40"/>
      <c r="I169" s="40"/>
      <c r="J169" s="40"/>
      <c r="K169" s="40"/>
      <c r="L169" s="40"/>
    </row>
    <row r="170" spans="1:12" x14ac:dyDescent="0.2">
      <c r="E170" s="37"/>
    </row>
    <row r="171" spans="1:12" ht="15" customHeight="1" x14ac:dyDescent="0.2">
      <c r="A171" s="38"/>
    </row>
    <row r="172" spans="1:12" ht="32.450000000000003" customHeight="1" x14ac:dyDescent="0.2">
      <c r="A172" s="222"/>
      <c r="B172" s="222"/>
      <c r="C172" s="222"/>
      <c r="D172" s="222"/>
      <c r="E172" s="222"/>
      <c r="F172" s="222"/>
      <c r="G172" s="222"/>
      <c r="H172" s="222"/>
      <c r="I172" s="222"/>
      <c r="J172" s="222"/>
      <c r="K172" s="222"/>
    </row>
    <row r="173" spans="1:12" x14ac:dyDescent="0.2">
      <c r="A173" s="38"/>
      <c r="E173" s="39"/>
    </row>
    <row r="174" spans="1:12" x14ac:dyDescent="0.2">
      <c r="A174" s="38"/>
    </row>
    <row r="176" spans="1:12" x14ac:dyDescent="0.2">
      <c r="A176" s="38"/>
    </row>
  </sheetData>
  <mergeCells count="91">
    <mergeCell ref="K141:K147"/>
    <mergeCell ref="D159:E159"/>
    <mergeCell ref="A172:K172"/>
    <mergeCell ref="K126:K136"/>
    <mergeCell ref="B139:B140"/>
    <mergeCell ref="D139:D140"/>
    <mergeCell ref="E139:E140"/>
    <mergeCell ref="F139:F140"/>
    <mergeCell ref="H139:H140"/>
    <mergeCell ref="I139:I140"/>
    <mergeCell ref="J139:J140"/>
    <mergeCell ref="K139:K140"/>
    <mergeCell ref="K111:K121"/>
    <mergeCell ref="B124:B125"/>
    <mergeCell ref="D124:D125"/>
    <mergeCell ref="E124:E125"/>
    <mergeCell ref="F124:F125"/>
    <mergeCell ref="H124:H125"/>
    <mergeCell ref="I124:I125"/>
    <mergeCell ref="J124:J125"/>
    <mergeCell ref="K124:K125"/>
    <mergeCell ref="K96:K106"/>
    <mergeCell ref="B109:B110"/>
    <mergeCell ref="D109:D110"/>
    <mergeCell ref="E109:E110"/>
    <mergeCell ref="F109:F110"/>
    <mergeCell ref="H109:H110"/>
    <mergeCell ref="I109:I110"/>
    <mergeCell ref="J109:J110"/>
    <mergeCell ref="K109:K110"/>
    <mergeCell ref="K81:K91"/>
    <mergeCell ref="B94:B95"/>
    <mergeCell ref="D94:D95"/>
    <mergeCell ref="E94:E95"/>
    <mergeCell ref="F94:F95"/>
    <mergeCell ref="H94:H95"/>
    <mergeCell ref="I94:I95"/>
    <mergeCell ref="J94:J95"/>
    <mergeCell ref="K94:K95"/>
    <mergeCell ref="K66:K76"/>
    <mergeCell ref="B79:B80"/>
    <mergeCell ref="D79:D80"/>
    <mergeCell ref="E79:E80"/>
    <mergeCell ref="F79:F80"/>
    <mergeCell ref="H79:H80"/>
    <mergeCell ref="I79:I80"/>
    <mergeCell ref="J79:J80"/>
    <mergeCell ref="K79:K80"/>
    <mergeCell ref="K51:K61"/>
    <mergeCell ref="B64:B65"/>
    <mergeCell ref="D64:D65"/>
    <mergeCell ref="E64:E65"/>
    <mergeCell ref="F64:F65"/>
    <mergeCell ref="H64:H65"/>
    <mergeCell ref="I64:I65"/>
    <mergeCell ref="J64:J65"/>
    <mergeCell ref="K64:K65"/>
    <mergeCell ref="K36:K46"/>
    <mergeCell ref="B49:B50"/>
    <mergeCell ref="D49:D50"/>
    <mergeCell ref="E49:E50"/>
    <mergeCell ref="F49:F50"/>
    <mergeCell ref="H49:H50"/>
    <mergeCell ref="I49:I50"/>
    <mergeCell ref="J49:J50"/>
    <mergeCell ref="K49:K50"/>
    <mergeCell ref="K24:K31"/>
    <mergeCell ref="B34:B35"/>
    <mergeCell ref="D34:D35"/>
    <mergeCell ref="E34:E35"/>
    <mergeCell ref="F34:F35"/>
    <mergeCell ref="H34:H35"/>
    <mergeCell ref="I34:I35"/>
    <mergeCell ref="J34:J35"/>
    <mergeCell ref="K34:K35"/>
    <mergeCell ref="K12:K19"/>
    <mergeCell ref="I21:J21"/>
    <mergeCell ref="B22:B23"/>
    <mergeCell ref="D22:D23"/>
    <mergeCell ref="E22:E23"/>
    <mergeCell ref="F22:F23"/>
    <mergeCell ref="H22:H23"/>
    <mergeCell ref="I22:I23"/>
    <mergeCell ref="J22:J23"/>
    <mergeCell ref="K22:K23"/>
    <mergeCell ref="B11:B12"/>
    <mergeCell ref="A1:J1"/>
    <mergeCell ref="E9:F9"/>
    <mergeCell ref="I9:J9"/>
    <mergeCell ref="E10:F10"/>
    <mergeCell ref="I10:J10"/>
  </mergeCells>
  <pageMargins left="0.196850393700787" right="0.196850393700787" top="0.39370078740157499" bottom="0.472441" header="0.196850393700787" footer="9.8425200000000004E-2"/>
  <pageSetup scale="20" orientation="landscape" r:id="rId1"/>
  <headerFooter>
    <oddHeader>&amp;R&amp;6&amp;K00-049Date: &amp;D
Time: &amp;T</oddHeader>
    <oddFooter>&amp;L&amp;6&amp;K00-049Path: &amp;Z
File: &amp;F
Tab: &amp;A&amp;R&amp;6&amp;K00-049Page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F4FAFB3-9434-4EC4-AF14-EF9EB8C5A7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813d627-6812-41ba-b21c-8d274ce88239"/>
    <ds:schemaRef ds:uri="e0893123-66fa-4b19-a433-47924ff5ec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C57500-AB62-4482-B1B1-141E53E78BD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813d627-6812-41ba-b21c-8d274ce88239"/>
  </ds:schemaRefs>
</ds:datastoreItem>
</file>

<file path=customXml/itemProps3.xml><?xml version="1.0" encoding="utf-8"?>
<ds:datastoreItem xmlns:ds="http://schemas.openxmlformats.org/officeDocument/2006/customXml" ds:itemID="{07C30663-F37D-41A4-A347-0BEFD4B5015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App.2-ZA_2027 Com.Exp. Forecast</vt:lpstr>
      <vt:lpstr>App.2-ZB_2027 Cost of Power</vt:lpstr>
    </vt:vector>
  </TitlesOfParts>
  <Manager/>
  <Company>Alectra Utilities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Fan</dc:creator>
  <cp:keywords/>
  <dc:description/>
  <cp:lastModifiedBy>Susi Ahlborn</cp:lastModifiedBy>
  <cp:revision/>
  <dcterms:created xsi:type="dcterms:W3CDTF">2025-03-04T15:57:26Z</dcterms:created>
  <dcterms:modified xsi:type="dcterms:W3CDTF">2025-10-14T22:48:53Z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</Properties>
</file>