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4237F38E-CB63-4E3D-9655-99B68DA81FD4}" xr6:coauthVersionLast="47" xr6:coauthVersionMax="47" xr10:uidLastSave="{00000000-0000-0000-0000-000000000000}"/>
  <bookViews>
    <workbookView xWindow="-120" yWindow="-120" windowWidth="24240" windowHeight="13020" tabRatio="807" xr2:uid="{7A662B45-52E8-4B52-B6DF-7EB420889AB5}"/>
  </bookViews>
  <sheets>
    <sheet name="App.2-ZA_2030 Com.Exp. Forecast" sheetId="5" r:id="rId1"/>
    <sheet name="App.2-ZB_2030 Cost of Power" sheetId="6" r:id="rId2"/>
  </sheets>
  <definedNames>
    <definedName name="_xlnm._FilterDatabase" localSheetId="0" hidden="1">'App.2-ZA_2030 Com.Exp. Forecast'!$G$28:$K$36</definedName>
    <definedName name="_Parse_Out" hidden="1">#REF!</definedName>
    <definedName name="Admin_Charges">#REF!</definedName>
    <definedName name="Admin_Charges_Columns">#REF!</definedName>
    <definedName name="Admin_Charges_Rows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BRR_2016">#REF!</definedName>
    <definedName name="BRR_2027">#REF!</definedName>
    <definedName name="BRR_2028">#REF!</definedName>
    <definedName name="BRR_2029">#REF!</definedName>
    <definedName name="BRR_2030">#REF!</definedName>
    <definedName name="BRR_2031">#REF!</definedName>
    <definedName name="BRRAPP">#REF!</definedName>
    <definedName name="BRRIR">#REF!</definedName>
    <definedName name="BRRPBD">#REF!</definedName>
    <definedName name="BRRSA">#REF!</definedName>
    <definedName name="Cash">#REF!</definedName>
    <definedName name="ccar">#REF!</definedName>
    <definedName name="ClassA_Consumption_Allocation">#REF!</definedName>
    <definedName name="ClassA_Consumption_Allocation_Columns">#REF!</definedName>
    <definedName name="ClassA_Consumption_Allocation_Rows">#REF!</definedName>
    <definedName name="ClassA_Demand_Allocation">#REF!</definedName>
    <definedName name="ClassA_Demand_Allocation_Columns">#REF!</definedName>
    <definedName name="ClassA_Demand_Allocation_Rows">#REF!</definedName>
    <definedName name="contactf">#REF!</definedName>
    <definedName name="COS_RES_CUSTOMERS" localSheetId="1">#REF!</definedName>
    <definedName name="COS_RES_CUSTOMERS">#REF!</definedName>
    <definedName name="COS_RES_KWH" localSheetId="1">#REF!</definedName>
    <definedName name="COS_RES_KWH">#REF!</definedName>
    <definedName name="CRLF">#REF!</definedName>
    <definedName name="CustomerAdministration">#REF!</definedName>
    <definedName name="EBNUMBER">#REF!</definedName>
    <definedName name="ERTH_SA">#REF!</definedName>
    <definedName name="Fixed_Charges">#REF!</definedName>
    <definedName name="forecast_wholesale_lineplus">#REF!</definedName>
    <definedName name="forecast_wholesale_network">#REF!</definedName>
    <definedName name="G1LD">#REF!</definedName>
    <definedName name="histdate">#REF!</definedName>
    <definedName name="IA">#REF!</definedName>
    <definedName name="Incr2000">#REF!</definedName>
    <definedName name="IR">#REF!</definedName>
    <definedName name="IRM_2025">#REF!</definedName>
    <definedName name="IRM_2026">#REF!</definedName>
    <definedName name="Last_Rebasing_Year">#REF!</definedName>
    <definedName name="LDC_LIST">#REF!</definedName>
    <definedName name="LDCList">OFFSET(#REF!,0,0,COUNTA(#REF!),1)</definedName>
    <definedName name="LDCNAME1">#REF!</definedName>
    <definedName name="LDCNAMES">#REF!</definedName>
    <definedName name="LIMIT">#REF!</definedName>
    <definedName name="listdata" localSheetId="1">#REF!</definedName>
    <definedName name="listdata">#REF!</definedName>
    <definedName name="Loss_Factors">#REF!</definedName>
    <definedName name="Loss_Factors_Columns">#REF!</definedName>
    <definedName name="Loss_Factors_Rows">#REF!</definedName>
    <definedName name="LossFactors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Per">#REF!</definedName>
    <definedName name="Newmarket_SA">#REF!</definedName>
    <definedName name="NonPayment">#REF!</definedName>
    <definedName name="OffPeakPer">#REF!</definedName>
    <definedName name="OnPeakPer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BD">#REF!</definedName>
    <definedName name="PPE">#REF!</definedName>
    <definedName name="PPE_Adj">#REF!</definedName>
    <definedName name="print_end">#REF!</definedName>
    <definedName name="Rate_Class">#REF!</definedName>
    <definedName name="RATE_CLASSES">#REF!</definedName>
    <definedName name="ratedescription">#REF!</definedName>
    <definedName name="RateRiderName">OFFSET(#REF!,1,0,COUNTA(#REF!)-1,1)</definedName>
    <definedName name="RATES_New">#REF!</definedName>
    <definedName name="RebaseYear">#REF!</definedName>
    <definedName name="RebaseYear_1">#REF!</definedName>
    <definedName name="RenameBridge">#REF!</definedName>
    <definedName name="RenameRebase">#REF!</definedName>
    <definedName name="RenameTest">#REF!</definedName>
    <definedName name="Retailer_Allocation">#REF!</definedName>
    <definedName name="Retailer_Allocation_Columns">#REF!</definedName>
    <definedName name="Retailer_Allocation_Rows">#REF!</definedName>
    <definedName name="RMpilsVer">#REF!</definedName>
    <definedName name="RMversion">#REF!</definedName>
    <definedName name="RPP_Allocation">#REF!</definedName>
    <definedName name="SA">#REF!</definedName>
    <definedName name="SALBENF">#REF!</definedName>
    <definedName name="salreg">#REF!</definedName>
    <definedName name="SALREGF">#REF!</definedName>
    <definedName name="SIP">#REF!</definedName>
    <definedName name="Standby_Allocation">#REF!</definedName>
    <definedName name="Standby_Allocation_Columns">#REF!</definedName>
    <definedName name="Standby_Allocation_Rows">#REF!</definedName>
    <definedName name="TableName">"Dummy"</definedName>
    <definedName name="TEMPA">#REF!</definedName>
    <definedName name="Test_Year">#REF!</definedName>
    <definedName name="Test_Year_2">#REF!</definedName>
    <definedName name="Test_Year_3">#REF!</definedName>
    <definedName name="Test_Year_4">#REF!</definedName>
    <definedName name="Test_Year_5">#REF!</definedName>
    <definedName name="TestYear">#REF!</definedName>
    <definedName name="TestYr">#REF!</definedName>
    <definedName name="Total_Current_Wholesale_Lineplus">#REF!</definedName>
    <definedName name="total_current_wholesale_network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former_Allowance">#REF!</definedName>
    <definedName name="Transformer_Allowance_Columns">#REF!</definedName>
    <definedName name="Transformer_Allowance_Rows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 localSheetId="1">#REF!</definedName>
    <definedName name="YRS_LEF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5" l="1"/>
  <c r="H49" i="5"/>
  <c r="H50" i="5"/>
  <c r="H51" i="5"/>
  <c r="H52" i="5"/>
  <c r="H53" i="5"/>
  <c r="H54" i="5"/>
  <c r="H48" i="5"/>
  <c r="H42" i="5"/>
  <c r="H41" i="5"/>
  <c r="J29" i="5"/>
  <c r="K29" i="5"/>
  <c r="I29" i="5"/>
  <c r="J19" i="6"/>
  <c r="J18" i="6"/>
  <c r="J17" i="6"/>
  <c r="J16" i="6"/>
  <c r="J15" i="6"/>
  <c r="J14" i="6"/>
  <c r="J13" i="6"/>
  <c r="F19" i="6"/>
  <c r="F18" i="6"/>
  <c r="F17" i="6"/>
  <c r="F16" i="6"/>
  <c r="F15" i="6"/>
  <c r="F14" i="6"/>
  <c r="F13" i="6"/>
  <c r="J25" i="6"/>
  <c r="J26" i="6"/>
  <c r="J27" i="6"/>
  <c r="J28" i="6"/>
  <c r="J29" i="6"/>
  <c r="J30" i="6"/>
  <c r="J31" i="6"/>
  <c r="J24" i="6"/>
  <c r="J46" i="6"/>
  <c r="J45" i="6"/>
  <c r="J44" i="6"/>
  <c r="J43" i="6"/>
  <c r="J42" i="6"/>
  <c r="J41" i="6"/>
  <c r="J40" i="6"/>
  <c r="J39" i="6"/>
  <c r="J38" i="6"/>
  <c r="J37" i="6"/>
  <c r="J36" i="6"/>
  <c r="F46" i="6"/>
  <c r="F45" i="6"/>
  <c r="F44" i="6"/>
  <c r="F43" i="6"/>
  <c r="F42" i="6"/>
  <c r="F41" i="6"/>
  <c r="F40" i="6"/>
  <c r="F39" i="6"/>
  <c r="F38" i="6"/>
  <c r="F37" i="6"/>
  <c r="F36" i="6"/>
  <c r="J61" i="6"/>
  <c r="J60" i="6"/>
  <c r="J59" i="6"/>
  <c r="J58" i="6"/>
  <c r="J57" i="6"/>
  <c r="J56" i="6"/>
  <c r="J55" i="6"/>
  <c r="J54" i="6"/>
  <c r="J53" i="6"/>
  <c r="J52" i="6"/>
  <c r="J51" i="6"/>
  <c r="F61" i="6"/>
  <c r="F60" i="6"/>
  <c r="F59" i="6"/>
  <c r="F58" i="6"/>
  <c r="F57" i="6"/>
  <c r="F56" i="6"/>
  <c r="F55" i="6"/>
  <c r="F54" i="6"/>
  <c r="F53" i="6"/>
  <c r="F52" i="6"/>
  <c r="F51" i="6"/>
  <c r="F76" i="6"/>
  <c r="F75" i="6"/>
  <c r="F74" i="6"/>
  <c r="F73" i="6"/>
  <c r="F72" i="6"/>
  <c r="F71" i="6"/>
  <c r="F70" i="6"/>
  <c r="F69" i="6"/>
  <c r="F68" i="6"/>
  <c r="F67" i="6"/>
  <c r="F66" i="6"/>
  <c r="J76" i="6"/>
  <c r="J75" i="6"/>
  <c r="J74" i="6"/>
  <c r="J73" i="6"/>
  <c r="J72" i="6"/>
  <c r="J71" i="6"/>
  <c r="J70" i="6"/>
  <c r="J69" i="6"/>
  <c r="J68" i="6"/>
  <c r="J67" i="6"/>
  <c r="J66" i="6"/>
  <c r="J91" i="6"/>
  <c r="J90" i="6"/>
  <c r="J89" i="6"/>
  <c r="J88" i="6"/>
  <c r="J87" i="6"/>
  <c r="J86" i="6"/>
  <c r="J85" i="6"/>
  <c r="J84" i="6"/>
  <c r="J83" i="6"/>
  <c r="J82" i="6"/>
  <c r="J81" i="6"/>
  <c r="F106" i="6"/>
  <c r="F105" i="6"/>
  <c r="F104" i="6"/>
  <c r="F103" i="6"/>
  <c r="F102" i="6"/>
  <c r="F101" i="6"/>
  <c r="F100" i="6"/>
  <c r="F99" i="6"/>
  <c r="F98" i="6"/>
  <c r="F97" i="6"/>
  <c r="F96" i="6"/>
  <c r="F121" i="6"/>
  <c r="F120" i="6"/>
  <c r="F119" i="6"/>
  <c r="F118" i="6"/>
  <c r="F117" i="6"/>
  <c r="F116" i="6"/>
  <c r="F115" i="6"/>
  <c r="F114" i="6"/>
  <c r="F113" i="6"/>
  <c r="F112" i="6"/>
  <c r="F111" i="6"/>
  <c r="J121" i="6"/>
  <c r="J120" i="6"/>
  <c r="J119" i="6"/>
  <c r="J118" i="6"/>
  <c r="J117" i="6"/>
  <c r="J116" i="6"/>
  <c r="J115" i="6"/>
  <c r="J114" i="6"/>
  <c r="J113" i="6"/>
  <c r="J112" i="6"/>
  <c r="J111" i="6"/>
  <c r="J136" i="6"/>
  <c r="J135" i="6"/>
  <c r="J134" i="6"/>
  <c r="J133" i="6"/>
  <c r="J132" i="6"/>
  <c r="J131" i="6"/>
  <c r="J130" i="6"/>
  <c r="J129" i="6"/>
  <c r="J128" i="6"/>
  <c r="J127" i="6"/>
  <c r="J126" i="6"/>
  <c r="F127" i="6"/>
  <c r="F128" i="6"/>
  <c r="F129" i="6"/>
  <c r="F130" i="6"/>
  <c r="F131" i="6"/>
  <c r="F132" i="6"/>
  <c r="F133" i="6"/>
  <c r="F134" i="6"/>
  <c r="F135" i="6"/>
  <c r="F136" i="6"/>
  <c r="F126" i="6"/>
  <c r="J148" i="6"/>
  <c r="J147" i="6"/>
  <c r="J146" i="6"/>
  <c r="J145" i="6"/>
  <c r="J144" i="6"/>
  <c r="J143" i="6"/>
  <c r="J142" i="6"/>
  <c r="J141" i="6"/>
  <c r="F142" i="6"/>
  <c r="F143" i="6"/>
  <c r="F144" i="6"/>
  <c r="F145" i="6"/>
  <c r="F146" i="6"/>
  <c r="F147" i="6"/>
  <c r="F148" i="6"/>
  <c r="F141" i="6"/>
  <c r="E167" i="6" l="1"/>
  <c r="I167" i="6" s="1"/>
  <c r="H20" i="6" l="1"/>
  <c r="D20" i="6"/>
  <c r="A58" i="6" l="1"/>
  <c r="D159" i="6" l="1"/>
  <c r="H107" i="6"/>
  <c r="D92" i="6"/>
  <c r="F91" i="6"/>
  <c r="F90" i="6"/>
  <c r="F89" i="6"/>
  <c r="F88" i="6"/>
  <c r="F87" i="6"/>
  <c r="F86" i="6"/>
  <c r="F85" i="6"/>
  <c r="F84" i="6"/>
  <c r="F83" i="6"/>
  <c r="F82" i="6"/>
  <c r="F81" i="6"/>
  <c r="A73" i="6"/>
  <c r="A88" i="6" s="1"/>
  <c r="A103" i="6" s="1"/>
  <c r="A118" i="6" s="1"/>
  <c r="A69" i="6"/>
  <c r="A84" i="6" s="1"/>
  <c r="A99" i="6" s="1"/>
  <c r="A114" i="6" s="1"/>
  <c r="A129" i="6" s="1"/>
  <c r="B51" i="6"/>
  <c r="A61" i="6"/>
  <c r="A76" i="6" s="1"/>
  <c r="A91" i="6" s="1"/>
  <c r="A106" i="6" s="1"/>
  <c r="A121" i="6" s="1"/>
  <c r="A136" i="6" s="1"/>
  <c r="A60" i="6"/>
  <c r="A75" i="6" s="1"/>
  <c r="A90" i="6" s="1"/>
  <c r="A105" i="6" s="1"/>
  <c r="A120" i="6" s="1"/>
  <c r="A135" i="6" s="1"/>
  <c r="A59" i="6"/>
  <c r="A74" i="6" s="1"/>
  <c r="A89" i="6" s="1"/>
  <c r="A104" i="6" s="1"/>
  <c r="A119" i="6" s="1"/>
  <c r="A134" i="6" s="1"/>
  <c r="A72" i="6"/>
  <c r="A87" i="6" s="1"/>
  <c r="A102" i="6" s="1"/>
  <c r="A117" i="6" s="1"/>
  <c r="A132" i="6" s="1"/>
  <c r="A71" i="6"/>
  <c r="A86" i="6" s="1"/>
  <c r="A101" i="6" s="1"/>
  <c r="A116" i="6" s="1"/>
  <c r="A131" i="6" s="1"/>
  <c r="A70" i="6"/>
  <c r="A85" i="6" s="1"/>
  <c r="A100" i="6" s="1"/>
  <c r="A115" i="6" s="1"/>
  <c r="A130" i="6" s="1"/>
  <c r="A68" i="6"/>
  <c r="A83" i="6" s="1"/>
  <c r="A98" i="6" s="1"/>
  <c r="A113" i="6" s="1"/>
  <c r="A128" i="6" s="1"/>
  <c r="A143" i="6" s="1"/>
  <c r="B37" i="6"/>
  <c r="B52" i="6" s="1"/>
  <c r="A67" i="6"/>
  <c r="A82" i="6" s="1"/>
  <c r="A97" i="6" s="1"/>
  <c r="A112" i="6" s="1"/>
  <c r="A127" i="6" s="1"/>
  <c r="A142" i="6" s="1"/>
  <c r="A66" i="6"/>
  <c r="A81" i="6" s="1"/>
  <c r="A96" i="6" s="1"/>
  <c r="A111" i="6" s="1"/>
  <c r="A126" i="6" s="1"/>
  <c r="A141" i="6" s="1"/>
  <c r="F31" i="6"/>
  <c r="F30" i="6"/>
  <c r="F29" i="6"/>
  <c r="F28" i="6"/>
  <c r="F27" i="6"/>
  <c r="F26" i="6"/>
  <c r="F25" i="6"/>
  <c r="F24" i="6"/>
  <c r="H10" i="6"/>
  <c r="B54" i="5"/>
  <c r="D53" i="5"/>
  <c r="B53" i="5"/>
  <c r="D52" i="5"/>
  <c r="B52" i="5"/>
  <c r="D51" i="5"/>
  <c r="B51" i="5"/>
  <c r="D50" i="5"/>
  <c r="B50" i="5"/>
  <c r="D49" i="5"/>
  <c r="B49" i="5"/>
  <c r="D48" i="5"/>
  <c r="B48" i="5"/>
  <c r="F45" i="5"/>
  <c r="B42" i="5"/>
  <c r="B41" i="5"/>
  <c r="H36" i="5"/>
  <c r="F36" i="5"/>
  <c r="I35" i="5"/>
  <c r="I34" i="5"/>
  <c r="I33" i="5"/>
  <c r="I32" i="5"/>
  <c r="I31" i="5"/>
  <c r="I30" i="5"/>
  <c r="G17" i="5"/>
  <c r="F32" i="6" l="1"/>
  <c r="F92" i="6"/>
  <c r="F43" i="5"/>
  <c r="B38" i="6"/>
  <c r="H92" i="6" l="1"/>
  <c r="H43" i="5"/>
  <c r="B53" i="6"/>
  <c r="B39" i="6"/>
  <c r="J149" i="6" l="1"/>
  <c r="F149" i="6"/>
  <c r="B54" i="6"/>
  <c r="B40" i="6"/>
  <c r="D149" i="6" l="1"/>
  <c r="H149" i="6"/>
  <c r="K149" i="6"/>
  <c r="E166" i="6" s="1"/>
  <c r="I166" i="6" s="1"/>
  <c r="B55" i="6"/>
  <c r="B41" i="6"/>
  <c r="J20" i="6" l="1"/>
  <c r="B56" i="6"/>
  <c r="B42" i="6"/>
  <c r="F77" i="6" l="1"/>
  <c r="J47" i="6"/>
  <c r="J92" i="6"/>
  <c r="B57" i="6"/>
  <c r="K92" i="6" l="1"/>
  <c r="F47" i="6"/>
  <c r="K47" i="6" s="1"/>
  <c r="D107" i="6"/>
  <c r="J107" i="6"/>
  <c r="F107" i="6"/>
  <c r="F137" i="6" l="1"/>
  <c r="F62" i="6"/>
  <c r="D47" i="6"/>
  <c r="H47" i="6"/>
  <c r="H137" i="6"/>
  <c r="H62" i="6"/>
  <c r="J62" i="6"/>
  <c r="E163" i="6"/>
  <c r="I163" i="6" s="1"/>
  <c r="K107" i="6"/>
  <c r="D62" i="6" l="1"/>
  <c r="D137" i="6"/>
  <c r="K62" i="6"/>
  <c r="E164" i="6" s="1"/>
  <c r="I164" i="6" s="1"/>
  <c r="G36" i="5"/>
  <c r="J77" i="6"/>
  <c r="K77" i="6" s="1"/>
  <c r="H77" i="6"/>
  <c r="F55" i="5" l="1"/>
  <c r="H122" i="6"/>
  <c r="J137" i="6"/>
  <c r="K137" i="6" l="1"/>
  <c r="E165" i="6"/>
  <c r="I165" i="6" s="1"/>
  <c r="J122" i="6"/>
  <c r="D77" i="6" l="1"/>
  <c r="F122" i="6" l="1"/>
  <c r="K122" i="6" s="1"/>
  <c r="E162" i="6" s="1"/>
  <c r="I162" i="6" s="1"/>
  <c r="D122" i="6"/>
  <c r="H168" i="6" l="1"/>
  <c r="F18" i="5" l="1"/>
  <c r="G18" i="5" l="1"/>
  <c r="G20" i="5" s="1"/>
  <c r="J32" i="5" l="1"/>
  <c r="J35" i="5"/>
  <c r="J33" i="5"/>
  <c r="J30" i="5"/>
  <c r="J34" i="5"/>
  <c r="J31" i="5"/>
  <c r="H56" i="5"/>
  <c r="J32" i="6" l="1"/>
  <c r="K34" i="5"/>
  <c r="K30" i="5"/>
  <c r="K33" i="5"/>
  <c r="K35" i="5"/>
  <c r="K32" i="5"/>
  <c r="K36" i="5" l="1"/>
  <c r="K32" i="6"/>
  <c r="E161" i="6" s="1"/>
  <c r="I161" i="6" s="1"/>
  <c r="J151" i="6"/>
  <c r="F20" i="6" l="1"/>
  <c r="K20" i="6" s="1"/>
  <c r="E160" i="6" s="1"/>
  <c r="J153" i="6"/>
  <c r="F151" i="6"/>
  <c r="E168" i="6" l="1"/>
  <c r="I160" i="6"/>
  <c r="F153" i="6"/>
  <c r="K151" i="6"/>
  <c r="K153" i="6" s="1"/>
  <c r="I168" i="6"/>
</calcChain>
</file>

<file path=xl/sharedStrings.xml><?xml version="1.0" encoding="utf-8"?>
<sst xmlns="http://schemas.openxmlformats.org/spreadsheetml/2006/main" count="263" uniqueCount="96">
  <si>
    <t>File Number: EB-2025-0252</t>
  </si>
  <si>
    <t>Exhibit:</t>
  </si>
  <si>
    <t xml:space="preserve">Commodity Expense </t>
  </si>
  <si>
    <t>Tab:</t>
  </si>
  <si>
    <t>Schedule:</t>
  </si>
  <si>
    <t>Page: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</si>
  <si>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</si>
  <si>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</si>
  <si>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</si>
  <si>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</si>
  <si>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</si>
  <si>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</si>
  <si>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</si>
  <si>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</si>
  <si>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</si>
  <si>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</si>
  <si>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</si>
  <si>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</si>
  <si>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</si>
  <si>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</si>
  <si>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</si>
  <si>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</si>
  <si>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</si>
  <si>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</si>
  <si>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</si>
  <si>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2030 Test Year</t>
  </si>
  <si>
    <t>Customer</t>
  </si>
  <si>
    <t>Revenue</t>
  </si>
  <si>
    <t>Expense</t>
  </si>
  <si>
    <t>Class Name</t>
  </si>
  <si>
    <t>UoM</t>
  </si>
  <si>
    <t>USA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</si>
  <si>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</si>
  <si>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</si>
  <si>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</si>
  <si>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</si>
  <si>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</si>
  <si>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</si>
  <si>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</si>
  <si>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</si>
  <si>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GS&lt;50 kW</t>
  </si>
  <si>
    <t>GS&gt; 50 kW</t>
  </si>
  <si>
    <t>Large User</t>
  </si>
  <si>
    <t>Streetlighting</t>
  </si>
  <si>
    <t>USL</t>
  </si>
  <si>
    <t>Sentinel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</si>
  <si>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</si>
  <si>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</si>
  <si>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</si>
  <si>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</si>
  <si>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</si>
  <si>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</si>
  <si>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</si>
  <si>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</si>
  <si>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2024 to October 31, 2025, p. 3  escalated by inflationary adjustment</t>
  </si>
  <si>
    <t>**  load forecast for  Class A and Class B RPP/Non-RPP proportions</t>
  </si>
  <si>
    <t xml:space="preserve">*** calculated average $ GA per kWh forecast for class A customers </t>
  </si>
  <si>
    <t>Cost of Power Calculation</t>
  </si>
  <si>
    <t>All Volume should be loss adjusted with the exception of:</t>
  </si>
  <si>
    <t>1. Volume for Electricity Commodity, Wholesale Market Services, Class A and B should loss adjusted less WMP</t>
  </si>
  <si>
    <t>2.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</si>
  <si>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</si>
  <si>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</si>
  <si>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</si>
  <si>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</si>
  <si>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</si>
  <si>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</si>
  <si>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</si>
  <si>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</si>
  <si>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</si>
  <si>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Global Adjustment non-RPP</t>
  </si>
  <si>
    <t xml:space="preserve">Class per Load Forecast </t>
  </si>
  <si>
    <t/>
  </si>
  <si>
    <t>Transmission - Network*</t>
  </si>
  <si>
    <t xml:space="preserve"> Volume</t>
  </si>
  <si>
    <t>kW</t>
  </si>
  <si>
    <t>GS&gt; 50</t>
  </si>
  <si>
    <t>Transmission - Connection*</t>
  </si>
  <si>
    <t>Wholesale Market Service**</t>
  </si>
  <si>
    <t xml:space="preserve">Class A CBR </t>
  </si>
  <si>
    <t>Class B CBR **</t>
  </si>
  <si>
    <t>RRRP**</t>
  </si>
  <si>
    <t>Low Voltage - No TLF adjustment</t>
  </si>
  <si>
    <t>Smart Meter Entity Charge</t>
  </si>
  <si>
    <t>SUB- TOTAL</t>
  </si>
  <si>
    <t>OER CREDIT</t>
  </si>
  <si>
    <t xml:space="preserve">3.The OER Credit will only apply to RPP proportion of the listed components. Impacts on distribution charges are excluded for the purpose of calculating the cost of power. </t>
  </si>
  <si>
    <t>4.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</si>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</sst>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\$#,##0.00_);&quot;($&quot;#,##0.00\)"/>
    <numFmt numFmtId="166" formatCode="_-* #,##0.00_-;\-* #,##0.00_-;_-* &quot;-&quot;??_-;_-@_-"/>
    <numFmt numFmtId="167" formatCode="_-* #,##0_-;\-* #,##0_-;_-* &quot;-&quot;??_-;_-@_-"/>
    <numFmt numFmtId="168" formatCode="_(&quot;$&quot;* #,##0.00000_);_(&quot;$&quot;* \(#,##0.00000\);_(&quot;$&quot;* &quot;-&quot;??_);_(@_)"/>
    <numFmt numFmtId="169" formatCode="\$#,##0"/>
    <numFmt numFmtId="170" formatCode="_-* #,##0_-;\-\ #,##0_-;_-* &quot;-&quot;_-;_-@_-"/>
    <numFmt numFmtId="171" formatCode="_(* #,##0.0000_);_(* \(#,##0.0000\);_(* &quot;-&quot;??_);_(@_)"/>
    <numFmt numFmtId="172" formatCode="0.00000"/>
    <numFmt numFmtId="173" formatCode="_-* #,##0_-;\-* #,##0_-;_-* \-??_-;_-@_-"/>
    <numFmt numFmtId="174" formatCode="_-* #,##0.00_-;\-* #,##0.00_-;_-* \-??_-;_-@_-"/>
    <numFmt numFmtId="175" formatCode="_(&quot;$&quot;* #,##0_);_(&quot;$&quot;* \(#,##0\);_(&quot;$&quot;* &quot;-&quot;??_);_(@_)"/>
    <numFmt numFmtId="176" formatCode="0.0%"/>
    <numFmt numFmtId="177" formatCode="_(* #,##0.000000_);_(* \(#,##0.000000\);_(* &quot;-&quot;??_);_(@_)"/>
    <numFmt numFmtId="178" formatCode="_(* #,##0.000_);_(* \(#,##0.000\);_(* &quot;-&quot;??_);_(@_)"/>
    <numFmt numFmtId="179" formatCode="#,##0;\-#,##0;\-"/>
    <numFmt numFmtId="180" formatCode="\$#,##0.0_);&quot;($&quot;#,##0.0\)"/>
    <numFmt numFmtId="181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8"/>
      <color indexed="22"/>
      <name val="Arial"/>
      <family val="2"/>
    </font>
    <font>
      <strike/>
      <sz val="11"/>
      <color rgb="FFFF0000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1"/>
      <color rgb="FFFF0000"/>
      <name val="Arial"/>
      <family val="2"/>
      <charset val="1"/>
    </font>
    <font>
      <b/>
      <sz val="16"/>
      <color theme="1"/>
      <name val="Aptos Narrow"/>
      <family val="2"/>
      <scheme val="minor"/>
    </font>
    <font>
      <b/>
      <sz val="10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i/>
      <sz val="10"/>
      <color theme="1"/>
      <name val="Arial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0" fillId="0" borderId="0" applyFill="0" applyBorder="0" applyAlignment="0" applyProtection="0"/>
    <xf numFmtId="43" fontId="1" fillId="0" borderId="0" applyFont="0" applyFill="0" applyBorder="0" applyAlignment="0" applyProtection="0"/>
  </cellStyleXfs>
  <cellXfs count="222">
    <xf numFmtId="0" fontId="0" fillId="0" borderId="0" xfId="0"/>
    <xf numFmtId="10" fontId="9" fillId="0" borderId="3" xfId="4" applyNumberFormat="1" applyFont="1" applyFill="1" applyBorder="1" applyAlignment="1" applyProtection="1">
      <alignment horizontal="right"/>
    </xf>
    <xf numFmtId="10" fontId="9" fillId="0" borderId="0" xfId="4" applyNumberFormat="1" applyFont="1" applyFill="1" applyBorder="1" applyAlignment="1" applyProtection="1">
      <alignment horizontal="right"/>
    </xf>
    <xf numFmtId="10" fontId="8" fillId="0" borderId="0" xfId="2" applyNumberFormat="1" applyFont="1" applyFill="1" applyProtection="1"/>
    <xf numFmtId="164" fontId="0" fillId="0" borderId="0" xfId="7" applyNumberFormat="1" applyFont="1" applyFill="1" applyBorder="1" applyAlignment="1" applyProtection="1">
      <alignment horizontal="center"/>
    </xf>
    <xf numFmtId="173" fontId="10" fillId="0" borderId="0" xfId="8" applyNumberFormat="1" applyFill="1" applyProtection="1"/>
    <xf numFmtId="167" fontId="17" fillId="0" borderId="18" xfId="5" applyNumberFormat="1" applyFont="1" applyFill="1" applyBorder="1" applyAlignment="1" applyProtection="1">
      <alignment vertical="center"/>
      <protection locked="0"/>
    </xf>
    <xf numFmtId="164" fontId="1" fillId="0" borderId="0" xfId="1" applyNumberFormat="1" applyFill="1"/>
    <xf numFmtId="0" fontId="1" fillId="0" borderId="0" xfId="3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wrapText="1"/>
    </xf>
    <xf numFmtId="0" fontId="5" fillId="0" borderId="0" xfId="3" applyFont="1" applyAlignment="1">
      <alignment horizontal="left"/>
    </xf>
    <xf numFmtId="0" fontId="6" fillId="0" borderId="0" xfId="3" applyFont="1" applyAlignment="1" applyProtection="1">
      <alignment horizontal="right" vertical="top"/>
      <protection locked="0"/>
    </xf>
    <xf numFmtId="0" fontId="7" fillId="0" borderId="0" xfId="3" applyFont="1" applyAlignment="1">
      <alignment vertical="top"/>
    </xf>
    <xf numFmtId="0" fontId="6" fillId="0" borderId="2" xfId="3" applyFont="1" applyBorder="1" applyAlignment="1" applyProtection="1">
      <alignment horizontal="right" vertical="top"/>
      <protection locked="0"/>
    </xf>
    <xf numFmtId="0" fontId="1" fillId="0" borderId="0" xfId="3" applyAlignment="1">
      <alignment horizontal="center"/>
    </xf>
    <xf numFmtId="0" fontId="6" fillId="0" borderId="0" xfId="3" applyFont="1" applyAlignment="1">
      <alignment horizontal="right" vertical="top"/>
    </xf>
    <xf numFmtId="0" fontId="8" fillId="0" borderId="3" xfId="3" applyFont="1" applyBorder="1"/>
    <xf numFmtId="0" fontId="9" fillId="0" borderId="3" xfId="3" applyFont="1" applyBorder="1" applyAlignment="1">
      <alignment horizontal="left" indent="1"/>
    </xf>
    <xf numFmtId="0" fontId="9" fillId="0" borderId="3" xfId="3" applyFont="1" applyBorder="1"/>
    <xf numFmtId="0" fontId="8" fillId="0" borderId="0" xfId="3" applyFont="1"/>
    <xf numFmtId="0" fontId="9" fillId="0" borderId="0" xfId="3" applyFont="1" applyAlignment="1">
      <alignment horizontal="left" indent="1"/>
    </xf>
    <xf numFmtId="0" fontId="9" fillId="0" borderId="0" xfId="3" applyFont="1"/>
    <xf numFmtId="0" fontId="11" fillId="0" borderId="0" xfId="3" applyFont="1"/>
    <xf numFmtId="0" fontId="12" fillId="0" borderId="0" xfId="3" applyFont="1"/>
    <xf numFmtId="44" fontId="5" fillId="0" borderId="4" xfId="3" applyNumberFormat="1" applyFont="1" applyBorder="1" applyAlignment="1">
      <alignment horizontal="center"/>
    </xf>
    <xf numFmtId="44" fontId="5" fillId="0" borderId="5" xfId="3" applyNumberFormat="1" applyFont="1" applyBorder="1" applyAlignment="1">
      <alignment horizontal="center"/>
    </xf>
    <xf numFmtId="44" fontId="5" fillId="0" borderId="0" xfId="3" applyNumberFormat="1" applyFont="1" applyAlignment="1">
      <alignment horizontal="center"/>
    </xf>
    <xf numFmtId="10" fontId="5" fillId="0" borderId="0" xfId="3" applyNumberFormat="1" applyFont="1" applyAlignment="1">
      <alignment horizontal="center"/>
    </xf>
    <xf numFmtId="9" fontId="1" fillId="0" borderId="0" xfId="3" applyNumberFormat="1"/>
    <xf numFmtId="0" fontId="14" fillId="0" borderId="0" xfId="3" applyFont="1"/>
    <xf numFmtId="0" fontId="15" fillId="0" borderId="6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0" xfId="3" applyFont="1" applyAlignment="1">
      <alignment horizontal="center"/>
    </xf>
    <xf numFmtId="0" fontId="13" fillId="0" borderId="0" xfId="3" applyFont="1" applyAlignment="1">
      <alignment horizontal="center" vertical="top"/>
    </xf>
    <xf numFmtId="0" fontId="16" fillId="0" borderId="0" xfId="3" applyFont="1"/>
    <xf numFmtId="0" fontId="15" fillId="0" borderId="8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7" fillId="0" borderId="10" xfId="3" applyFont="1" applyBorder="1"/>
    <xf numFmtId="180" fontId="17" fillId="0" borderId="15" xfId="3" applyNumberFormat="1" applyFont="1" applyBorder="1" applyProtection="1">
      <protection locked="0"/>
    </xf>
    <xf numFmtId="180" fontId="17" fillId="0" borderId="16" xfId="3" applyNumberFormat="1" applyFont="1" applyBorder="1" applyProtection="1">
      <protection locked="0"/>
    </xf>
    <xf numFmtId="181" fontId="1" fillId="0" borderId="0" xfId="3" applyNumberFormat="1"/>
    <xf numFmtId="181" fontId="17" fillId="0" borderId="0" xfId="3" applyNumberFormat="1" applyFont="1"/>
    <xf numFmtId="180" fontId="17" fillId="0" borderId="18" xfId="3" applyNumberFormat="1" applyFont="1" applyBorder="1" applyProtection="1">
      <protection locked="0"/>
    </xf>
    <xf numFmtId="180" fontId="17" fillId="0" borderId="19" xfId="3" applyNumberFormat="1" applyFont="1" applyBorder="1" applyProtection="1">
      <protection locked="0"/>
    </xf>
    <xf numFmtId="165" fontId="8" fillId="0" borderId="18" xfId="3" applyNumberFormat="1" applyFont="1" applyBorder="1"/>
    <xf numFmtId="165" fontId="17" fillId="0" borderId="19" xfId="3" applyNumberFormat="1" applyFont="1" applyBorder="1" applyProtection="1">
      <protection locked="0"/>
    </xf>
    <xf numFmtId="165" fontId="8" fillId="0" borderId="0" xfId="3" applyNumberFormat="1" applyFont="1"/>
    <xf numFmtId="165" fontId="17" fillId="0" borderId="0" xfId="3" applyNumberFormat="1" applyFont="1"/>
    <xf numFmtId="0" fontId="18" fillId="0" borderId="10" xfId="3" applyFont="1" applyBorder="1" applyAlignment="1">
      <alignment horizontal="left" indent="1"/>
    </xf>
    <xf numFmtId="165" fontId="18" fillId="0" borderId="18" xfId="3" applyNumberFormat="1" applyFont="1" applyBorder="1"/>
    <xf numFmtId="165" fontId="18" fillId="0" borderId="19" xfId="3" applyNumberFormat="1" applyFont="1" applyBorder="1"/>
    <xf numFmtId="165" fontId="18" fillId="0" borderId="0" xfId="3" applyNumberFormat="1" applyFont="1"/>
    <xf numFmtId="0" fontId="19" fillId="0" borderId="0" xfId="3" applyFont="1"/>
    <xf numFmtId="0" fontId="20" fillId="0" borderId="0" xfId="3" applyFont="1"/>
    <xf numFmtId="0" fontId="1" fillId="0" borderId="20" xfId="3" applyBorder="1"/>
    <xf numFmtId="0" fontId="18" fillId="0" borderId="21" xfId="3" applyFont="1" applyBorder="1"/>
    <xf numFmtId="0" fontId="18" fillId="0" borderId="21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0" fontId="18" fillId="0" borderId="18" xfId="3" applyFont="1" applyBorder="1" applyAlignment="1">
      <alignment horizontal="center"/>
    </xf>
    <xf numFmtId="0" fontId="1" fillId="0" borderId="21" xfId="3" applyBorder="1" applyAlignment="1">
      <alignment horizontal="center"/>
    </xf>
    <xf numFmtId="0" fontId="1" fillId="0" borderId="10" xfId="3" applyBorder="1" applyAlignment="1">
      <alignment horizontal="center"/>
    </xf>
    <xf numFmtId="0" fontId="1" fillId="0" borderId="18" xfId="3" applyBorder="1" applyAlignment="1">
      <alignment horizontal="center"/>
    </xf>
    <xf numFmtId="0" fontId="17" fillId="0" borderId="21" xfId="3" applyFont="1" applyBorder="1" applyAlignment="1" applyProtection="1">
      <alignment vertical="center"/>
      <protection locked="0"/>
    </xf>
    <xf numFmtId="167" fontId="8" fillId="0" borderId="0" xfId="3" applyNumberFormat="1" applyFont="1"/>
    <xf numFmtId="170" fontId="8" fillId="0" borderId="0" xfId="3" applyNumberFormat="1" applyFont="1"/>
    <xf numFmtId="0" fontId="18" fillId="0" borderId="22" xfId="3" applyFont="1" applyBorder="1"/>
    <xf numFmtId="166" fontId="8" fillId="0" borderId="0" xfId="3" applyNumberFormat="1" applyFont="1"/>
    <xf numFmtId="171" fontId="8" fillId="0" borderId="0" xfId="3" applyNumberFormat="1" applyFont="1"/>
    <xf numFmtId="0" fontId="1" fillId="0" borderId="32" xfId="3" applyBorder="1"/>
    <xf numFmtId="0" fontId="18" fillId="0" borderId="18" xfId="3" applyFont="1" applyBorder="1" applyAlignment="1">
      <alignment horizontal="center" wrapText="1"/>
    </xf>
    <xf numFmtId="172" fontId="17" fillId="0" borderId="18" xfId="3" applyNumberFormat="1" applyFont="1" applyBorder="1" applyAlignment="1" applyProtection="1">
      <alignment vertical="center"/>
      <protection locked="0"/>
    </xf>
    <xf numFmtId="0" fontId="21" fillId="0" borderId="0" xfId="3" applyFont="1"/>
    <xf numFmtId="49" fontId="1" fillId="0" borderId="23" xfId="3" applyNumberFormat="1" applyBorder="1" applyAlignment="1">
      <alignment horizontal="center"/>
    </xf>
    <xf numFmtId="0" fontId="1" fillId="0" borderId="18" xfId="3" applyBorder="1"/>
    <xf numFmtId="173" fontId="1" fillId="0" borderId="18" xfId="3" applyNumberFormat="1" applyBorder="1" applyAlignment="1">
      <alignment horizontal="center"/>
    </xf>
    <xf numFmtId="169" fontId="2" fillId="0" borderId="18" xfId="3" applyNumberFormat="1" applyFont="1" applyBorder="1" applyAlignment="1">
      <alignment horizontal="right"/>
    </xf>
    <xf numFmtId="173" fontId="1" fillId="0" borderId="0" xfId="3" applyNumberFormat="1"/>
    <xf numFmtId="173" fontId="1" fillId="0" borderId="0" xfId="3" applyNumberFormat="1" applyAlignment="1">
      <alignment horizontal="center"/>
    </xf>
    <xf numFmtId="1" fontId="18" fillId="0" borderId="0" xfId="3" applyNumberFormat="1" applyFont="1"/>
    <xf numFmtId="0" fontId="18" fillId="0" borderId="0" xfId="3" applyFont="1"/>
    <xf numFmtId="0" fontId="18" fillId="0" borderId="11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37" fontId="1" fillId="0" borderId="0" xfId="3" quotePrefix="1" applyNumberFormat="1" applyAlignment="1">
      <alignment horizontal="right"/>
    </xf>
    <xf numFmtId="0" fontId="1" fillId="0" borderId="0" xfId="3" quotePrefix="1"/>
    <xf numFmtId="37" fontId="18" fillId="0" borderId="0" xfId="3" applyNumberFormat="1" applyFont="1" applyAlignment="1">
      <alignment horizontal="right"/>
    </xf>
    <xf numFmtId="49" fontId="1" fillId="0" borderId="0" xfId="3" applyNumberFormat="1" applyAlignment="1">
      <alignment horizontal="center"/>
    </xf>
    <xf numFmtId="169" fontId="1" fillId="0" borderId="0" xfId="3" applyNumberFormat="1"/>
    <xf numFmtId="43" fontId="1" fillId="0" borderId="0" xfId="3" applyNumberFormat="1"/>
    <xf numFmtId="164" fontId="1" fillId="0" borderId="0" xfId="3" applyNumberFormat="1"/>
    <xf numFmtId="0" fontId="2" fillId="0" borderId="0" xfId="3" applyFont="1" applyAlignment="1">
      <alignment horizontal="center"/>
    </xf>
    <xf numFmtId="0" fontId="23" fillId="0" borderId="0" xfId="3" applyFont="1" applyAlignment="1">
      <alignment horizontal="left"/>
    </xf>
    <xf numFmtId="0" fontId="24" fillId="0" borderId="21" xfId="3" applyFont="1" applyBorder="1" applyAlignment="1" applyProtection="1">
      <alignment vertical="center"/>
      <protection locked="0"/>
    </xf>
    <xf numFmtId="0" fontId="25" fillId="0" borderId="0" xfId="3" applyFont="1" applyAlignment="1">
      <alignment horizontal="center"/>
    </xf>
    <xf numFmtId="0" fontId="24" fillId="0" borderId="0" xfId="3" applyFont="1" applyAlignment="1" applyProtection="1">
      <alignment horizontal="right" vertical="top"/>
      <protection locked="0"/>
    </xf>
    <xf numFmtId="0" fontId="26" fillId="0" borderId="0" xfId="3" applyFont="1"/>
    <xf numFmtId="0" fontId="24" fillId="0" borderId="0" xfId="3" applyFont="1" applyAlignment="1">
      <alignment horizontal="right" vertical="top"/>
    </xf>
    <xf numFmtId="0" fontId="26" fillId="0" borderId="0" xfId="3" applyFont="1" applyAlignment="1">
      <alignment horizontal="center"/>
    </xf>
    <xf numFmtId="0" fontId="26" fillId="0" borderId="0" xfId="3" applyFont="1" applyAlignment="1">
      <alignment wrapText="1"/>
    </xf>
    <xf numFmtId="0" fontId="25" fillId="0" borderId="0" xfId="3" applyFont="1" applyAlignment="1">
      <alignment wrapText="1"/>
    </xf>
    <xf numFmtId="0" fontId="25" fillId="0" borderId="18" xfId="3" applyFont="1" applyBorder="1" applyAlignment="1">
      <alignment horizontal="center"/>
    </xf>
    <xf numFmtId="0" fontId="25" fillId="0" borderId="0" xfId="3" applyFont="1"/>
    <xf numFmtId="0" fontId="25" fillId="0" borderId="13" xfId="3" applyFont="1" applyBorder="1" applyAlignment="1">
      <alignment horizontal="center" vertical="center"/>
    </xf>
    <xf numFmtId="0" fontId="27" fillId="0" borderId="18" xfId="3" applyFont="1" applyBorder="1"/>
    <xf numFmtId="0" fontId="26" fillId="0" borderId="17" xfId="3" applyFont="1" applyBorder="1" applyAlignment="1">
      <alignment horizontal="center"/>
    </xf>
    <xf numFmtId="0" fontId="26" fillId="0" borderId="18" xfId="3" applyFont="1" applyBorder="1" applyAlignment="1">
      <alignment horizontal="center" wrapText="1"/>
    </xf>
    <xf numFmtId="0" fontId="26" fillId="0" borderId="18" xfId="3" applyFont="1" applyBorder="1" applyAlignment="1">
      <alignment horizontal="center"/>
    </xf>
    <xf numFmtId="0" fontId="26" fillId="0" borderId="13" xfId="3" applyFont="1" applyBorder="1" applyAlignment="1">
      <alignment horizontal="center"/>
    </xf>
    <xf numFmtId="0" fontId="25" fillId="0" borderId="18" xfId="3" applyFont="1" applyBorder="1"/>
    <xf numFmtId="0" fontId="26" fillId="0" borderId="17" xfId="3" applyFont="1" applyBorder="1"/>
    <xf numFmtId="37" fontId="26" fillId="0" borderId="18" xfId="3" applyNumberFormat="1" applyFont="1" applyBorder="1"/>
    <xf numFmtId="0" fontId="26" fillId="0" borderId="18" xfId="3" applyFont="1" applyBorder="1"/>
    <xf numFmtId="164" fontId="26" fillId="0" borderId="13" xfId="7" applyNumberFormat="1" applyFont="1" applyFill="1" applyBorder="1" applyProtection="1"/>
    <xf numFmtId="164" fontId="26" fillId="0" borderId="18" xfId="7" applyNumberFormat="1" applyFont="1" applyFill="1" applyBorder="1" applyProtection="1"/>
    <xf numFmtId="0" fontId="26" fillId="0" borderId="18" xfId="0" applyFont="1" applyBorder="1"/>
    <xf numFmtId="167" fontId="26" fillId="0" borderId="18" xfId="9" applyNumberFormat="1" applyFont="1" applyFill="1" applyBorder="1" applyProtection="1">
      <protection locked="0"/>
    </xf>
    <xf numFmtId="0" fontId="26" fillId="0" borderId="15" xfId="3" applyFont="1" applyBorder="1"/>
    <xf numFmtId="0" fontId="26" fillId="0" borderId="26" xfId="3" applyFont="1" applyBorder="1"/>
    <xf numFmtId="164" fontId="26" fillId="0" borderId="18" xfId="3" applyNumberFormat="1" applyFont="1" applyBorder="1"/>
    <xf numFmtId="175" fontId="26" fillId="0" borderId="18" xfId="6" applyNumberFormat="1" applyFont="1" applyFill="1" applyBorder="1" applyProtection="1"/>
    <xf numFmtId="0" fontId="26" fillId="0" borderId="1" xfId="3" applyFont="1" applyBorder="1"/>
    <xf numFmtId="0" fontId="26" fillId="0" borderId="27" xfId="3" applyFont="1" applyBorder="1" applyAlignment="1">
      <alignment horizontal="center"/>
    </xf>
    <xf numFmtId="0" fontId="26" fillId="0" borderId="25" xfId="3" applyFont="1" applyBorder="1" applyAlignment="1">
      <alignment horizontal="center"/>
    </xf>
    <xf numFmtId="0" fontId="26" fillId="0" borderId="15" xfId="3" applyFont="1" applyBorder="1" applyAlignment="1">
      <alignment horizontal="center"/>
    </xf>
    <xf numFmtId="0" fontId="26" fillId="0" borderId="13" xfId="3" applyFont="1" applyBorder="1"/>
    <xf numFmtId="43" fontId="26" fillId="0" borderId="18" xfId="3" applyNumberFormat="1" applyFont="1" applyBorder="1"/>
    <xf numFmtId="0" fontId="26" fillId="0" borderId="11" xfId="3" applyFont="1" applyBorder="1" applyAlignment="1">
      <alignment horizontal="center"/>
    </xf>
    <xf numFmtId="0" fontId="26" fillId="0" borderId="11" xfId="3" applyFont="1" applyBorder="1"/>
    <xf numFmtId="164" fontId="26" fillId="0" borderId="18" xfId="9" applyNumberFormat="1" applyFont="1" applyFill="1" applyBorder="1" applyProtection="1">
      <protection locked="0"/>
    </xf>
    <xf numFmtId="171" fontId="26" fillId="0" borderId="18" xfId="9" applyNumberFormat="1" applyFont="1" applyFill="1" applyBorder="1" applyProtection="1">
      <protection locked="0"/>
    </xf>
    <xf numFmtId="0" fontId="26" fillId="0" borderId="25" xfId="3" applyFont="1" applyBorder="1"/>
    <xf numFmtId="164" fontId="26" fillId="0" borderId="18" xfId="7" applyNumberFormat="1" applyFont="1" applyFill="1" applyBorder="1" applyProtection="1">
      <protection locked="0"/>
    </xf>
    <xf numFmtId="171" fontId="26" fillId="0" borderId="18" xfId="7" applyNumberFormat="1" applyFont="1" applyFill="1" applyBorder="1" applyProtection="1">
      <protection locked="0"/>
    </xf>
    <xf numFmtId="171" fontId="26" fillId="0" borderId="18" xfId="3" applyNumberFormat="1" applyFont="1" applyBorder="1"/>
    <xf numFmtId="0" fontId="26" fillId="0" borderId="28" xfId="3" applyFont="1" applyBorder="1" applyAlignment="1">
      <alignment horizontal="center"/>
    </xf>
    <xf numFmtId="0" fontId="26" fillId="0" borderId="28" xfId="3" applyFont="1" applyBorder="1"/>
    <xf numFmtId="164" fontId="26" fillId="0" borderId="24" xfId="7" applyNumberFormat="1" applyFont="1" applyFill="1" applyBorder="1" applyProtection="1"/>
    <xf numFmtId="0" fontId="26" fillId="0" borderId="14" xfId="3" applyFont="1" applyBorder="1"/>
    <xf numFmtId="164" fontId="26" fillId="0" borderId="14" xfId="7" applyNumberFormat="1" applyFont="1" applyFill="1" applyBorder="1" applyProtection="1"/>
    <xf numFmtId="177" fontId="26" fillId="0" borderId="18" xfId="9" applyNumberFormat="1" applyFont="1" applyFill="1" applyBorder="1" applyProtection="1">
      <protection locked="0"/>
    </xf>
    <xf numFmtId="0" fontId="26" fillId="0" borderId="27" xfId="3" applyFont="1" applyBorder="1"/>
    <xf numFmtId="167" fontId="26" fillId="0" borderId="13" xfId="3" applyNumberFormat="1" applyFont="1" applyBorder="1"/>
    <xf numFmtId="166" fontId="26" fillId="0" borderId="18" xfId="5" applyFont="1" applyFill="1" applyBorder="1" applyProtection="1">
      <protection locked="0"/>
    </xf>
    <xf numFmtId="43" fontId="26" fillId="0" borderId="18" xfId="7" applyFont="1" applyFill="1" applyBorder="1" applyProtection="1">
      <protection locked="0"/>
    </xf>
    <xf numFmtId="178" fontId="26" fillId="0" borderId="18" xfId="7" applyNumberFormat="1" applyFont="1" applyFill="1" applyBorder="1" applyProtection="1">
      <protection locked="0"/>
    </xf>
    <xf numFmtId="176" fontId="26" fillId="0" borderId="11" xfId="3" applyNumberFormat="1" applyFont="1" applyBorder="1" applyAlignment="1">
      <alignment horizontal="center"/>
    </xf>
    <xf numFmtId="170" fontId="26" fillId="0" borderId="18" xfId="7" applyNumberFormat="1" applyFont="1" applyFill="1" applyBorder="1" applyProtection="1">
      <protection locked="0"/>
    </xf>
    <xf numFmtId="164" fontId="26" fillId="0" borderId="30" xfId="7" applyNumberFormat="1" applyFont="1" applyFill="1" applyBorder="1" applyProtection="1"/>
    <xf numFmtId="170" fontId="26" fillId="0" borderId="18" xfId="3" applyNumberFormat="1" applyFont="1" applyBorder="1"/>
    <xf numFmtId="10" fontId="25" fillId="0" borderId="18" xfId="3" applyNumberFormat="1" applyFont="1" applyBorder="1"/>
    <xf numFmtId="0" fontId="25" fillId="0" borderId="17" xfId="3" applyFont="1" applyBorder="1"/>
    <xf numFmtId="164" fontId="25" fillId="0" borderId="31" xfId="7" applyNumberFormat="1" applyFont="1" applyFill="1" applyBorder="1" applyProtection="1"/>
    <xf numFmtId="10" fontId="25" fillId="0" borderId="0" xfId="3" applyNumberFormat="1" applyFont="1"/>
    <xf numFmtId="164" fontId="25" fillId="0" borderId="0" xfId="7" applyNumberFormat="1" applyFont="1" applyFill="1" applyBorder="1" applyProtection="1"/>
    <xf numFmtId="175" fontId="26" fillId="0" borderId="18" xfId="3" applyNumberFormat="1" applyFont="1" applyBorder="1"/>
    <xf numFmtId="175" fontId="26" fillId="0" borderId="25" xfId="3" applyNumberFormat="1" applyFont="1" applyBorder="1"/>
    <xf numFmtId="175" fontId="26" fillId="0" borderId="0" xfId="3" applyNumberFormat="1" applyFont="1"/>
    <xf numFmtId="175" fontId="26" fillId="0" borderId="25" xfId="6" applyNumberFormat="1" applyFont="1" applyFill="1" applyBorder="1" applyProtection="1"/>
    <xf numFmtId="175" fontId="25" fillId="0" borderId="18" xfId="3" applyNumberFormat="1" applyFont="1" applyBorder="1"/>
    <xf numFmtId="175" fontId="25" fillId="0" borderId="25" xfId="3" applyNumberFormat="1" applyFont="1" applyBorder="1"/>
    <xf numFmtId="179" fontId="26" fillId="0" borderId="0" xfId="0" applyNumberFormat="1" applyFont="1" applyAlignment="1">
      <alignment horizontal="center"/>
    </xf>
    <xf numFmtId="43" fontId="26" fillId="0" borderId="0" xfId="3" applyNumberFormat="1" applyFont="1"/>
    <xf numFmtId="166" fontId="26" fillId="0" borderId="0" xfId="5" applyFont="1" applyFill="1" applyProtection="1"/>
    <xf numFmtId="0" fontId="26" fillId="0" borderId="0" xfId="0" quotePrefix="1" applyFont="1" applyAlignment="1">
      <alignment vertical="center"/>
    </xf>
    <xf numFmtId="166" fontId="26" fillId="0" borderId="0" xfId="3" applyNumberFormat="1" applyFont="1"/>
    <xf numFmtId="0" fontId="24" fillId="0" borderId="18" xfId="3" applyFont="1" applyBorder="1" applyAlignment="1">
      <alignment horizontal="center" wrapText="1"/>
    </xf>
    <xf numFmtId="167" fontId="24" fillId="0" borderId="21" xfId="5" applyNumberFormat="1" applyFont="1" applyFill="1" applyBorder="1" applyAlignment="1" applyProtection="1">
      <alignment vertical="center"/>
      <protection locked="0"/>
    </xf>
    <xf numFmtId="0" fontId="23" fillId="0" borderId="22" xfId="3" applyFont="1" applyBorder="1"/>
    <xf numFmtId="0" fontId="23" fillId="0" borderId="22" xfId="3" applyFont="1" applyBorder="1" applyAlignment="1">
      <alignment horizontal="center"/>
    </xf>
    <xf numFmtId="0" fontId="23" fillId="0" borderId="23" xfId="3" applyFont="1" applyBorder="1" applyAlignment="1">
      <alignment horizontal="center"/>
    </xf>
    <xf numFmtId="37" fontId="23" fillId="0" borderId="18" xfId="3" applyNumberFormat="1" applyFont="1" applyBorder="1" applyAlignment="1">
      <alignment horizontal="right"/>
    </xf>
    <xf numFmtId="37" fontId="23" fillId="0" borderId="13" xfId="3" applyNumberFormat="1" applyFont="1" applyBorder="1" applyAlignment="1">
      <alignment horizontal="right"/>
    </xf>
    <xf numFmtId="169" fontId="23" fillId="0" borderId="18" xfId="3" applyNumberFormat="1" applyFont="1" applyBorder="1" applyAlignment="1">
      <alignment horizontal="right"/>
    </xf>
    <xf numFmtId="0" fontId="26" fillId="0" borderId="21" xfId="3" applyFont="1" applyBorder="1"/>
    <xf numFmtId="0" fontId="26" fillId="0" borderId="21" xfId="3" applyFont="1" applyBorder="1" applyAlignment="1">
      <alignment horizontal="center"/>
    </xf>
    <xf numFmtId="0" fontId="26" fillId="0" borderId="10" xfId="3" applyFont="1" applyBorder="1" applyAlignment="1">
      <alignment horizontal="center"/>
    </xf>
    <xf numFmtId="168" fontId="26" fillId="0" borderId="18" xfId="6" quotePrefix="1" applyNumberFormat="1" applyFont="1" applyFill="1" applyBorder="1" applyAlignment="1" applyProtection="1">
      <alignment horizontal="right"/>
    </xf>
    <xf numFmtId="169" fontId="26" fillId="0" borderId="18" xfId="3" applyNumberFormat="1" applyFont="1" applyBorder="1" applyAlignment="1">
      <alignment horizontal="right"/>
    </xf>
    <xf numFmtId="49" fontId="26" fillId="0" borderId="22" xfId="3" applyNumberFormat="1" applyFont="1" applyBorder="1" applyAlignment="1">
      <alignment horizontal="center"/>
    </xf>
    <xf numFmtId="0" fontId="24" fillId="0" borderId="11" xfId="3" applyFont="1" applyBorder="1" applyAlignment="1">
      <alignment horizontal="center" wrapText="1"/>
    </xf>
    <xf numFmtId="0" fontId="24" fillId="0" borderId="18" xfId="3" applyFont="1" applyBorder="1" applyAlignment="1">
      <alignment horizontal="center"/>
    </xf>
    <xf numFmtId="0" fontId="24" fillId="0" borderId="21" xfId="3" applyFont="1" applyBorder="1" applyAlignment="1">
      <alignment vertical="center"/>
    </xf>
    <xf numFmtId="0" fontId="23" fillId="0" borderId="21" xfId="3" applyFont="1" applyBorder="1"/>
    <xf numFmtId="0" fontId="23" fillId="0" borderId="21" xfId="3" applyFont="1" applyBorder="1" applyAlignment="1">
      <alignment horizontal="center"/>
    </xf>
    <xf numFmtId="0" fontId="23" fillId="0" borderId="10" xfId="3" applyFont="1" applyBorder="1" applyAlignment="1">
      <alignment horizontal="center"/>
    </xf>
    <xf numFmtId="37" fontId="23" fillId="0" borderId="29" xfId="3" applyNumberFormat="1" applyFont="1" applyBorder="1" applyAlignment="1">
      <alignment horizontal="right"/>
    </xf>
    <xf numFmtId="37" fontId="26" fillId="0" borderId="12" xfId="3" quotePrefix="1" applyNumberFormat="1" applyFont="1" applyBorder="1" applyAlignment="1">
      <alignment horizontal="right"/>
    </xf>
    <xf numFmtId="37" fontId="25" fillId="0" borderId="11" xfId="3" quotePrefix="1" applyNumberFormat="1" applyFont="1" applyBorder="1" applyAlignment="1">
      <alignment horizontal="right"/>
    </xf>
    <xf numFmtId="37" fontId="26" fillId="0" borderId="18" xfId="3" quotePrefix="1" applyNumberFormat="1" applyFont="1" applyBorder="1" applyAlignment="1">
      <alignment horizontal="right"/>
    </xf>
    <xf numFmtId="49" fontId="26" fillId="0" borderId="21" xfId="3" applyNumberFormat="1" applyFont="1" applyBorder="1" applyAlignment="1">
      <alignment horizontal="center"/>
    </xf>
    <xf numFmtId="169" fontId="25" fillId="0" borderId="18" xfId="3" applyNumberFormat="1" applyFont="1" applyBorder="1" applyAlignment="1">
      <alignment horizontal="right"/>
    </xf>
    <xf numFmtId="1" fontId="18" fillId="0" borderId="11" xfId="3" applyNumberFormat="1" applyFont="1" applyBorder="1" applyAlignment="1">
      <alignment horizontal="center"/>
    </xf>
    <xf numFmtId="1" fontId="18" fillId="0" borderId="12" xfId="3" applyNumberFormat="1" applyFont="1" applyBorder="1" applyAlignment="1">
      <alignment horizontal="center"/>
    </xf>
    <xf numFmtId="1" fontId="18" fillId="0" borderId="13" xfId="3" applyNumberFormat="1" applyFont="1" applyBorder="1" applyAlignment="1">
      <alignment horizontal="center"/>
    </xf>
    <xf numFmtId="1" fontId="18" fillId="0" borderId="18" xfId="3" applyNumberFormat="1" applyFont="1" applyBorder="1" applyAlignment="1">
      <alignment horizontal="center"/>
    </xf>
    <xf numFmtId="0" fontId="7" fillId="0" borderId="0" xfId="3" applyFont="1" applyAlignment="1">
      <alignment horizontal="center" vertical="top"/>
    </xf>
    <xf numFmtId="0" fontId="17" fillId="0" borderId="11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26" fillId="0" borderId="17" xfId="3" applyFont="1" applyBorder="1" applyAlignment="1">
      <alignment horizontal="center"/>
    </xf>
    <xf numFmtId="0" fontId="26" fillId="0" borderId="18" xfId="3" applyFont="1" applyBorder="1" applyAlignment="1">
      <alignment horizontal="center"/>
    </xf>
    <xf numFmtId="0" fontId="26" fillId="0" borderId="0" xfId="0" quotePrefix="1" applyFont="1" applyAlignment="1">
      <alignment horizontal="left" vertical="center" wrapText="1"/>
    </xf>
    <xf numFmtId="0" fontId="26" fillId="0" borderId="28" xfId="3" applyFont="1" applyBorder="1" applyAlignment="1">
      <alignment horizontal="center"/>
    </xf>
    <xf numFmtId="0" fontId="26" fillId="0" borderId="29" xfId="3" applyFont="1" applyBorder="1" applyAlignment="1">
      <alignment horizontal="center"/>
    </xf>
    <xf numFmtId="0" fontId="26" fillId="0" borderId="24" xfId="3" applyFont="1" applyBorder="1" applyAlignment="1">
      <alignment horizontal="center"/>
    </xf>
    <xf numFmtId="0" fontId="26" fillId="0" borderId="26" xfId="3" applyFont="1" applyBorder="1" applyAlignment="1">
      <alignment horizontal="center"/>
    </xf>
    <xf numFmtId="0" fontId="26" fillId="0" borderId="14" xfId="3" applyFont="1" applyBorder="1" applyAlignment="1">
      <alignment horizontal="center"/>
    </xf>
    <xf numFmtId="0" fontId="26" fillId="0" borderId="15" xfId="3" applyFont="1" applyBorder="1" applyAlignment="1">
      <alignment horizontal="center"/>
    </xf>
    <xf numFmtId="0" fontId="26" fillId="0" borderId="14" xfId="3" applyFont="1" applyBorder="1" applyAlignment="1">
      <alignment horizontal="center" wrapText="1"/>
    </xf>
    <xf numFmtId="0" fontId="26" fillId="0" borderId="15" xfId="3" applyFont="1" applyBorder="1" applyAlignment="1">
      <alignment horizontal="center" wrapText="1"/>
    </xf>
    <xf numFmtId="0" fontId="26" fillId="0" borderId="25" xfId="3" applyFont="1" applyBorder="1" applyAlignment="1">
      <alignment horizontal="center"/>
    </xf>
    <xf numFmtId="0" fontId="26" fillId="0" borderId="27" xfId="3" applyFont="1" applyBorder="1" applyAlignment="1">
      <alignment horizontal="center"/>
    </xf>
    <xf numFmtId="0" fontId="25" fillId="0" borderId="14" xfId="3" applyFont="1" applyBorder="1" applyAlignment="1">
      <alignment horizontal="center" vertical="center" wrapText="1"/>
    </xf>
    <xf numFmtId="0" fontId="25" fillId="0" borderId="15" xfId="3" applyFont="1" applyBorder="1" applyAlignment="1">
      <alignment horizontal="center" vertical="center" wrapText="1"/>
    </xf>
    <xf numFmtId="0" fontId="26" fillId="0" borderId="18" xfId="3" applyFont="1" applyBorder="1" applyAlignment="1">
      <alignment horizontal="center" wrapText="1"/>
    </xf>
    <xf numFmtId="0" fontId="22" fillId="0" borderId="0" xfId="3" applyFont="1" applyAlignment="1">
      <alignment horizontal="center"/>
    </xf>
    <xf numFmtId="0" fontId="26" fillId="0" borderId="0" xfId="3" applyFont="1" applyAlignment="1">
      <alignment horizontal="center"/>
    </xf>
    <xf numFmtId="0" fontId="25" fillId="0" borderId="18" xfId="3" applyFont="1" applyBorder="1" applyAlignment="1">
      <alignment horizontal="center"/>
    </xf>
  </cellXfs>
  <cellStyles count="10">
    <cellStyle name="Comma" xfId="1" builtinId="3"/>
    <cellStyle name="Comma 2" xfId="5" xr:uid="{24AE6E76-C1CC-46F9-80CA-8432F4AE45D3}"/>
    <cellStyle name="Comma 6" xfId="8" xr:uid="{0A5E3C92-A355-45F5-A486-47FA3ABFB50B}"/>
    <cellStyle name="Comma 7" xfId="7" xr:uid="{8A8F20E8-4161-4BDD-A851-A589A974D12D}"/>
    <cellStyle name="Comma 7 2" xfId="9" xr:uid="{253AF6E0-6463-456E-83CC-FED160DB47A0}"/>
    <cellStyle name="Currency 5" xfId="6" xr:uid="{0633D4A4-42AA-4CA8-9062-EB04DB847F67}"/>
    <cellStyle name="Normal" xfId="0" builtinId="0"/>
    <cellStyle name="Normal 4 2" xfId="3" xr:uid="{7B2CD370-B000-4B49-A79F-87FCD5DB8B0A}"/>
    <cellStyle name="Percent" xfId="2" builtinId="5"/>
    <cellStyle name="Percent 6" xfId="4" xr:uid="{D9CF16B9-839A-4018-93F0-CD809AFD1B6C}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56E7-86CF-4AEA-94BD-FF7446083A68}">
  <sheetPr>
    <tabColor rgb="FF00B050"/>
  </sheetPr>
  <dimension ref="A1:AA75"/>
  <sheetViews>
    <sheetView showGridLines="0" tabSelected="1" zoomScale="80" zoomScaleNormal="80" workbookViewId="0">
      <selection activeCell="K2" sqref="K2"/>
    </sheetView>
  </sheetViews>
  <sheetFormatPr defaultColWidth="9.140625" defaultRowHeight="15" x14ac:dyDescent="0.25"/>
  <cols>
    <col min="1" max="1" width="9.140625" style="8"/>
    <col min="2" max="2" width="43.140625" style="8" customWidth="1"/>
    <col min="3" max="3" width="7.140625" style="8" customWidth="1"/>
    <col min="4" max="4" width="10.140625" style="8" customWidth="1"/>
    <col min="5" max="5" width="9.140625" style="8" bestFit="1" customWidth="1"/>
    <col min="6" max="6" width="20.140625" style="8" customWidth="1"/>
    <col min="7" max="7" width="16.85546875" style="8" bestFit="1" customWidth="1"/>
    <col min="8" max="8" width="18.5703125" style="8" bestFit="1" customWidth="1"/>
    <col min="9" max="10" width="17.42578125" style="8" customWidth="1"/>
    <col min="11" max="11" width="21.140625" style="8" customWidth="1"/>
    <col min="12" max="12" width="16.5703125" style="8" customWidth="1"/>
    <col min="13" max="13" width="12.42578125" style="8" bestFit="1" customWidth="1"/>
    <col min="14" max="14" width="16.85546875" style="8" bestFit="1" customWidth="1"/>
    <col min="15" max="15" width="14" style="8" bestFit="1" customWidth="1"/>
    <col min="16" max="16" width="15.5703125" style="8" bestFit="1" customWidth="1"/>
    <col min="17" max="16384" width="9.140625" style="8"/>
  </cols>
  <sheetData>
    <row r="1" spans="1:27" x14ac:dyDescent="0.25">
      <c r="B1" s="9"/>
    </row>
    <row r="2" spans="1:27" x14ac:dyDescent="0.25">
      <c r="A2" s="10"/>
      <c r="B2" s="10"/>
      <c r="C2" s="10"/>
      <c r="D2" s="10"/>
      <c r="E2" s="10"/>
      <c r="K2" s="11" t="s">
        <v>0</v>
      </c>
      <c r="L2" s="12"/>
    </row>
    <row r="3" spans="1:27" ht="18" x14ac:dyDescent="0.25">
      <c r="A3" s="10"/>
      <c r="C3" s="13"/>
      <c r="D3" s="13"/>
      <c r="E3" s="13"/>
      <c r="F3" s="13"/>
      <c r="G3" s="13"/>
      <c r="H3" s="13"/>
      <c r="I3" s="13"/>
      <c r="J3" s="13"/>
      <c r="K3" s="11" t="s">
        <v>1</v>
      </c>
      <c r="L3" s="14"/>
    </row>
    <row r="4" spans="1:27" x14ac:dyDescent="0.25">
      <c r="B4" s="196" t="s">
        <v>2</v>
      </c>
      <c r="C4" s="196"/>
      <c r="D4" s="196"/>
      <c r="E4" s="196"/>
      <c r="F4" s="196"/>
      <c r="G4" s="196"/>
      <c r="H4" s="196"/>
      <c r="I4" s="196"/>
      <c r="K4" s="11" t="s">
        <v>3</v>
      </c>
      <c r="L4" s="14"/>
    </row>
    <row r="5" spans="1:27" ht="18" customHeight="1" x14ac:dyDescent="0.25">
      <c r="B5" s="196"/>
      <c r="C5" s="196"/>
      <c r="D5" s="196"/>
      <c r="E5" s="196"/>
      <c r="F5" s="196"/>
      <c r="G5" s="196"/>
      <c r="H5" s="196"/>
      <c r="I5" s="196"/>
      <c r="J5" s="13"/>
      <c r="K5" s="11" t="s">
        <v>4</v>
      </c>
      <c r="L5" s="14"/>
    </row>
    <row r="6" spans="1:27" ht="15" customHeight="1" x14ac:dyDescent="0.25">
      <c r="B6" s="196"/>
      <c r="C6" s="196"/>
      <c r="D6" s="196"/>
      <c r="E6" s="196"/>
      <c r="F6" s="196"/>
      <c r="G6" s="196"/>
      <c r="H6" s="196"/>
      <c r="I6" s="196"/>
      <c r="J6" s="13"/>
      <c r="K6" s="11" t="s">
        <v>5</v>
      </c>
      <c r="L6" s="12"/>
    </row>
    <row r="7" spans="1:27" x14ac:dyDescent="0.25">
      <c r="B7" s="15"/>
      <c r="K7" s="11"/>
      <c r="L7" s="16"/>
    </row>
    <row r="8" spans="1:27" x14ac:dyDescent="0.25">
      <c r="B8" s="15"/>
      <c r="K8" s="11" t="s">
        <v>6</v>
      </c>
      <c r="L8" s="12"/>
    </row>
    <row r="9" spans="1:27" x14ac:dyDescent="0.25">
      <c r="B9" s="15"/>
    </row>
    <row r="10" spans="1:27" ht="15.75" thickBot="1" x14ac:dyDescent="0.3">
      <c r="A10" s="17"/>
      <c r="B10" s="18"/>
      <c r="C10" s="19"/>
      <c r="D10" s="1"/>
      <c r="E10" s="1"/>
      <c r="F10" s="1"/>
      <c r="G10" s="17"/>
      <c r="H10" s="17"/>
      <c r="I10" s="17"/>
      <c r="J10" s="17"/>
      <c r="K10" s="17"/>
      <c r="L10" s="1"/>
      <c r="Q10" s="2"/>
      <c r="R10" s="2"/>
      <c r="S10" s="2"/>
      <c r="T10" s="2"/>
      <c r="U10" s="2"/>
      <c r="V10" s="2"/>
      <c r="Y10" s="20"/>
      <c r="Z10" s="20"/>
      <c r="AA10" s="20"/>
    </row>
    <row r="11" spans="1:27" ht="15.75" x14ac:dyDescent="0.25">
      <c r="A11" s="21"/>
      <c r="B11" s="22"/>
      <c r="C11" s="2"/>
      <c r="D11" s="2"/>
      <c r="E11" s="2"/>
      <c r="F11" s="2"/>
      <c r="G11" s="20"/>
      <c r="H11" s="2"/>
      <c r="I11" s="2"/>
      <c r="J11" s="2"/>
      <c r="K11" s="2"/>
      <c r="L11" s="23"/>
      <c r="M11" s="24"/>
      <c r="N11" s="22"/>
      <c r="O11" s="2"/>
      <c r="P11" s="2"/>
      <c r="Q11" s="2"/>
      <c r="R11" s="2"/>
      <c r="S11" s="2"/>
      <c r="T11" s="2"/>
      <c r="U11" s="2"/>
      <c r="V11" s="2"/>
      <c r="Y11" s="20"/>
      <c r="Z11" s="20"/>
      <c r="AA11" s="20"/>
    </row>
    <row r="12" spans="1:27" ht="15.75" x14ac:dyDescent="0.25">
      <c r="A12" s="23" t="s">
        <v>7</v>
      </c>
      <c r="B12" s="24" t="s">
        <v>8</v>
      </c>
      <c r="C12" s="22"/>
      <c r="D12" s="2"/>
      <c r="E12" s="2"/>
      <c r="F12" s="2"/>
      <c r="G12" s="20"/>
      <c r="H12" s="2"/>
      <c r="I12" s="2"/>
      <c r="J12" s="2"/>
      <c r="K12" s="2"/>
      <c r="L12" s="23"/>
      <c r="M12" s="24"/>
      <c r="N12" s="22"/>
      <c r="O12" s="2"/>
      <c r="P12" s="2"/>
      <c r="Q12" s="2"/>
      <c r="R12" s="2"/>
      <c r="S12" s="2"/>
      <c r="T12" s="2"/>
      <c r="U12" s="2"/>
      <c r="V12" s="2"/>
      <c r="Y12" s="20"/>
      <c r="Z12" s="20"/>
      <c r="AA12" s="20"/>
    </row>
    <row r="13" spans="1:27" ht="16.5" thickBot="1" x14ac:dyDescent="0.3">
      <c r="A13" s="21"/>
      <c r="B13" s="22"/>
      <c r="C13" s="2"/>
      <c r="D13" s="2"/>
      <c r="E13" s="2"/>
      <c r="F13" s="2"/>
      <c r="G13" s="20"/>
      <c r="H13" s="2"/>
      <c r="I13" s="2"/>
      <c r="J13" s="2"/>
      <c r="K13" s="2"/>
      <c r="L13" s="23"/>
      <c r="M13" s="24"/>
      <c r="N13" s="22"/>
      <c r="O13" s="2"/>
      <c r="P13" s="2"/>
      <c r="Q13" s="2"/>
      <c r="R13" s="2"/>
      <c r="S13" s="2"/>
      <c r="T13" s="2"/>
      <c r="U13" s="2"/>
      <c r="V13" s="2"/>
      <c r="Y13" s="20"/>
      <c r="Z13" s="20"/>
      <c r="AA13" s="20"/>
    </row>
    <row r="14" spans="1:27" ht="15.75" thickBot="1" x14ac:dyDescent="0.3">
      <c r="A14" s="20"/>
      <c r="B14" s="20" t="s">
        <v>9</v>
      </c>
      <c r="C14" s="20"/>
      <c r="D14" s="20"/>
      <c r="E14" s="20"/>
      <c r="F14" s="25"/>
      <c r="G14" s="26"/>
      <c r="J14" s="27"/>
      <c r="K14" s="28"/>
      <c r="L14" s="29"/>
      <c r="M14" s="29"/>
      <c r="N14" s="29"/>
      <c r="O14" s="29"/>
      <c r="P14" s="29"/>
    </row>
    <row r="15" spans="1:27" x14ac:dyDescent="0.25">
      <c r="A15" s="23"/>
      <c r="B15" s="30" t="s">
        <v>10</v>
      </c>
      <c r="C15" s="20" t="s">
        <v>11</v>
      </c>
      <c r="D15" s="20"/>
      <c r="E15" s="20"/>
      <c r="F15" s="31" t="s">
        <v>12</v>
      </c>
      <c r="G15" s="32" t="s">
        <v>13</v>
      </c>
      <c r="J15" s="33"/>
      <c r="K15" s="33"/>
      <c r="N15" s="34"/>
      <c r="O15" s="34"/>
      <c r="P15" s="20"/>
    </row>
    <row r="16" spans="1:27" ht="15.75" thickBot="1" x14ac:dyDescent="0.3">
      <c r="A16" s="20"/>
      <c r="B16" s="35"/>
      <c r="C16" s="20"/>
      <c r="D16" s="20"/>
      <c r="E16" s="20"/>
      <c r="F16" s="36"/>
      <c r="G16" s="37"/>
      <c r="J16" s="33"/>
      <c r="K16" s="33"/>
    </row>
    <row r="17" spans="1:16" ht="29.25" customHeight="1" x14ac:dyDescent="0.25">
      <c r="A17" s="20"/>
      <c r="B17" s="38" t="s">
        <v>14</v>
      </c>
      <c r="C17" s="197" t="s">
        <v>15</v>
      </c>
      <c r="D17" s="198"/>
      <c r="E17" s="199"/>
      <c r="F17" s="39">
        <v>36.700000000000003</v>
      </c>
      <c r="G17" s="40">
        <f>F17</f>
        <v>36.700000000000003</v>
      </c>
      <c r="J17" s="41"/>
      <c r="K17" s="42"/>
      <c r="L17" s="42"/>
      <c r="M17" s="42"/>
      <c r="N17" s="42"/>
      <c r="O17" s="42"/>
      <c r="P17" s="42"/>
    </row>
    <row r="18" spans="1:16" ht="32.25" customHeight="1" x14ac:dyDescent="0.25">
      <c r="A18" s="20"/>
      <c r="B18" s="38" t="s">
        <v>16</v>
      </c>
      <c r="C18" s="197" t="s">
        <v>17</v>
      </c>
      <c r="D18" s="198"/>
      <c r="E18" s="199"/>
      <c r="F18" s="43">
        <f>F20-F17</f>
        <v>74.800000000000011</v>
      </c>
      <c r="G18" s="44">
        <f>F18</f>
        <v>74.800000000000011</v>
      </c>
      <c r="J18" s="42"/>
      <c r="K18" s="42"/>
      <c r="L18" s="42"/>
      <c r="M18" s="42"/>
      <c r="N18" s="42"/>
      <c r="O18" s="42"/>
      <c r="P18" s="42"/>
    </row>
    <row r="19" spans="1:16" x14ac:dyDescent="0.25">
      <c r="A19" s="20"/>
      <c r="B19" s="38" t="s">
        <v>18</v>
      </c>
      <c r="C19" s="200"/>
      <c r="D19" s="201"/>
      <c r="E19" s="202"/>
      <c r="F19" s="45"/>
      <c r="G19" s="46"/>
      <c r="J19" s="47"/>
      <c r="K19" s="48"/>
      <c r="N19" s="20"/>
      <c r="O19" s="20"/>
      <c r="P19" s="20"/>
    </row>
    <row r="20" spans="1:16" ht="40.700000000000003" customHeight="1" x14ac:dyDescent="0.25">
      <c r="A20" s="20"/>
      <c r="B20" s="49" t="s">
        <v>19</v>
      </c>
      <c r="C20" s="197" t="s">
        <v>20</v>
      </c>
      <c r="D20" s="198"/>
      <c r="E20" s="199"/>
      <c r="F20" s="50">
        <v>111.50000000000001</v>
      </c>
      <c r="G20" s="51">
        <f>SUM(G17:G19)</f>
        <v>111.50000000000001</v>
      </c>
      <c r="J20" s="52"/>
      <c r="K20" s="52"/>
      <c r="L20" s="52"/>
      <c r="M20" s="52"/>
      <c r="N20" s="52"/>
      <c r="O20" s="52"/>
      <c r="P20" s="52"/>
    </row>
    <row r="21" spans="1:16" ht="15.75" thickBo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0"/>
      <c r="N21" s="20"/>
      <c r="O21" s="20"/>
      <c r="P21" s="20"/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ht="15.75" customHeight="1" x14ac:dyDescent="0.25">
      <c r="A23" s="23" t="s">
        <v>21</v>
      </c>
      <c r="B23" s="24" t="s">
        <v>22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15" customHeight="1" x14ac:dyDescent="0.25">
      <c r="A24" s="20"/>
      <c r="B24" s="53" t="s">
        <v>23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5" customHeight="1" x14ac:dyDescent="0.25">
      <c r="A25" s="20"/>
      <c r="B25" s="5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5" customHeight="1" x14ac:dyDescent="0.25">
      <c r="A26" s="20"/>
      <c r="B26" s="54" t="s">
        <v>24</v>
      </c>
      <c r="E26" s="55"/>
      <c r="F26" s="192" t="s">
        <v>25</v>
      </c>
      <c r="G26" s="193"/>
      <c r="H26" s="193"/>
      <c r="I26" s="193"/>
      <c r="J26" s="193"/>
      <c r="K26" s="194"/>
      <c r="L26" s="20"/>
      <c r="M26" s="20"/>
      <c r="N26" s="20"/>
      <c r="O26" s="20"/>
      <c r="P26" s="20"/>
    </row>
    <row r="27" spans="1:16" ht="15" customHeight="1" x14ac:dyDescent="0.25">
      <c r="A27" s="20"/>
      <c r="B27" s="56" t="s">
        <v>26</v>
      </c>
      <c r="C27" s="57"/>
      <c r="D27" s="57" t="s">
        <v>27</v>
      </c>
      <c r="E27" s="58" t="s">
        <v>28</v>
      </c>
      <c r="F27" s="59"/>
      <c r="G27" s="59"/>
      <c r="H27" s="59"/>
      <c r="I27" s="59"/>
      <c r="J27" s="59"/>
      <c r="K27" s="59"/>
      <c r="M27" s="20"/>
      <c r="N27" s="20"/>
      <c r="O27" s="20"/>
      <c r="P27" s="20"/>
    </row>
    <row r="28" spans="1:16" ht="42.75" customHeight="1" x14ac:dyDescent="0.25">
      <c r="A28" s="20"/>
      <c r="B28" s="174" t="s">
        <v>29</v>
      </c>
      <c r="C28" s="175" t="s">
        <v>30</v>
      </c>
      <c r="D28" s="175" t="s">
        <v>31</v>
      </c>
      <c r="E28" s="176" t="s">
        <v>31</v>
      </c>
      <c r="F28" s="166" t="s">
        <v>32</v>
      </c>
      <c r="G28" s="166" t="s">
        <v>33</v>
      </c>
      <c r="H28" s="166" t="s">
        <v>34</v>
      </c>
      <c r="I28" s="166" t="s">
        <v>35</v>
      </c>
      <c r="J28" s="166" t="s">
        <v>36</v>
      </c>
      <c r="K28" s="107" t="s">
        <v>37</v>
      </c>
      <c r="M28" s="20"/>
      <c r="N28" s="20"/>
      <c r="O28" s="20"/>
      <c r="P28" s="20"/>
    </row>
    <row r="29" spans="1:16" ht="15" customHeight="1" x14ac:dyDescent="0.25">
      <c r="A29" s="20"/>
      <c r="B29" s="93" t="s">
        <v>38</v>
      </c>
      <c r="C29" s="175" t="s">
        <v>39</v>
      </c>
      <c r="D29" s="175">
        <v>4006</v>
      </c>
      <c r="E29" s="176">
        <v>4705</v>
      </c>
      <c r="F29" s="167">
        <v>0</v>
      </c>
      <c r="G29" s="167">
        <v>82035329.063616797</v>
      </c>
      <c r="H29" s="167">
        <v>10274903328.065866</v>
      </c>
      <c r="I29" s="177">
        <f>+$F$17/1000</f>
        <v>3.6700000000000003E-2</v>
      </c>
      <c r="J29" s="177">
        <f>+$G$20/1000</f>
        <v>0.11150000000000002</v>
      </c>
      <c r="K29" s="178">
        <f>(+F29+G29)*I29+(H29*J29)</f>
        <v>1148662417.6559789</v>
      </c>
      <c r="M29" s="20"/>
      <c r="N29" s="64"/>
      <c r="O29" s="65"/>
      <c r="P29" s="65"/>
    </row>
    <row r="30" spans="1:16" ht="15" customHeight="1" x14ac:dyDescent="0.25">
      <c r="A30" s="20"/>
      <c r="B30" s="93" t="s">
        <v>40</v>
      </c>
      <c r="C30" s="175" t="s">
        <v>39</v>
      </c>
      <c r="D30" s="175">
        <v>4010</v>
      </c>
      <c r="E30" s="176">
        <v>4705</v>
      </c>
      <c r="F30" s="167">
        <v>0</v>
      </c>
      <c r="G30" s="167">
        <v>383385192.51232791</v>
      </c>
      <c r="H30" s="167">
        <v>2883101622.6887469</v>
      </c>
      <c r="I30" s="177">
        <f t="shared" ref="I30:I35" si="0">+$F$17/1000</f>
        <v>3.6700000000000003E-2</v>
      </c>
      <c r="J30" s="177">
        <f t="shared" ref="J30:J35" si="1">+$G$20/1000</f>
        <v>0.11150000000000002</v>
      </c>
      <c r="K30" s="178">
        <f t="shared" ref="K30:K35" si="2">(+F30+G30)*I30+(H30*J30)</f>
        <v>335536067.49499774</v>
      </c>
      <c r="M30" s="20"/>
      <c r="N30" s="64"/>
      <c r="O30" s="65"/>
      <c r="P30" s="65"/>
    </row>
    <row r="31" spans="1:16" ht="15" customHeight="1" x14ac:dyDescent="0.25">
      <c r="A31" s="20"/>
      <c r="B31" s="93" t="s">
        <v>41</v>
      </c>
      <c r="C31" s="175" t="s">
        <v>39</v>
      </c>
      <c r="D31" s="175">
        <v>4035</v>
      </c>
      <c r="E31" s="176">
        <v>4705</v>
      </c>
      <c r="F31" s="167">
        <v>5506256927.3562336</v>
      </c>
      <c r="G31" s="167">
        <v>6188707698.1753349</v>
      </c>
      <c r="H31" s="167">
        <v>2151494584.2411413</v>
      </c>
      <c r="I31" s="177">
        <f t="shared" si="0"/>
        <v>3.6700000000000003E-2</v>
      </c>
      <c r="J31" s="177">
        <f t="shared" si="1"/>
        <v>0.11150000000000002</v>
      </c>
      <c r="K31" s="178">
        <f>(+F31+G31)*I31+(H31*J31)</f>
        <v>669096847.89989591</v>
      </c>
      <c r="M31" s="20"/>
      <c r="N31" s="64"/>
      <c r="O31" s="65"/>
      <c r="P31" s="65"/>
    </row>
    <row r="32" spans="1:16" ht="15" customHeight="1" x14ac:dyDescent="0.25">
      <c r="A32" s="20"/>
      <c r="B32" s="93" t="s">
        <v>42</v>
      </c>
      <c r="C32" s="175" t="s">
        <v>39</v>
      </c>
      <c r="D32" s="175">
        <v>4020</v>
      </c>
      <c r="E32" s="176">
        <v>4705</v>
      </c>
      <c r="F32" s="167">
        <v>2469023815.3597865</v>
      </c>
      <c r="G32" s="167">
        <v>0</v>
      </c>
      <c r="H32" s="167">
        <v>22382274.912342511</v>
      </c>
      <c r="I32" s="177">
        <f t="shared" si="0"/>
        <v>3.6700000000000003E-2</v>
      </c>
      <c r="J32" s="177">
        <f t="shared" si="1"/>
        <v>0.11150000000000002</v>
      </c>
      <c r="K32" s="178">
        <f t="shared" si="2"/>
        <v>93108797.676430359</v>
      </c>
      <c r="M32" s="20"/>
      <c r="N32" s="64"/>
      <c r="O32" s="65"/>
      <c r="P32" s="65"/>
    </row>
    <row r="33" spans="1:16" ht="15" customHeight="1" x14ac:dyDescent="0.25">
      <c r="A33" s="20"/>
      <c r="B33" s="93" t="s">
        <v>43</v>
      </c>
      <c r="C33" s="175" t="s">
        <v>39</v>
      </c>
      <c r="D33" s="175">
        <v>4025</v>
      </c>
      <c r="E33" s="176">
        <v>4705</v>
      </c>
      <c r="F33" s="167">
        <v>0</v>
      </c>
      <c r="G33" s="167">
        <v>97832862.174006939</v>
      </c>
      <c r="H33" s="167">
        <v>884703.29399307701</v>
      </c>
      <c r="I33" s="177">
        <f t="shared" si="0"/>
        <v>3.6700000000000003E-2</v>
      </c>
      <c r="J33" s="177">
        <f t="shared" si="1"/>
        <v>0.11150000000000002</v>
      </c>
      <c r="K33" s="178">
        <f t="shared" si="2"/>
        <v>3689110.459066283</v>
      </c>
      <c r="M33" s="20"/>
      <c r="N33" s="64"/>
      <c r="O33" s="65"/>
      <c r="P33" s="65"/>
    </row>
    <row r="34" spans="1:16" ht="15" customHeight="1" x14ac:dyDescent="0.25">
      <c r="A34" s="20"/>
      <c r="B34" s="93" t="s">
        <v>44</v>
      </c>
      <c r="C34" s="175" t="s">
        <v>39</v>
      </c>
      <c r="D34" s="175">
        <v>4025</v>
      </c>
      <c r="E34" s="176">
        <v>4705</v>
      </c>
      <c r="F34" s="167">
        <v>0</v>
      </c>
      <c r="G34" s="167">
        <v>2936738.5722325253</v>
      </c>
      <c r="H34" s="167">
        <v>47440924.399767473</v>
      </c>
      <c r="I34" s="177">
        <f t="shared" si="0"/>
        <v>3.6700000000000003E-2</v>
      </c>
      <c r="J34" s="177">
        <f t="shared" si="1"/>
        <v>0.11150000000000002</v>
      </c>
      <c r="K34" s="178">
        <f t="shared" si="2"/>
        <v>5397441.3761750078</v>
      </c>
      <c r="M34" s="20"/>
      <c r="N34" s="64"/>
      <c r="O34" s="65"/>
      <c r="P34" s="65"/>
    </row>
    <row r="35" spans="1:16" ht="15" customHeight="1" x14ac:dyDescent="0.25">
      <c r="A35" s="20"/>
      <c r="B35" s="93" t="s">
        <v>45</v>
      </c>
      <c r="C35" s="175" t="s">
        <v>39</v>
      </c>
      <c r="D35" s="175">
        <v>4025</v>
      </c>
      <c r="E35" s="176">
        <v>4705</v>
      </c>
      <c r="F35" s="167">
        <v>0</v>
      </c>
      <c r="G35" s="167">
        <v>105862.96285481859</v>
      </c>
      <c r="H35" s="167">
        <v>436822.50514518144</v>
      </c>
      <c r="I35" s="177">
        <f t="shared" si="0"/>
        <v>3.6700000000000003E-2</v>
      </c>
      <c r="J35" s="177">
        <f t="shared" si="1"/>
        <v>0.11150000000000002</v>
      </c>
      <c r="K35" s="178">
        <f t="shared" si="2"/>
        <v>52590.880060459574</v>
      </c>
      <c r="M35" s="20"/>
      <c r="N35" s="64"/>
      <c r="O35" s="65"/>
      <c r="P35" s="65"/>
    </row>
    <row r="36" spans="1:16" ht="15" customHeight="1" x14ac:dyDescent="0.25">
      <c r="A36" s="20"/>
      <c r="B36" s="168" t="s">
        <v>46</v>
      </c>
      <c r="C36" s="179"/>
      <c r="D36" s="169"/>
      <c r="E36" s="170"/>
      <c r="F36" s="171">
        <f>SUM(F29:F35)</f>
        <v>7975280742.7160206</v>
      </c>
      <c r="G36" s="171">
        <f>SUM(G29:G35)</f>
        <v>6755003683.4603739</v>
      </c>
      <c r="H36" s="171">
        <f>SUM(H29:H35)</f>
        <v>15380644260.107002</v>
      </c>
      <c r="I36" s="172"/>
      <c r="J36" s="171"/>
      <c r="K36" s="173">
        <f>SUM(K29:K35)</f>
        <v>2255543273.442605</v>
      </c>
      <c r="M36" s="20"/>
      <c r="N36" s="64"/>
      <c r="O36" s="65"/>
      <c r="P36" s="65"/>
    </row>
    <row r="37" spans="1:16" ht="15" customHeight="1" x14ac:dyDescent="0.25">
      <c r="A37" s="20"/>
      <c r="B37" s="53"/>
      <c r="C37" s="20"/>
      <c r="D37" s="20"/>
      <c r="E37" s="20"/>
      <c r="F37" s="67"/>
      <c r="G37" s="20"/>
      <c r="H37" s="3"/>
      <c r="I37" s="20"/>
      <c r="J37" s="20"/>
      <c r="K37" s="20"/>
      <c r="L37" s="20"/>
      <c r="M37" s="20"/>
      <c r="N37" s="20"/>
      <c r="O37" s="20"/>
      <c r="P37" s="20"/>
    </row>
    <row r="38" spans="1:16" ht="15" customHeight="1" x14ac:dyDescent="0.25">
      <c r="A38" s="20"/>
      <c r="B38" s="35"/>
      <c r="C38" s="20"/>
      <c r="D38" s="20"/>
      <c r="E38" s="20"/>
      <c r="F38" s="68"/>
      <c r="G38" s="68"/>
      <c r="H38" s="20"/>
      <c r="N38" s="20"/>
      <c r="O38" s="20"/>
      <c r="P38" s="20"/>
    </row>
    <row r="39" spans="1:16" ht="15.75" customHeight="1" x14ac:dyDescent="0.25">
      <c r="A39" s="20"/>
      <c r="B39" s="54" t="s">
        <v>47</v>
      </c>
      <c r="E39" s="69"/>
      <c r="F39" s="195">
        <v>2030</v>
      </c>
      <c r="G39" s="195"/>
      <c r="H39" s="195"/>
      <c r="N39" s="20"/>
      <c r="O39" s="20"/>
      <c r="P39" s="20"/>
    </row>
    <row r="40" spans="1:16" ht="41.45" customHeight="1" x14ac:dyDescent="0.25">
      <c r="A40" s="20"/>
      <c r="B40" s="56" t="s">
        <v>26</v>
      </c>
      <c r="C40" s="60"/>
      <c r="D40" s="57" t="s">
        <v>27</v>
      </c>
      <c r="E40" s="58" t="s">
        <v>28</v>
      </c>
      <c r="F40" s="59" t="s">
        <v>48</v>
      </c>
      <c r="G40" s="70" t="s">
        <v>49</v>
      </c>
      <c r="H40" s="59" t="s">
        <v>37</v>
      </c>
      <c r="N40" s="20"/>
      <c r="O40" s="20"/>
      <c r="P40" s="20"/>
    </row>
    <row r="41" spans="1:16" ht="15" customHeight="1" x14ac:dyDescent="0.25">
      <c r="A41" s="20"/>
      <c r="B41" s="63" t="str">
        <f>+B31</f>
        <v>GS&gt; 50 kW</v>
      </c>
      <c r="C41" s="60"/>
      <c r="D41" s="60">
        <v>4035</v>
      </c>
      <c r="E41" s="61">
        <v>4707</v>
      </c>
      <c r="F41" s="6">
        <v>5506256927.3562336</v>
      </c>
      <c r="G41" s="71">
        <v>3.6453472185252286E-2</v>
      </c>
      <c r="H41" s="6">
        <f>F41*G41</f>
        <v>200722183.7462332</v>
      </c>
      <c r="J41" s="4"/>
      <c r="M41" s="20"/>
      <c r="N41" s="72"/>
      <c r="O41" s="20"/>
      <c r="P41" s="20"/>
    </row>
    <row r="42" spans="1:16" ht="15" customHeight="1" x14ac:dyDescent="0.25">
      <c r="A42" s="20"/>
      <c r="B42" s="63" t="str">
        <f>+B32</f>
        <v>Large User</v>
      </c>
      <c r="C42" s="60"/>
      <c r="D42" s="60">
        <v>4010</v>
      </c>
      <c r="E42" s="61">
        <v>4707</v>
      </c>
      <c r="F42" s="6">
        <v>2469023815.3597865</v>
      </c>
      <c r="G42" s="71">
        <v>2.5942203763913544E-2</v>
      </c>
      <c r="H42" s="6">
        <f>F42*G42</f>
        <v>64051918.916018836</v>
      </c>
      <c r="J42" s="4"/>
      <c r="M42" s="20"/>
      <c r="N42" s="20"/>
      <c r="O42" s="20"/>
      <c r="P42" s="20"/>
    </row>
    <row r="43" spans="1:16" ht="15" customHeight="1" x14ac:dyDescent="0.25">
      <c r="A43" s="20"/>
      <c r="B43" s="66" t="s">
        <v>46</v>
      </c>
      <c r="C43" s="73"/>
      <c r="D43" s="59"/>
      <c r="E43" s="74"/>
      <c r="F43" s="75">
        <f>SUM(F41:F42)</f>
        <v>7975280742.7160206</v>
      </c>
      <c r="G43" s="62"/>
      <c r="H43" s="76">
        <f>SUM(H41:H42)</f>
        <v>264774102.66225204</v>
      </c>
      <c r="I43" s="77"/>
      <c r="J43" s="78"/>
      <c r="M43" s="20"/>
      <c r="N43" s="20"/>
      <c r="O43" s="20"/>
      <c r="P43" s="20"/>
    </row>
    <row r="44" spans="1:16" ht="1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15.75" customHeight="1" x14ac:dyDescent="0.25">
      <c r="B45" s="54" t="s">
        <v>50</v>
      </c>
      <c r="E45" s="55"/>
      <c r="F45" s="192">
        <f>F39</f>
        <v>2030</v>
      </c>
      <c r="G45" s="193"/>
      <c r="H45" s="194"/>
      <c r="I45" s="79"/>
      <c r="J45" s="79"/>
      <c r="K45" s="79"/>
      <c r="L45" s="79"/>
    </row>
    <row r="46" spans="1:16" ht="15" customHeight="1" x14ac:dyDescent="0.25">
      <c r="A46" s="80"/>
      <c r="B46" s="56" t="s">
        <v>26</v>
      </c>
      <c r="C46" s="57"/>
      <c r="D46" s="57" t="s">
        <v>27</v>
      </c>
      <c r="E46" s="58" t="s">
        <v>28</v>
      </c>
      <c r="F46" s="81"/>
      <c r="G46" s="59"/>
      <c r="H46" s="59"/>
      <c r="I46" s="82"/>
      <c r="J46" s="82"/>
      <c r="K46" s="82"/>
      <c r="M46" s="80"/>
      <c r="N46" s="80"/>
      <c r="O46" s="80"/>
      <c r="P46" s="80"/>
    </row>
    <row r="47" spans="1:16" ht="30.75" customHeight="1" x14ac:dyDescent="0.25">
      <c r="B47" s="174" t="s">
        <v>29</v>
      </c>
      <c r="C47" s="175" t="s">
        <v>30</v>
      </c>
      <c r="D47" s="175" t="s">
        <v>31</v>
      </c>
      <c r="E47" s="176" t="s">
        <v>31</v>
      </c>
      <c r="F47" s="180" t="s">
        <v>51</v>
      </c>
      <c r="G47" s="181" t="s">
        <v>52</v>
      </c>
      <c r="H47" s="107" t="s">
        <v>37</v>
      </c>
      <c r="I47" s="83"/>
      <c r="J47" s="83"/>
    </row>
    <row r="48" spans="1:16" ht="15" customHeight="1" x14ac:dyDescent="0.25">
      <c r="B48" s="182" t="str">
        <f t="shared" ref="B48:B54" si="3">IF(B29=0,"",B29)</f>
        <v>Residential</v>
      </c>
      <c r="C48" s="175" t="s">
        <v>39</v>
      </c>
      <c r="D48" s="175">
        <f t="shared" ref="D48:D53" si="4">+D29</f>
        <v>4006</v>
      </c>
      <c r="E48" s="175">
        <v>4707</v>
      </c>
      <c r="F48" s="187">
        <v>82035329.063616797</v>
      </c>
      <c r="G48" s="177">
        <v>7.4800000000000005E-2</v>
      </c>
      <c r="H48" s="178">
        <f>+G48*F48</f>
        <v>6136242.6139585366</v>
      </c>
      <c r="I48" s="84"/>
      <c r="J48" s="84"/>
    </row>
    <row r="49" spans="1:16" ht="15" customHeight="1" x14ac:dyDescent="0.25">
      <c r="B49" s="182" t="str">
        <f t="shared" si="3"/>
        <v>GS&lt;50 kW</v>
      </c>
      <c r="C49" s="175" t="s">
        <v>39</v>
      </c>
      <c r="D49" s="175">
        <f t="shared" si="4"/>
        <v>4010</v>
      </c>
      <c r="E49" s="175">
        <v>4707</v>
      </c>
      <c r="F49" s="187">
        <v>383385192.51232791</v>
      </c>
      <c r="G49" s="177">
        <v>7.4800000000000005E-2</v>
      </c>
      <c r="H49" s="178">
        <f t="shared" ref="H49:H54" si="5">+G49*F49</f>
        <v>28677212.399922129</v>
      </c>
      <c r="I49" s="84"/>
      <c r="J49" s="84"/>
    </row>
    <row r="50" spans="1:16" ht="15" customHeight="1" x14ac:dyDescent="0.25">
      <c r="B50" s="182" t="str">
        <f t="shared" si="3"/>
        <v>GS&gt; 50 kW</v>
      </c>
      <c r="C50" s="175" t="s">
        <v>39</v>
      </c>
      <c r="D50" s="175">
        <f t="shared" si="4"/>
        <v>4035</v>
      </c>
      <c r="E50" s="175">
        <v>4707</v>
      </c>
      <c r="F50" s="187">
        <v>6188707698.1753349</v>
      </c>
      <c r="G50" s="177">
        <v>7.4800000000000005E-2</v>
      </c>
      <c r="H50" s="178">
        <f t="shared" si="5"/>
        <v>462915335.82351506</v>
      </c>
      <c r="I50" s="84"/>
      <c r="J50" s="84"/>
    </row>
    <row r="51" spans="1:16" ht="15" customHeight="1" x14ac:dyDescent="0.25">
      <c r="B51" s="182" t="str">
        <f t="shared" si="3"/>
        <v>Large User</v>
      </c>
      <c r="C51" s="175" t="s">
        <v>39</v>
      </c>
      <c r="D51" s="175">
        <f t="shared" si="4"/>
        <v>4020</v>
      </c>
      <c r="E51" s="175">
        <v>4707</v>
      </c>
      <c r="F51" s="187">
        <v>0</v>
      </c>
      <c r="G51" s="177">
        <v>7.4800000000000005E-2</v>
      </c>
      <c r="H51" s="178">
        <f t="shared" si="5"/>
        <v>0</v>
      </c>
      <c r="I51" s="84"/>
      <c r="J51" s="84"/>
    </row>
    <row r="52" spans="1:16" ht="15" customHeight="1" x14ac:dyDescent="0.25">
      <c r="B52" s="182" t="str">
        <f t="shared" si="3"/>
        <v>Streetlighting</v>
      </c>
      <c r="C52" s="175" t="s">
        <v>39</v>
      </c>
      <c r="D52" s="175">
        <f t="shared" si="4"/>
        <v>4025</v>
      </c>
      <c r="E52" s="175">
        <v>4707</v>
      </c>
      <c r="F52" s="187">
        <v>97832862.174006939</v>
      </c>
      <c r="G52" s="177">
        <v>7.4800000000000005E-2</v>
      </c>
      <c r="H52" s="178">
        <f t="shared" si="5"/>
        <v>7317898.0906157196</v>
      </c>
      <c r="I52" s="84"/>
      <c r="J52" s="84"/>
    </row>
    <row r="53" spans="1:16" ht="15" customHeight="1" x14ac:dyDescent="0.25">
      <c r="B53" s="182" t="str">
        <f t="shared" si="3"/>
        <v>USL</v>
      </c>
      <c r="C53" s="175" t="s">
        <v>39</v>
      </c>
      <c r="D53" s="175">
        <f t="shared" si="4"/>
        <v>4025</v>
      </c>
      <c r="E53" s="175">
        <v>4707</v>
      </c>
      <c r="F53" s="187">
        <v>2936738.5722325253</v>
      </c>
      <c r="G53" s="177">
        <v>7.4800000000000005E-2</v>
      </c>
      <c r="H53" s="178">
        <f t="shared" si="5"/>
        <v>219668.04520299291</v>
      </c>
      <c r="I53" s="84"/>
      <c r="J53" s="84"/>
    </row>
    <row r="54" spans="1:16" ht="15" customHeight="1" x14ac:dyDescent="0.25">
      <c r="B54" s="182" t="str">
        <f t="shared" si="3"/>
        <v>Sentinel</v>
      </c>
      <c r="C54" s="175" t="s">
        <v>39</v>
      </c>
      <c r="D54" s="175">
        <v>4025</v>
      </c>
      <c r="E54" s="175">
        <v>4707</v>
      </c>
      <c r="F54" s="187">
        <v>105862.96285481859</v>
      </c>
      <c r="G54" s="177">
        <v>7.4800000000000005E-2</v>
      </c>
      <c r="H54" s="178">
        <f t="shared" si="5"/>
        <v>7918.549621540431</v>
      </c>
      <c r="J54" s="84"/>
    </row>
    <row r="55" spans="1:16" ht="15" customHeight="1" x14ac:dyDescent="0.25">
      <c r="B55" s="182" t="s">
        <v>53</v>
      </c>
      <c r="C55" s="175"/>
      <c r="D55" s="175"/>
      <c r="E55" s="176"/>
      <c r="F55" s="188">
        <f>SUM(F48:F54)</f>
        <v>6755003683.4603739</v>
      </c>
      <c r="G55" s="189"/>
      <c r="H55" s="173"/>
      <c r="I55" s="84"/>
      <c r="J55" s="84"/>
      <c r="P55" s="85"/>
    </row>
    <row r="56" spans="1:16" ht="15" customHeight="1" x14ac:dyDescent="0.25">
      <c r="B56" s="183" t="s">
        <v>46</v>
      </c>
      <c r="C56" s="190"/>
      <c r="D56" s="184"/>
      <c r="E56" s="185"/>
      <c r="F56" s="186"/>
      <c r="G56" s="171"/>
      <c r="H56" s="191">
        <f>SUM(H48:H54)</f>
        <v>505274275.52283591</v>
      </c>
      <c r="I56" s="86"/>
      <c r="J56" s="86"/>
    </row>
    <row r="57" spans="1:16" ht="15" customHeight="1" x14ac:dyDescent="0.25">
      <c r="B57" s="80"/>
      <c r="C57" s="87"/>
      <c r="D57" s="82"/>
      <c r="E57" s="82"/>
      <c r="F57" s="86"/>
      <c r="G57" s="86"/>
      <c r="H57" s="86"/>
      <c r="I57" s="86"/>
      <c r="J57" s="86"/>
      <c r="K57" s="86"/>
      <c r="L57" s="15"/>
    </row>
    <row r="58" spans="1:16" ht="15" customHeight="1" x14ac:dyDescent="0.25">
      <c r="L58" s="88"/>
    </row>
    <row r="59" spans="1:16" ht="21" x14ac:dyDescent="0.55000000000000004">
      <c r="A59" s="8" t="s">
        <v>54</v>
      </c>
      <c r="F59" s="5"/>
      <c r="G59" s="5"/>
      <c r="H59" s="5"/>
      <c r="I59" s="5"/>
      <c r="J59" s="5"/>
      <c r="K59" s="5"/>
    </row>
    <row r="60" spans="1:16" x14ac:dyDescent="0.25">
      <c r="A60" s="8" t="s">
        <v>55</v>
      </c>
      <c r="G60" s="89"/>
      <c r="H60" s="89"/>
      <c r="I60" s="89"/>
      <c r="J60" s="89"/>
      <c r="K60" s="89"/>
    </row>
    <row r="61" spans="1:16" x14ac:dyDescent="0.25">
      <c r="A61" s="8" t="s">
        <v>56</v>
      </c>
    </row>
    <row r="64" spans="1:16" x14ac:dyDescent="0.25">
      <c r="H64" s="88"/>
    </row>
    <row r="65" spans="6:9" x14ac:dyDescent="0.25">
      <c r="H65" s="88"/>
    </row>
    <row r="68" spans="6:9" x14ac:dyDescent="0.25">
      <c r="F68" s="7"/>
      <c r="G68" s="90"/>
      <c r="I68" s="90"/>
    </row>
    <row r="69" spans="6:9" x14ac:dyDescent="0.25">
      <c r="F69" s="7"/>
    </row>
    <row r="70" spans="6:9" x14ac:dyDescent="0.25">
      <c r="F70" s="7"/>
      <c r="G70" s="90"/>
    </row>
    <row r="71" spans="6:9" x14ac:dyDescent="0.25">
      <c r="F71" s="7"/>
    </row>
    <row r="72" spans="6:9" x14ac:dyDescent="0.25">
      <c r="F72" s="7"/>
    </row>
    <row r="73" spans="6:9" x14ac:dyDescent="0.25">
      <c r="F73" s="90"/>
    </row>
    <row r="74" spans="6:9" x14ac:dyDescent="0.25">
      <c r="F74" s="90"/>
    </row>
    <row r="75" spans="6:9" x14ac:dyDescent="0.25">
      <c r="F75" s="90"/>
    </row>
  </sheetData>
  <mergeCells count="8">
    <mergeCell ref="F26:K26"/>
    <mergeCell ref="F39:H39"/>
    <mergeCell ref="F45:H45"/>
    <mergeCell ref="B4:I6"/>
    <mergeCell ref="C17:E17"/>
    <mergeCell ref="C18:E18"/>
    <mergeCell ref="C19:E19"/>
    <mergeCell ref="C20:E20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  <pageSetup orientation="portrait" r:id="rId1"/>
  <ignoredErrors>
    <ignoredError sqref="G17 G18 B41:B4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1CE6-A209-43E6-82C3-850A532C6F9F}">
  <sheetPr>
    <tabColor rgb="FF00B050"/>
    <pageSetUpPr fitToPage="1"/>
  </sheetPr>
  <dimension ref="A1:L179"/>
  <sheetViews>
    <sheetView showGridLines="0" zoomScale="80" zoomScaleNormal="80" workbookViewId="0">
      <pane xSplit="3" ySplit="10" topLeftCell="D11" activePane="bottomRight" state="frozen"/>
      <selection pane="topRight" activeCell="L16" sqref="L16:P18"/>
      <selection pane="bottomLeft" activeCell="L16" sqref="L16:P18"/>
      <selection pane="bottomRight" activeCell="J2" sqref="J2"/>
    </sheetView>
  </sheetViews>
  <sheetFormatPr defaultColWidth="9.140625" defaultRowHeight="15" x14ac:dyDescent="0.25"/>
  <cols>
    <col min="1" max="1" width="37" style="8" customWidth="1"/>
    <col min="2" max="2" width="8" style="8" bestFit="1" customWidth="1"/>
    <col min="3" max="3" width="1.5703125" style="8" customWidth="1"/>
    <col min="4" max="4" width="23.140625" style="8" bestFit="1" customWidth="1"/>
    <col min="5" max="5" width="17.42578125" style="8" bestFit="1" customWidth="1"/>
    <col min="6" max="6" width="21" style="8" bestFit="1" customWidth="1"/>
    <col min="7" max="7" width="2.140625" style="8" customWidth="1"/>
    <col min="8" max="8" width="19.140625" style="8" customWidth="1"/>
    <col min="9" max="9" width="14.5703125" style="8" bestFit="1" customWidth="1"/>
    <col min="10" max="10" width="21" style="8" bestFit="1" customWidth="1"/>
    <col min="11" max="11" width="16.140625" style="8" customWidth="1"/>
    <col min="12" max="16384" width="9.140625" style="8"/>
  </cols>
  <sheetData>
    <row r="1" spans="1:12" ht="21" x14ac:dyDescent="0.35">
      <c r="A1" s="219" t="s">
        <v>57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2" x14ac:dyDescent="0.25">
      <c r="A2" s="91"/>
      <c r="B2" s="91"/>
      <c r="C2" s="91"/>
      <c r="D2" s="91"/>
      <c r="E2" s="91"/>
      <c r="F2" s="91"/>
      <c r="G2" s="91"/>
      <c r="H2" s="91"/>
      <c r="I2" s="91"/>
      <c r="J2" s="11" t="s">
        <v>0</v>
      </c>
      <c r="K2" s="12"/>
    </row>
    <row r="3" spans="1:12" x14ac:dyDescent="0.25">
      <c r="A3" s="91"/>
      <c r="B3" s="91"/>
      <c r="C3" s="91"/>
      <c r="D3" s="91"/>
      <c r="E3" s="91"/>
      <c r="F3" s="91"/>
      <c r="G3" s="91"/>
      <c r="H3" s="91"/>
      <c r="I3" s="91"/>
      <c r="J3" s="11" t="s">
        <v>1</v>
      </c>
      <c r="K3" s="12"/>
    </row>
    <row r="4" spans="1:12" x14ac:dyDescent="0.25">
      <c r="A4" s="91"/>
      <c r="B4" s="91"/>
      <c r="C4" s="91"/>
      <c r="D4" s="91"/>
      <c r="E4" s="91"/>
      <c r="F4" s="91"/>
      <c r="G4" s="91"/>
      <c r="H4" s="91"/>
      <c r="I4" s="91"/>
      <c r="J4" s="11" t="s">
        <v>3</v>
      </c>
      <c r="K4" s="12"/>
    </row>
    <row r="5" spans="1:12" x14ac:dyDescent="0.25">
      <c r="A5" s="94"/>
      <c r="B5" s="94"/>
      <c r="C5" s="94"/>
      <c r="D5" s="94"/>
      <c r="E5" s="94"/>
      <c r="F5" s="94"/>
      <c r="G5" s="94"/>
      <c r="H5" s="94"/>
      <c r="I5" s="94"/>
      <c r="J5" s="92" t="s">
        <v>4</v>
      </c>
      <c r="K5" s="95"/>
      <c r="L5" s="96"/>
    </row>
    <row r="6" spans="1:12" x14ac:dyDescent="0.25">
      <c r="A6" s="94"/>
      <c r="B6" s="94"/>
      <c r="C6" s="94"/>
      <c r="D6" s="94"/>
      <c r="E6" s="94"/>
      <c r="F6" s="94"/>
      <c r="G6" s="94"/>
      <c r="H6" s="94"/>
      <c r="I6" s="94"/>
      <c r="J6" s="92" t="s">
        <v>5</v>
      </c>
      <c r="K6" s="95"/>
      <c r="L6" s="96"/>
    </row>
    <row r="7" spans="1:12" x14ac:dyDescent="0.25">
      <c r="A7" s="96" t="s">
        <v>58</v>
      </c>
      <c r="B7" s="96"/>
      <c r="C7" s="96"/>
      <c r="D7" s="96"/>
      <c r="E7" s="96"/>
      <c r="F7" s="96"/>
      <c r="G7" s="96"/>
      <c r="H7" s="96"/>
      <c r="I7" s="96"/>
      <c r="J7" s="92"/>
      <c r="K7" s="97"/>
      <c r="L7" s="96"/>
    </row>
    <row r="8" spans="1:12" x14ac:dyDescent="0.25">
      <c r="A8" s="96" t="s">
        <v>59</v>
      </c>
      <c r="B8" s="96"/>
      <c r="C8" s="96"/>
      <c r="D8" s="96"/>
      <c r="E8" s="96"/>
      <c r="F8" s="96"/>
      <c r="G8" s="96"/>
      <c r="H8" s="96"/>
      <c r="I8" s="96"/>
      <c r="J8" s="92" t="s">
        <v>6</v>
      </c>
      <c r="K8" s="95"/>
      <c r="L8" s="96"/>
    </row>
    <row r="9" spans="1:12" x14ac:dyDescent="0.25">
      <c r="A9" s="96" t="s">
        <v>60</v>
      </c>
      <c r="B9" s="96"/>
      <c r="C9" s="96"/>
      <c r="D9" s="96"/>
      <c r="E9" s="220"/>
      <c r="F9" s="220"/>
      <c r="G9" s="98"/>
      <c r="H9" s="98"/>
      <c r="I9" s="220"/>
      <c r="J9" s="220"/>
      <c r="K9" s="96"/>
      <c r="L9" s="96"/>
    </row>
    <row r="10" spans="1:12" x14ac:dyDescent="0.25">
      <c r="A10" s="96"/>
      <c r="B10" s="99"/>
      <c r="C10" s="100"/>
      <c r="D10" s="101" t="s">
        <v>25</v>
      </c>
      <c r="E10" s="221" t="s">
        <v>13</v>
      </c>
      <c r="F10" s="221"/>
      <c r="G10" s="102"/>
      <c r="H10" s="101" t="str">
        <f>D10</f>
        <v>2030 Test Year</v>
      </c>
      <c r="I10" s="221" t="s">
        <v>12</v>
      </c>
      <c r="J10" s="221"/>
      <c r="K10" s="103" t="s">
        <v>61</v>
      </c>
      <c r="L10" s="96"/>
    </row>
    <row r="11" spans="1:12" x14ac:dyDescent="0.25">
      <c r="A11" s="104" t="s">
        <v>62</v>
      </c>
      <c r="B11" s="216" t="s">
        <v>63</v>
      </c>
      <c r="C11" s="105"/>
      <c r="D11" s="106" t="s">
        <v>64</v>
      </c>
      <c r="E11" s="106" t="s">
        <v>65</v>
      </c>
      <c r="F11" s="107" t="s">
        <v>66</v>
      </c>
      <c r="G11" s="98"/>
      <c r="H11" s="106" t="s">
        <v>64</v>
      </c>
      <c r="I11" s="106" t="s">
        <v>65</v>
      </c>
      <c r="J11" s="107" t="s">
        <v>66</v>
      </c>
      <c r="K11" s="108" t="s">
        <v>67</v>
      </c>
      <c r="L11" s="96"/>
    </row>
    <row r="12" spans="1:12" x14ac:dyDescent="0.25">
      <c r="A12" s="109" t="s">
        <v>68</v>
      </c>
      <c r="B12" s="217"/>
      <c r="C12" s="110"/>
      <c r="D12" s="111"/>
      <c r="E12" s="112"/>
      <c r="F12" s="113"/>
      <c r="G12" s="96"/>
      <c r="H12" s="111"/>
      <c r="I12" s="112"/>
      <c r="J12" s="114"/>
      <c r="K12" s="204"/>
      <c r="L12" s="96"/>
    </row>
    <row r="13" spans="1:12" x14ac:dyDescent="0.25">
      <c r="A13" s="93" t="s">
        <v>38</v>
      </c>
      <c r="B13" s="107" t="s">
        <v>39</v>
      </c>
      <c r="C13" s="110"/>
      <c r="D13" s="111">
        <v>10274903328.065866</v>
      </c>
      <c r="E13" s="115">
        <v>0.11150000000000002</v>
      </c>
      <c r="F13" s="116">
        <f>D13*E13</f>
        <v>1145651721.0793443</v>
      </c>
      <c r="G13" s="96"/>
      <c r="H13" s="111">
        <v>82035329.063616797</v>
      </c>
      <c r="I13" s="112">
        <v>3.6700000000000003E-2</v>
      </c>
      <c r="J13" s="116">
        <f>H13*I13</f>
        <v>3010696.5766347367</v>
      </c>
      <c r="K13" s="204"/>
      <c r="L13" s="96"/>
    </row>
    <row r="14" spans="1:12" x14ac:dyDescent="0.25">
      <c r="A14" s="93" t="s">
        <v>40</v>
      </c>
      <c r="B14" s="107" t="s">
        <v>39</v>
      </c>
      <c r="C14" s="110"/>
      <c r="D14" s="111">
        <v>2883101622.6887469</v>
      </c>
      <c r="E14" s="115">
        <v>0.11150000000000002</v>
      </c>
      <c r="F14" s="116">
        <f t="shared" ref="F14:F19" si="0">D14*E14</f>
        <v>321465830.92979532</v>
      </c>
      <c r="G14" s="96"/>
      <c r="H14" s="111">
        <v>383385192.51232791</v>
      </c>
      <c r="I14" s="112">
        <v>3.6700000000000003E-2</v>
      </c>
      <c r="J14" s="116">
        <f t="shared" ref="J14:J19" si="1">H14*I14</f>
        <v>14070236.565202435</v>
      </c>
      <c r="K14" s="204"/>
      <c r="L14" s="96"/>
    </row>
    <row r="15" spans="1:12" x14ac:dyDescent="0.25">
      <c r="A15" s="93" t="s">
        <v>41</v>
      </c>
      <c r="B15" s="107" t="s">
        <v>39</v>
      </c>
      <c r="C15" s="110"/>
      <c r="D15" s="111">
        <v>2151494584.2411413</v>
      </c>
      <c r="E15" s="115">
        <v>0.11150000000000002</v>
      </c>
      <c r="F15" s="116">
        <f t="shared" si="0"/>
        <v>239891646.14288729</v>
      </c>
      <c r="G15" s="96"/>
      <c r="H15" s="111">
        <v>11694964625.531569</v>
      </c>
      <c r="I15" s="112">
        <v>3.6700000000000003E-2</v>
      </c>
      <c r="J15" s="116">
        <f t="shared" si="1"/>
        <v>429205201.75700861</v>
      </c>
      <c r="K15" s="204"/>
      <c r="L15" s="96"/>
    </row>
    <row r="16" spans="1:12" x14ac:dyDescent="0.25">
      <c r="A16" s="93" t="s">
        <v>42</v>
      </c>
      <c r="B16" s="107" t="s">
        <v>39</v>
      </c>
      <c r="C16" s="110"/>
      <c r="D16" s="111">
        <v>22382274.912342511</v>
      </c>
      <c r="E16" s="115">
        <v>0.11150000000000002</v>
      </c>
      <c r="F16" s="116">
        <f t="shared" si="0"/>
        <v>2495623.6527261902</v>
      </c>
      <c r="G16" s="96"/>
      <c r="H16" s="111">
        <v>2469023815.3597865</v>
      </c>
      <c r="I16" s="112">
        <v>3.6700000000000003E-2</v>
      </c>
      <c r="J16" s="116">
        <f t="shared" si="1"/>
        <v>90613174.023704171</v>
      </c>
      <c r="K16" s="204"/>
      <c r="L16" s="96"/>
    </row>
    <row r="17" spans="1:12" x14ac:dyDescent="0.25">
      <c r="A17" s="93" t="s">
        <v>43</v>
      </c>
      <c r="B17" s="107" t="s">
        <v>39</v>
      </c>
      <c r="C17" s="110"/>
      <c r="D17" s="111">
        <v>884703.29399307701</v>
      </c>
      <c r="E17" s="115">
        <v>0.11150000000000002</v>
      </c>
      <c r="F17" s="116">
        <f t="shared" si="0"/>
        <v>98644.417280228095</v>
      </c>
      <c r="G17" s="96"/>
      <c r="H17" s="111">
        <v>97832862.174006939</v>
      </c>
      <c r="I17" s="112">
        <v>3.6700000000000003E-2</v>
      </c>
      <c r="J17" s="116">
        <f t="shared" si="1"/>
        <v>3590466.0417860551</v>
      </c>
      <c r="K17" s="204"/>
      <c r="L17" s="96"/>
    </row>
    <row r="18" spans="1:12" x14ac:dyDescent="0.25">
      <c r="A18" s="93" t="s">
        <v>44</v>
      </c>
      <c r="B18" s="107" t="s">
        <v>39</v>
      </c>
      <c r="C18" s="110"/>
      <c r="D18" s="111">
        <v>47440924.399767473</v>
      </c>
      <c r="E18" s="115">
        <v>0.11150000000000002</v>
      </c>
      <c r="F18" s="116">
        <f t="shared" si="0"/>
        <v>5289663.0705740741</v>
      </c>
      <c r="G18" s="96"/>
      <c r="H18" s="111">
        <v>2936738.5722325253</v>
      </c>
      <c r="I18" s="112">
        <v>3.6700000000000003E-2</v>
      </c>
      <c r="J18" s="116">
        <f t="shared" si="1"/>
        <v>107778.30560093369</v>
      </c>
      <c r="K18" s="204"/>
      <c r="L18" s="96"/>
    </row>
    <row r="19" spans="1:12" x14ac:dyDescent="0.25">
      <c r="A19" s="93" t="s">
        <v>45</v>
      </c>
      <c r="B19" s="107" t="s">
        <v>39</v>
      </c>
      <c r="C19" s="110"/>
      <c r="D19" s="111">
        <v>436822.50514518144</v>
      </c>
      <c r="E19" s="115">
        <v>0.11150000000000002</v>
      </c>
      <c r="F19" s="116">
        <f t="shared" si="0"/>
        <v>48705.709323687734</v>
      </c>
      <c r="G19" s="96"/>
      <c r="H19" s="111">
        <v>105862.96285481859</v>
      </c>
      <c r="I19" s="112">
        <v>3.6700000000000003E-2</v>
      </c>
      <c r="J19" s="116">
        <f t="shared" si="1"/>
        <v>3885.1707367718427</v>
      </c>
      <c r="K19" s="204"/>
      <c r="L19" s="96"/>
    </row>
    <row r="20" spans="1:12" x14ac:dyDescent="0.25">
      <c r="A20" s="109" t="s">
        <v>69</v>
      </c>
      <c r="B20" s="112"/>
      <c r="C20" s="110"/>
      <c r="D20" s="113">
        <f>SUM(D13:D19)</f>
        <v>15380644260.107002</v>
      </c>
      <c r="E20" s="117"/>
      <c r="F20" s="113">
        <f>SUM(F13:F19)</f>
        <v>1714941835.001931</v>
      </c>
      <c r="G20" s="112"/>
      <c r="H20" s="113">
        <f>SUM(H13:H19)</f>
        <v>14730284426.176395</v>
      </c>
      <c r="I20" s="118"/>
      <c r="J20" s="119">
        <f>SUM(J13:J19)</f>
        <v>540601438.44067371</v>
      </c>
      <c r="K20" s="120">
        <f>F20+J20</f>
        <v>2255543273.4426045</v>
      </c>
      <c r="L20" s="96"/>
    </row>
    <row r="21" spans="1:12" ht="7.5" customHeight="1" x14ac:dyDescent="0.25">
      <c r="A21" s="96"/>
      <c r="B21" s="96"/>
      <c r="C21" s="96"/>
      <c r="D21" s="121"/>
      <c r="E21" s="96"/>
      <c r="F21" s="96"/>
      <c r="G21" s="96"/>
      <c r="H21" s="96"/>
      <c r="I21" s="215"/>
      <c r="J21" s="214"/>
      <c r="K21" s="96"/>
      <c r="L21" s="96"/>
    </row>
    <row r="22" spans="1:12" x14ac:dyDescent="0.25">
      <c r="A22" s="104" t="s">
        <v>70</v>
      </c>
      <c r="B22" s="216" t="s">
        <v>63</v>
      </c>
      <c r="C22" s="105"/>
      <c r="D22" s="204" t="s">
        <v>64</v>
      </c>
      <c r="E22" s="204" t="s">
        <v>65</v>
      </c>
      <c r="F22" s="208" t="s">
        <v>66</v>
      </c>
      <c r="G22" s="98"/>
      <c r="H22" s="218" t="s">
        <v>64</v>
      </c>
      <c r="I22" s="204" t="s">
        <v>65</v>
      </c>
      <c r="J22" s="208" t="s">
        <v>66</v>
      </c>
      <c r="K22" s="210" t="s">
        <v>61</v>
      </c>
      <c r="L22" s="96"/>
    </row>
    <row r="23" spans="1:12" x14ac:dyDescent="0.25">
      <c r="A23" s="109" t="s">
        <v>71</v>
      </c>
      <c r="B23" s="217"/>
      <c r="C23" s="105"/>
      <c r="D23" s="204"/>
      <c r="E23" s="204"/>
      <c r="F23" s="209"/>
      <c r="G23" s="98"/>
      <c r="H23" s="218"/>
      <c r="I23" s="204"/>
      <c r="J23" s="209"/>
      <c r="K23" s="211"/>
      <c r="L23" s="96"/>
    </row>
    <row r="24" spans="1:12" x14ac:dyDescent="0.25">
      <c r="A24" s="93" t="s">
        <v>38</v>
      </c>
      <c r="B24" s="107" t="s">
        <v>39</v>
      </c>
      <c r="C24" s="110"/>
      <c r="D24" s="112"/>
      <c r="E24" s="112"/>
      <c r="F24" s="125">
        <f>D24*E24</f>
        <v>0</v>
      </c>
      <c r="G24" s="96"/>
      <c r="H24" s="111">
        <v>82035329.063616797</v>
      </c>
      <c r="I24" s="126">
        <v>7.4800000000000005E-2</v>
      </c>
      <c r="J24" s="116">
        <f>H24*I24</f>
        <v>6136242.6139585366</v>
      </c>
      <c r="K24" s="204"/>
      <c r="L24" s="96"/>
    </row>
    <row r="25" spans="1:12" x14ac:dyDescent="0.25">
      <c r="A25" s="93" t="s">
        <v>40</v>
      </c>
      <c r="B25" s="107" t="s">
        <v>39</v>
      </c>
      <c r="C25" s="110"/>
      <c r="D25" s="112"/>
      <c r="E25" s="112"/>
      <c r="F25" s="125">
        <f t="shared" ref="F25:F30" si="2">D25*E25</f>
        <v>0</v>
      </c>
      <c r="G25" s="96"/>
      <c r="H25" s="111">
        <v>383385192.51232791</v>
      </c>
      <c r="I25" s="126">
        <v>7.4800000000000005E-2</v>
      </c>
      <c r="J25" s="116">
        <f t="shared" ref="J25:J31" si="3">H25*I25</f>
        <v>28677212.399922129</v>
      </c>
      <c r="K25" s="204"/>
      <c r="L25" s="96"/>
    </row>
    <row r="26" spans="1:12" x14ac:dyDescent="0.25">
      <c r="A26" s="93" t="s">
        <v>41</v>
      </c>
      <c r="B26" s="107" t="s">
        <v>39</v>
      </c>
      <c r="C26" s="110"/>
      <c r="D26" s="112"/>
      <c r="E26" s="112"/>
      <c r="F26" s="125">
        <f t="shared" si="2"/>
        <v>0</v>
      </c>
      <c r="G26" s="96"/>
      <c r="H26" s="111">
        <v>11694964625.531569</v>
      </c>
      <c r="I26" s="126">
        <v>5.6745577333423017E-2</v>
      </c>
      <c r="J26" s="116">
        <f t="shared" si="3"/>
        <v>663637519.56974816</v>
      </c>
      <c r="K26" s="204"/>
      <c r="L26" s="96"/>
    </row>
    <row r="27" spans="1:12" x14ac:dyDescent="0.25">
      <c r="A27" s="93" t="s">
        <v>42</v>
      </c>
      <c r="B27" s="107" t="s">
        <v>39</v>
      </c>
      <c r="C27" s="110"/>
      <c r="D27" s="112"/>
      <c r="E27" s="112"/>
      <c r="F27" s="125">
        <f t="shared" si="2"/>
        <v>0</v>
      </c>
      <c r="G27" s="96"/>
      <c r="H27" s="111">
        <v>2469023815.3597865</v>
      </c>
      <c r="I27" s="126">
        <v>2.5942203763913544E-2</v>
      </c>
      <c r="J27" s="116">
        <f t="shared" si="3"/>
        <v>64051918.916018836</v>
      </c>
      <c r="K27" s="204"/>
      <c r="L27" s="96"/>
    </row>
    <row r="28" spans="1:12" x14ac:dyDescent="0.25">
      <c r="A28" s="93" t="s">
        <v>43</v>
      </c>
      <c r="B28" s="107" t="s">
        <v>39</v>
      </c>
      <c r="C28" s="110"/>
      <c r="D28" s="112"/>
      <c r="E28" s="112"/>
      <c r="F28" s="125">
        <f t="shared" si="2"/>
        <v>0</v>
      </c>
      <c r="G28" s="96"/>
      <c r="H28" s="111">
        <v>97832862.174006939</v>
      </c>
      <c r="I28" s="126">
        <v>7.4800000000000005E-2</v>
      </c>
      <c r="J28" s="116">
        <f t="shared" si="3"/>
        <v>7317898.0906157196</v>
      </c>
      <c r="K28" s="204"/>
      <c r="L28" s="96"/>
    </row>
    <row r="29" spans="1:12" x14ac:dyDescent="0.25">
      <c r="A29" s="93" t="s">
        <v>44</v>
      </c>
      <c r="B29" s="107" t="s">
        <v>39</v>
      </c>
      <c r="C29" s="110"/>
      <c r="D29" s="112"/>
      <c r="E29" s="112"/>
      <c r="F29" s="125">
        <f t="shared" si="2"/>
        <v>0</v>
      </c>
      <c r="G29" s="96"/>
      <c r="H29" s="111">
        <v>2936738.5722325253</v>
      </c>
      <c r="I29" s="126">
        <v>7.4800000000000005E-2</v>
      </c>
      <c r="J29" s="116">
        <f t="shared" si="3"/>
        <v>219668.04520299291</v>
      </c>
      <c r="K29" s="204"/>
      <c r="L29" s="96"/>
    </row>
    <row r="30" spans="1:12" x14ac:dyDescent="0.25">
      <c r="A30" s="93" t="s">
        <v>45</v>
      </c>
      <c r="B30" s="107" t="s">
        <v>39</v>
      </c>
      <c r="C30" s="110"/>
      <c r="D30" s="112"/>
      <c r="E30" s="112"/>
      <c r="F30" s="125">
        <f t="shared" si="2"/>
        <v>0</v>
      </c>
      <c r="G30" s="96"/>
      <c r="H30" s="111">
        <v>105862.96285481859</v>
      </c>
      <c r="I30" s="126">
        <v>7.4800000000000005E-2</v>
      </c>
      <c r="J30" s="116">
        <f t="shared" si="3"/>
        <v>7918.549621540431</v>
      </c>
      <c r="K30" s="204"/>
      <c r="L30" s="96"/>
    </row>
    <row r="31" spans="1:12" x14ac:dyDescent="0.25">
      <c r="A31" s="112" t="s">
        <v>72</v>
      </c>
      <c r="B31" s="127"/>
      <c r="C31" s="110"/>
      <c r="D31" s="112"/>
      <c r="E31" s="112"/>
      <c r="F31" s="125">
        <f>D31*E31</f>
        <v>0</v>
      </c>
      <c r="G31" s="96"/>
      <c r="H31" s="111"/>
      <c r="I31" s="112"/>
      <c r="J31" s="116">
        <f t="shared" si="3"/>
        <v>0</v>
      </c>
      <c r="K31" s="204"/>
      <c r="L31" s="96"/>
    </row>
    <row r="32" spans="1:12" x14ac:dyDescent="0.25">
      <c r="A32" s="109" t="s">
        <v>69</v>
      </c>
      <c r="B32" s="127"/>
      <c r="C32" s="110"/>
      <c r="D32" s="112"/>
      <c r="E32" s="112"/>
      <c r="F32" s="125">
        <f>SUM(F24:F31)</f>
        <v>0</v>
      </c>
      <c r="G32" s="128"/>
      <c r="H32" s="112"/>
      <c r="I32" s="112"/>
      <c r="J32" s="113">
        <f>SUM(J24:J31)</f>
        <v>770048378.18508792</v>
      </c>
      <c r="K32" s="120">
        <f>F32+J32</f>
        <v>770048378.18508792</v>
      </c>
      <c r="L32" s="96"/>
    </row>
    <row r="33" spans="1:12" ht="8.25" customHeight="1" x14ac:dyDescent="0.25">
      <c r="A33" s="96"/>
      <c r="B33" s="121"/>
      <c r="C33" s="96"/>
      <c r="D33" s="121"/>
      <c r="E33" s="96"/>
      <c r="F33" s="96"/>
      <c r="G33" s="96"/>
      <c r="H33" s="96"/>
      <c r="I33" s="96"/>
      <c r="J33" s="96"/>
      <c r="K33" s="96"/>
      <c r="L33" s="96"/>
    </row>
    <row r="34" spans="1:12" x14ac:dyDescent="0.25">
      <c r="A34" s="104" t="s">
        <v>73</v>
      </c>
      <c r="B34" s="214"/>
      <c r="C34" s="105"/>
      <c r="D34" s="215" t="s">
        <v>74</v>
      </c>
      <c r="E34" s="204" t="s">
        <v>65</v>
      </c>
      <c r="F34" s="208" t="s">
        <v>66</v>
      </c>
      <c r="G34" s="98"/>
      <c r="H34" s="212" t="s">
        <v>64</v>
      </c>
      <c r="I34" s="204" t="s">
        <v>65</v>
      </c>
      <c r="J34" s="208" t="s">
        <v>66</v>
      </c>
      <c r="K34" s="210" t="s">
        <v>61</v>
      </c>
      <c r="L34" s="96"/>
    </row>
    <row r="35" spans="1:12" x14ac:dyDescent="0.25">
      <c r="A35" s="109" t="s">
        <v>71</v>
      </c>
      <c r="B35" s="207"/>
      <c r="C35" s="123"/>
      <c r="D35" s="211"/>
      <c r="E35" s="204"/>
      <c r="F35" s="209"/>
      <c r="G35" s="98"/>
      <c r="H35" s="213"/>
      <c r="I35" s="204"/>
      <c r="J35" s="209"/>
      <c r="K35" s="211"/>
      <c r="L35" s="96"/>
    </row>
    <row r="36" spans="1:12" x14ac:dyDescent="0.25">
      <c r="A36" s="112" t="s">
        <v>38</v>
      </c>
      <c r="B36" s="107" t="s">
        <v>75</v>
      </c>
      <c r="C36" s="110"/>
      <c r="D36" s="129">
        <v>19967752.622805316</v>
      </c>
      <c r="E36" s="130">
        <v>7.0156000000000001</v>
      </c>
      <c r="F36" s="116">
        <f>D36*E36</f>
        <v>140085765.30055296</v>
      </c>
      <c r="G36" s="96"/>
      <c r="H36" s="129">
        <v>159423.51035054351</v>
      </c>
      <c r="I36" s="130">
        <v>7.0156000000000001</v>
      </c>
      <c r="J36" s="116">
        <f>H36*I36</f>
        <v>1118451.579215273</v>
      </c>
      <c r="K36" s="204"/>
      <c r="L36" s="96"/>
    </row>
    <row r="37" spans="1:12" x14ac:dyDescent="0.25">
      <c r="A37" s="112" t="s">
        <v>40</v>
      </c>
      <c r="B37" s="107" t="str">
        <f>+B36</f>
        <v>kW</v>
      </c>
      <c r="C37" s="131"/>
      <c r="D37" s="129">
        <v>5586594.6398010114</v>
      </c>
      <c r="E37" s="130">
        <v>7.0156000000000001</v>
      </c>
      <c r="F37" s="116">
        <f t="shared" ref="F37:F46" si="4">D37*E37</f>
        <v>39193313.354987979</v>
      </c>
      <c r="G37" s="96"/>
      <c r="H37" s="129">
        <v>742886.63452348753</v>
      </c>
      <c r="I37" s="130">
        <v>7.0156000000000001</v>
      </c>
      <c r="J37" s="116">
        <f t="shared" ref="J37:J46" si="5">H37*I37</f>
        <v>5211795.4731629789</v>
      </c>
      <c r="K37" s="204"/>
      <c r="L37" s="96"/>
    </row>
    <row r="38" spans="1:12" x14ac:dyDescent="0.25">
      <c r="A38" s="112" t="s">
        <v>76</v>
      </c>
      <c r="B38" s="107" t="str">
        <f t="shared" ref="B38:B42" si="6">+B37</f>
        <v>kW</v>
      </c>
      <c r="C38" s="131"/>
      <c r="D38" s="129">
        <v>4207456.0195530774</v>
      </c>
      <c r="E38" s="130">
        <v>7.0156000000000001</v>
      </c>
      <c r="F38" s="116">
        <f t="shared" si="4"/>
        <v>29517828.45077657</v>
      </c>
      <c r="G38" s="96"/>
      <c r="H38" s="129">
        <v>22870635.916338447</v>
      </c>
      <c r="I38" s="130">
        <v>7.0156000000000001</v>
      </c>
      <c r="J38" s="116">
        <f t="shared" si="5"/>
        <v>160451233.33466402</v>
      </c>
      <c r="K38" s="204"/>
      <c r="L38" s="96"/>
    </row>
    <row r="39" spans="1:12" x14ac:dyDescent="0.25">
      <c r="A39" s="112" t="s">
        <v>42</v>
      </c>
      <c r="B39" s="107" t="str">
        <f t="shared" si="6"/>
        <v>kW</v>
      </c>
      <c r="C39" s="131"/>
      <c r="D39" s="129">
        <v>55012.735515025612</v>
      </c>
      <c r="E39" s="130">
        <v>7.0156000000000001</v>
      </c>
      <c r="F39" s="116">
        <f t="shared" si="4"/>
        <v>385947.34727921366</v>
      </c>
      <c r="G39" s="96"/>
      <c r="H39" s="129">
        <v>6068541.0516419988</v>
      </c>
      <c r="I39" s="130">
        <v>7.0156000000000001</v>
      </c>
      <c r="J39" s="116">
        <f t="shared" si="5"/>
        <v>42574456.601899609</v>
      </c>
      <c r="K39" s="204"/>
      <c r="L39" s="96"/>
    </row>
    <row r="40" spans="1:12" x14ac:dyDescent="0.25">
      <c r="A40" s="112" t="s">
        <v>43</v>
      </c>
      <c r="B40" s="107" t="str">
        <f t="shared" si="6"/>
        <v>kW</v>
      </c>
      <c r="C40" s="131"/>
      <c r="D40" s="129">
        <v>1724.717345098162</v>
      </c>
      <c r="E40" s="130">
        <v>7.0156000000000001</v>
      </c>
      <c r="F40" s="116">
        <f t="shared" si="4"/>
        <v>12099.927006270666</v>
      </c>
      <c r="G40" s="96"/>
      <c r="H40" s="129">
        <v>190723.86805584564</v>
      </c>
      <c r="I40" s="130">
        <v>7.0156000000000001</v>
      </c>
      <c r="J40" s="116">
        <f t="shared" si="5"/>
        <v>1338042.3687325907</v>
      </c>
      <c r="K40" s="204"/>
      <c r="L40" s="96"/>
    </row>
    <row r="41" spans="1:12" x14ac:dyDescent="0.25">
      <c r="A41" s="112" t="s">
        <v>44</v>
      </c>
      <c r="B41" s="107" t="str">
        <f t="shared" si="6"/>
        <v>kW</v>
      </c>
      <c r="C41" s="131"/>
      <c r="D41" s="129">
        <v>91926.784577257684</v>
      </c>
      <c r="E41" s="130">
        <v>7.0156000000000001</v>
      </c>
      <c r="F41" s="116">
        <f t="shared" si="4"/>
        <v>644921.54988020903</v>
      </c>
      <c r="G41" s="96"/>
      <c r="H41" s="129">
        <v>5690.5496152318974</v>
      </c>
      <c r="I41" s="130">
        <v>7.0156000000000001</v>
      </c>
      <c r="J41" s="116">
        <f t="shared" si="5"/>
        <v>39922.619880620899</v>
      </c>
      <c r="K41" s="204"/>
      <c r="L41" s="96"/>
    </row>
    <row r="42" spans="1:12" x14ac:dyDescent="0.25">
      <c r="A42" s="112" t="s">
        <v>45</v>
      </c>
      <c r="B42" s="107" t="str">
        <f t="shared" si="6"/>
        <v>kW</v>
      </c>
      <c r="C42" s="110"/>
      <c r="D42" s="129">
        <v>851.26085264967207</v>
      </c>
      <c r="E42" s="130">
        <v>7.0156000000000001</v>
      </c>
      <c r="F42" s="116">
        <f t="shared" si="4"/>
        <v>5972.1056378490393</v>
      </c>
      <c r="G42" s="96"/>
      <c r="H42" s="129">
        <v>206.30117487619438</v>
      </c>
      <c r="I42" s="130">
        <v>7.0156000000000001</v>
      </c>
      <c r="J42" s="116">
        <f t="shared" si="5"/>
        <v>1447.3265224614292</v>
      </c>
      <c r="K42" s="204"/>
      <c r="L42" s="96"/>
    </row>
    <row r="43" spans="1:12" x14ac:dyDescent="0.25">
      <c r="A43" s="112"/>
      <c r="B43" s="107"/>
      <c r="C43" s="110"/>
      <c r="D43" s="129"/>
      <c r="E43" s="130"/>
      <c r="F43" s="116">
        <f t="shared" si="4"/>
        <v>0</v>
      </c>
      <c r="G43" s="96"/>
      <c r="H43" s="129"/>
      <c r="I43" s="130"/>
      <c r="J43" s="116">
        <f t="shared" si="5"/>
        <v>0</v>
      </c>
      <c r="K43" s="204"/>
      <c r="L43" s="96"/>
    </row>
    <row r="44" spans="1:12" x14ac:dyDescent="0.25">
      <c r="A44" s="112"/>
      <c r="B44" s="127"/>
      <c r="C44" s="110"/>
      <c r="D44" s="132"/>
      <c r="E44" s="133"/>
      <c r="F44" s="116">
        <f t="shared" si="4"/>
        <v>0</v>
      </c>
      <c r="G44" s="96"/>
      <c r="H44" s="132"/>
      <c r="I44" s="132"/>
      <c r="J44" s="116">
        <f t="shared" si="5"/>
        <v>0</v>
      </c>
      <c r="K44" s="204"/>
      <c r="L44" s="96"/>
    </row>
    <row r="45" spans="1:12" x14ac:dyDescent="0.25">
      <c r="A45" s="112"/>
      <c r="B45" s="127"/>
      <c r="C45" s="110"/>
      <c r="D45" s="132"/>
      <c r="E45" s="133"/>
      <c r="F45" s="116">
        <f t="shared" si="4"/>
        <v>0</v>
      </c>
      <c r="G45" s="96"/>
      <c r="H45" s="132"/>
      <c r="I45" s="132"/>
      <c r="J45" s="116">
        <f t="shared" si="5"/>
        <v>0</v>
      </c>
      <c r="K45" s="204"/>
      <c r="L45" s="96"/>
    </row>
    <row r="46" spans="1:12" x14ac:dyDescent="0.25">
      <c r="A46" s="112"/>
      <c r="B46" s="127"/>
      <c r="C46" s="110"/>
      <c r="D46" s="132"/>
      <c r="E46" s="133"/>
      <c r="F46" s="116">
        <f t="shared" si="4"/>
        <v>0</v>
      </c>
      <c r="G46" s="96"/>
      <c r="H46" s="132"/>
      <c r="I46" s="132"/>
      <c r="J46" s="116">
        <f t="shared" si="5"/>
        <v>0</v>
      </c>
      <c r="K46" s="204"/>
      <c r="L46" s="96"/>
    </row>
    <row r="47" spans="1:12" x14ac:dyDescent="0.25">
      <c r="A47" s="109" t="s">
        <v>69</v>
      </c>
      <c r="B47" s="127"/>
      <c r="C47" s="110"/>
      <c r="D47" s="114">
        <f>SUM(D36:D46)</f>
        <v>29911318.780449435</v>
      </c>
      <c r="E47" s="134"/>
      <c r="F47" s="114">
        <f>SUM(F36:F46)</f>
        <v>209845848.03612107</v>
      </c>
      <c r="G47" s="112"/>
      <c r="H47" s="114">
        <f>SUM(H36:H46)</f>
        <v>30038107.831700433</v>
      </c>
      <c r="I47" s="112"/>
      <c r="J47" s="114">
        <f>SUM(J36:J46)</f>
        <v>210735349.3040776</v>
      </c>
      <c r="K47" s="114">
        <f>F47+J47</f>
        <v>420581197.34019864</v>
      </c>
      <c r="L47" s="96"/>
    </row>
    <row r="48" spans="1:12" ht="5.2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</row>
    <row r="49" spans="1:12" x14ac:dyDescent="0.25">
      <c r="A49" s="104" t="s">
        <v>77</v>
      </c>
      <c r="B49" s="206"/>
      <c r="C49" s="105"/>
      <c r="D49" s="210"/>
      <c r="E49" s="204"/>
      <c r="F49" s="208"/>
      <c r="G49" s="98"/>
      <c r="H49" s="212"/>
      <c r="I49" s="204"/>
      <c r="J49" s="208" t="s">
        <v>66</v>
      </c>
      <c r="K49" s="210" t="s">
        <v>61</v>
      </c>
      <c r="L49" s="96"/>
    </row>
    <row r="50" spans="1:12" x14ac:dyDescent="0.25">
      <c r="A50" s="109" t="s">
        <v>71</v>
      </c>
      <c r="B50" s="207"/>
      <c r="C50" s="123"/>
      <c r="D50" s="211"/>
      <c r="E50" s="204"/>
      <c r="F50" s="209"/>
      <c r="G50" s="98"/>
      <c r="H50" s="213"/>
      <c r="I50" s="204"/>
      <c r="J50" s="209"/>
      <c r="K50" s="211"/>
      <c r="L50" s="96"/>
    </row>
    <row r="51" spans="1:12" x14ac:dyDescent="0.25">
      <c r="A51" s="112" t="s">
        <v>38</v>
      </c>
      <c r="B51" s="107" t="str">
        <f t="shared" ref="B51:B57" si="7">B36</f>
        <v>kW</v>
      </c>
      <c r="C51" s="110"/>
      <c r="D51" s="129">
        <v>16445595.326379724</v>
      </c>
      <c r="E51" s="130">
        <v>4.9276</v>
      </c>
      <c r="F51" s="116">
        <f>D51*E51</f>
        <v>81037315.530268729</v>
      </c>
      <c r="G51" s="96"/>
      <c r="H51" s="129">
        <v>131302.43479386633</v>
      </c>
      <c r="I51" s="130">
        <v>4.9276</v>
      </c>
      <c r="J51" s="116">
        <f>H51*I51</f>
        <v>647005.87769025576</v>
      </c>
      <c r="K51" s="204"/>
      <c r="L51" s="96"/>
    </row>
    <row r="52" spans="1:12" x14ac:dyDescent="0.25">
      <c r="A52" s="112" t="s">
        <v>40</v>
      </c>
      <c r="B52" s="107" t="str">
        <f t="shared" si="7"/>
        <v>kW</v>
      </c>
      <c r="C52" s="110"/>
      <c r="D52" s="129">
        <v>4650774.4851279985</v>
      </c>
      <c r="E52" s="130">
        <v>4.9276</v>
      </c>
      <c r="F52" s="116">
        <f t="shared" ref="F52:F61" si="8">D52*E52</f>
        <v>22917156.352916725</v>
      </c>
      <c r="G52" s="96"/>
      <c r="H52" s="129">
        <v>618444.40628817608</v>
      </c>
      <c r="I52" s="130">
        <v>4.9276</v>
      </c>
      <c r="J52" s="116">
        <f t="shared" ref="J52:J61" si="9">H52*I52</f>
        <v>3047446.6564256162</v>
      </c>
      <c r="K52" s="204"/>
      <c r="L52" s="96"/>
    </row>
    <row r="53" spans="1:12" x14ac:dyDescent="0.25">
      <c r="A53" s="112" t="s">
        <v>76</v>
      </c>
      <c r="B53" s="107" t="str">
        <f t="shared" si="7"/>
        <v>kW</v>
      </c>
      <c r="C53" s="110"/>
      <c r="D53" s="129">
        <v>3506823.443240487</v>
      </c>
      <c r="E53" s="130">
        <v>4.9276</v>
      </c>
      <c r="F53" s="116">
        <f t="shared" si="8"/>
        <v>17280223.198911823</v>
      </c>
      <c r="G53" s="96"/>
      <c r="H53" s="129">
        <v>19062179.573716104</v>
      </c>
      <c r="I53" s="130">
        <v>4.9276</v>
      </c>
      <c r="J53" s="116">
        <f t="shared" si="9"/>
        <v>93930796.067443475</v>
      </c>
      <c r="K53" s="204"/>
      <c r="L53" s="96"/>
    </row>
    <row r="54" spans="1:12" x14ac:dyDescent="0.25">
      <c r="A54" s="112" t="s">
        <v>42</v>
      </c>
      <c r="B54" s="107" t="str">
        <f t="shared" si="7"/>
        <v>kW</v>
      </c>
      <c r="C54" s="110"/>
      <c r="D54" s="129">
        <v>53497.073887391271</v>
      </c>
      <c r="E54" s="130">
        <v>4.9276</v>
      </c>
      <c r="F54" s="116">
        <f t="shared" si="8"/>
        <v>263612.18128750921</v>
      </c>
      <c r="G54" s="96"/>
      <c r="H54" s="129">
        <v>5901346.0426756609</v>
      </c>
      <c r="I54" s="130">
        <v>4.9276</v>
      </c>
      <c r="J54" s="116">
        <f t="shared" si="9"/>
        <v>29079472.759888586</v>
      </c>
      <c r="K54" s="204"/>
      <c r="L54" s="96"/>
    </row>
    <row r="55" spans="1:12" x14ac:dyDescent="0.25">
      <c r="A55" s="112" t="s">
        <v>43</v>
      </c>
      <c r="B55" s="107" t="str">
        <f t="shared" si="7"/>
        <v>kW</v>
      </c>
      <c r="C55" s="110"/>
      <c r="D55" s="129">
        <v>1376.9615900222163</v>
      </c>
      <c r="E55" s="130">
        <v>4.9276</v>
      </c>
      <c r="F55" s="116">
        <f t="shared" si="8"/>
        <v>6785.1159309934728</v>
      </c>
      <c r="G55" s="96"/>
      <c r="H55" s="129">
        <v>152268.10431272013</v>
      </c>
      <c r="I55" s="130">
        <v>4.9276</v>
      </c>
      <c r="J55" s="116">
        <f t="shared" si="9"/>
        <v>750316.31081135967</v>
      </c>
      <c r="K55" s="204"/>
      <c r="L55" s="96"/>
    </row>
    <row r="56" spans="1:12" x14ac:dyDescent="0.25">
      <c r="A56" s="112" t="s">
        <v>44</v>
      </c>
      <c r="B56" s="107" t="str">
        <f t="shared" si="7"/>
        <v>kW</v>
      </c>
      <c r="C56" s="117"/>
      <c r="D56" s="129">
        <v>77592.676019911101</v>
      </c>
      <c r="E56" s="130">
        <v>4.9276</v>
      </c>
      <c r="F56" s="116">
        <f t="shared" si="8"/>
        <v>382345.67035571393</v>
      </c>
      <c r="G56" s="96"/>
      <c r="H56" s="129">
        <v>4803.2243779704095</v>
      </c>
      <c r="I56" s="130">
        <v>4.9276</v>
      </c>
      <c r="J56" s="116">
        <f t="shared" si="9"/>
        <v>23668.36844488699</v>
      </c>
      <c r="K56" s="204"/>
      <c r="L56" s="96"/>
    </row>
    <row r="57" spans="1:12" x14ac:dyDescent="0.25">
      <c r="A57" s="112" t="s">
        <v>45</v>
      </c>
      <c r="B57" s="107" t="str">
        <f t="shared" si="7"/>
        <v>kW</v>
      </c>
      <c r="C57" s="128"/>
      <c r="D57" s="129">
        <v>724.60373140080003</v>
      </c>
      <c r="E57" s="130">
        <v>4.9276</v>
      </c>
      <c r="F57" s="116">
        <f t="shared" si="8"/>
        <v>3570.5573468505822</v>
      </c>
      <c r="G57" s="96"/>
      <c r="H57" s="129">
        <v>175.60610316139977</v>
      </c>
      <c r="I57" s="130">
        <v>4.9276</v>
      </c>
      <c r="J57" s="116">
        <f t="shared" si="9"/>
        <v>865.31663393811357</v>
      </c>
      <c r="K57" s="204"/>
      <c r="L57" s="96"/>
    </row>
    <row r="58" spans="1:12" x14ac:dyDescent="0.25">
      <c r="A58" s="112" t="str">
        <f t="shared" ref="A58:A61" si="10">IF(A43="","",A43)</f>
        <v/>
      </c>
      <c r="B58" s="107"/>
      <c r="C58" s="128"/>
      <c r="D58" s="129"/>
      <c r="E58" s="130"/>
      <c r="F58" s="116">
        <f t="shared" si="8"/>
        <v>0</v>
      </c>
      <c r="G58" s="96"/>
      <c r="H58" s="129"/>
      <c r="I58" s="130"/>
      <c r="J58" s="116">
        <f t="shared" si="9"/>
        <v>0</v>
      </c>
      <c r="K58" s="204"/>
      <c r="L58" s="96"/>
    </row>
    <row r="59" spans="1:12" x14ac:dyDescent="0.25">
      <c r="A59" s="112" t="str">
        <f t="shared" si="10"/>
        <v/>
      </c>
      <c r="B59" s="127"/>
      <c r="C59" s="128"/>
      <c r="D59" s="129"/>
      <c r="E59" s="133"/>
      <c r="F59" s="116">
        <f t="shared" si="8"/>
        <v>0</v>
      </c>
      <c r="G59" s="96"/>
      <c r="H59" s="132"/>
      <c r="I59" s="130"/>
      <c r="J59" s="116">
        <f t="shared" si="9"/>
        <v>0</v>
      </c>
      <c r="K59" s="204"/>
      <c r="L59" s="96"/>
    </row>
    <row r="60" spans="1:12" x14ac:dyDescent="0.25">
      <c r="A60" s="112" t="str">
        <f t="shared" si="10"/>
        <v/>
      </c>
      <c r="B60" s="127"/>
      <c r="C60" s="128"/>
      <c r="D60" s="132"/>
      <c r="E60" s="132"/>
      <c r="F60" s="116">
        <f t="shared" si="8"/>
        <v>0</v>
      </c>
      <c r="G60" s="96"/>
      <c r="H60" s="132"/>
      <c r="I60" s="130"/>
      <c r="J60" s="116">
        <f t="shared" si="9"/>
        <v>0</v>
      </c>
      <c r="K60" s="204"/>
      <c r="L60" s="96"/>
    </row>
    <row r="61" spans="1:12" x14ac:dyDescent="0.25">
      <c r="A61" s="112" t="str">
        <f t="shared" si="10"/>
        <v/>
      </c>
      <c r="B61" s="127"/>
      <c r="C61" s="128"/>
      <c r="D61" s="132"/>
      <c r="E61" s="132"/>
      <c r="F61" s="116">
        <f t="shared" si="8"/>
        <v>0</v>
      </c>
      <c r="G61" s="96"/>
      <c r="H61" s="132"/>
      <c r="I61" s="130"/>
      <c r="J61" s="116">
        <f t="shared" si="9"/>
        <v>0</v>
      </c>
      <c r="K61" s="204"/>
      <c r="L61" s="96"/>
    </row>
    <row r="62" spans="1:12" x14ac:dyDescent="0.25">
      <c r="A62" s="109" t="s">
        <v>69</v>
      </c>
      <c r="B62" s="127"/>
      <c r="C62" s="136"/>
      <c r="D62" s="114">
        <f>SUM(D51:D61)</f>
        <v>24736384.569976937</v>
      </c>
      <c r="E62" s="112"/>
      <c r="F62" s="114">
        <f>SUM(F51:F61)</f>
        <v>121891008.60701832</v>
      </c>
      <c r="G62" s="112"/>
      <c r="H62" s="114">
        <f>SUM(H51:H61)</f>
        <v>25870519.392267663</v>
      </c>
      <c r="I62" s="112"/>
      <c r="J62" s="114">
        <f>SUM(J51:J61)</f>
        <v>127479571.35733812</v>
      </c>
      <c r="K62" s="114">
        <f>F62+J62</f>
        <v>249370579.96435642</v>
      </c>
      <c r="L62" s="96"/>
    </row>
    <row r="63" spans="1:12" ht="7.5" customHeight="1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</row>
    <row r="64" spans="1:12" x14ac:dyDescent="0.25">
      <c r="A64" s="104" t="s">
        <v>78</v>
      </c>
      <c r="B64" s="210"/>
      <c r="C64" s="122"/>
      <c r="D64" s="210"/>
      <c r="E64" s="204"/>
      <c r="F64" s="208"/>
      <c r="G64" s="98"/>
      <c r="H64" s="212"/>
      <c r="I64" s="204"/>
      <c r="J64" s="204" t="s">
        <v>66</v>
      </c>
      <c r="K64" s="210" t="s">
        <v>61</v>
      </c>
      <c r="L64" s="96"/>
    </row>
    <row r="65" spans="1:12" x14ac:dyDescent="0.25">
      <c r="A65" s="109" t="s">
        <v>71</v>
      </c>
      <c r="B65" s="211"/>
      <c r="C65" s="98"/>
      <c r="D65" s="211"/>
      <c r="E65" s="204"/>
      <c r="F65" s="209"/>
      <c r="G65" s="98"/>
      <c r="H65" s="213"/>
      <c r="I65" s="204"/>
      <c r="J65" s="204"/>
      <c r="K65" s="211"/>
      <c r="L65" s="96"/>
    </row>
    <row r="66" spans="1:12" x14ac:dyDescent="0.25">
      <c r="A66" s="112" t="str">
        <f t="shared" ref="A66:A71" si="11">IF(A51="","",A51)</f>
        <v>Residential</v>
      </c>
      <c r="B66" s="127" t="s">
        <v>39</v>
      </c>
      <c r="C66" s="110"/>
      <c r="D66" s="129">
        <v>10274903328.065866</v>
      </c>
      <c r="E66" s="130">
        <v>4.7000000000000002E-3</v>
      </c>
      <c r="F66" s="116">
        <f>D66*E66</f>
        <v>48292045.641909577</v>
      </c>
      <c r="G66" s="96"/>
      <c r="H66" s="129">
        <v>82035329.063616797</v>
      </c>
      <c r="I66" s="130">
        <v>4.7000000000000002E-3</v>
      </c>
      <c r="J66" s="116">
        <f>H66*I66</f>
        <v>385566.04659899895</v>
      </c>
      <c r="K66" s="204"/>
      <c r="L66" s="96"/>
    </row>
    <row r="67" spans="1:12" x14ac:dyDescent="0.25">
      <c r="A67" s="112" t="str">
        <f t="shared" si="11"/>
        <v>GS&lt;50 kW</v>
      </c>
      <c r="B67" s="127" t="s">
        <v>39</v>
      </c>
      <c r="C67" s="110"/>
      <c r="D67" s="129">
        <v>2883101622.6887469</v>
      </c>
      <c r="E67" s="130">
        <v>4.7000000000000002E-3</v>
      </c>
      <c r="F67" s="116">
        <f t="shared" ref="F67:F76" si="12">D67*E67</f>
        <v>13550577.62663711</v>
      </c>
      <c r="G67" s="96"/>
      <c r="H67" s="129">
        <v>383385192.51232791</v>
      </c>
      <c r="I67" s="130">
        <v>4.7000000000000002E-3</v>
      </c>
      <c r="J67" s="116">
        <f t="shared" ref="J67:J76" si="13">H67*I67</f>
        <v>1801910.4048079413</v>
      </c>
      <c r="K67" s="204"/>
      <c r="L67" s="96"/>
    </row>
    <row r="68" spans="1:12" x14ac:dyDescent="0.25">
      <c r="A68" s="112" t="str">
        <f t="shared" si="11"/>
        <v>GS&gt; 50</v>
      </c>
      <c r="B68" s="127" t="s">
        <v>39</v>
      </c>
      <c r="C68" s="110"/>
      <c r="D68" s="129">
        <v>2151494584.2411413</v>
      </c>
      <c r="E68" s="130">
        <v>4.7000000000000002E-3</v>
      </c>
      <c r="F68" s="116">
        <f t="shared" si="12"/>
        <v>10112024.545933364</v>
      </c>
      <c r="G68" s="96"/>
      <c r="H68" s="129">
        <v>11694964625.531569</v>
      </c>
      <c r="I68" s="130">
        <v>4.7000000000000002E-3</v>
      </c>
      <c r="J68" s="116">
        <f t="shared" si="13"/>
        <v>54966333.739998378</v>
      </c>
      <c r="K68" s="204"/>
      <c r="L68" s="96"/>
    </row>
    <row r="69" spans="1:12" x14ac:dyDescent="0.25">
      <c r="A69" s="112" t="str">
        <f t="shared" si="11"/>
        <v>Large User</v>
      </c>
      <c r="B69" s="127" t="s">
        <v>39</v>
      </c>
      <c r="C69" s="110"/>
      <c r="D69" s="129">
        <v>22382274.912342511</v>
      </c>
      <c r="E69" s="130">
        <v>4.7000000000000002E-3</v>
      </c>
      <c r="F69" s="116">
        <f t="shared" si="12"/>
        <v>105196.6920880098</v>
      </c>
      <c r="G69" s="96"/>
      <c r="H69" s="129">
        <v>2469023815.3597865</v>
      </c>
      <c r="I69" s="130">
        <v>4.7000000000000002E-3</v>
      </c>
      <c r="J69" s="116">
        <f t="shared" si="13"/>
        <v>11604411.932190998</v>
      </c>
      <c r="K69" s="204"/>
      <c r="L69" s="96"/>
    </row>
    <row r="70" spans="1:12" x14ac:dyDescent="0.25">
      <c r="A70" s="112" t="str">
        <f t="shared" si="11"/>
        <v>Streetlighting</v>
      </c>
      <c r="B70" s="127" t="s">
        <v>39</v>
      </c>
      <c r="C70" s="110"/>
      <c r="D70" s="129">
        <v>884703.29399307701</v>
      </c>
      <c r="E70" s="130">
        <v>4.7000000000000002E-3</v>
      </c>
      <c r="F70" s="116">
        <f t="shared" si="12"/>
        <v>4158.1054817674622</v>
      </c>
      <c r="G70" s="96"/>
      <c r="H70" s="129">
        <v>97832862.174006939</v>
      </c>
      <c r="I70" s="130">
        <v>4.7000000000000002E-3</v>
      </c>
      <c r="J70" s="116">
        <f t="shared" si="13"/>
        <v>459814.45221783262</v>
      </c>
      <c r="K70" s="204"/>
      <c r="L70" s="96"/>
    </row>
    <row r="71" spans="1:12" x14ac:dyDescent="0.25">
      <c r="A71" s="112" t="str">
        <f t="shared" si="11"/>
        <v>USL</v>
      </c>
      <c r="B71" s="127" t="s">
        <v>39</v>
      </c>
      <c r="C71" s="110"/>
      <c r="D71" s="129">
        <v>47440924.399767473</v>
      </c>
      <c r="E71" s="130">
        <v>4.7000000000000002E-3</v>
      </c>
      <c r="F71" s="116">
        <f t="shared" si="12"/>
        <v>222972.34467890713</v>
      </c>
      <c r="G71" s="96"/>
      <c r="H71" s="129">
        <v>2936738.5722325253</v>
      </c>
      <c r="I71" s="130">
        <v>4.7000000000000002E-3</v>
      </c>
      <c r="J71" s="116">
        <f t="shared" si="13"/>
        <v>13802.67128949287</v>
      </c>
      <c r="K71" s="204"/>
      <c r="L71" s="96"/>
    </row>
    <row r="72" spans="1:12" x14ac:dyDescent="0.25">
      <c r="A72" s="112" t="str">
        <f>IF(A57="","",A57)</f>
        <v>Sentinel</v>
      </c>
      <c r="B72" s="127" t="s">
        <v>39</v>
      </c>
      <c r="C72" s="110"/>
      <c r="D72" s="129">
        <v>436822.50514518144</v>
      </c>
      <c r="E72" s="130">
        <v>4.7000000000000002E-3</v>
      </c>
      <c r="F72" s="116">
        <f t="shared" si="12"/>
        <v>2053.0657741823529</v>
      </c>
      <c r="G72" s="96"/>
      <c r="H72" s="129">
        <v>105862.96285481859</v>
      </c>
      <c r="I72" s="130">
        <v>4.7000000000000002E-3</v>
      </c>
      <c r="J72" s="116">
        <f t="shared" si="13"/>
        <v>497.55592541764736</v>
      </c>
      <c r="K72" s="204"/>
      <c r="L72" s="96"/>
    </row>
    <row r="73" spans="1:12" x14ac:dyDescent="0.25">
      <c r="A73" s="112" t="str">
        <f>IF(A58="","",A58)</f>
        <v/>
      </c>
      <c r="B73" s="127" t="s">
        <v>39</v>
      </c>
      <c r="C73" s="110"/>
      <c r="D73" s="129"/>
      <c r="E73" s="130"/>
      <c r="F73" s="116">
        <f t="shared" si="12"/>
        <v>0</v>
      </c>
      <c r="G73" s="96"/>
      <c r="H73" s="129"/>
      <c r="I73" s="130"/>
      <c r="J73" s="116">
        <f t="shared" si="13"/>
        <v>0</v>
      </c>
      <c r="K73" s="204"/>
      <c r="L73" s="96"/>
    </row>
    <row r="74" spans="1:12" x14ac:dyDescent="0.25">
      <c r="A74" s="112" t="str">
        <f>IF(A59="","",A59)</f>
        <v/>
      </c>
      <c r="B74" s="127"/>
      <c r="C74" s="110"/>
      <c r="D74" s="132"/>
      <c r="E74" s="132"/>
      <c r="F74" s="116">
        <f t="shared" si="12"/>
        <v>0</v>
      </c>
      <c r="G74" s="96"/>
      <c r="H74" s="132"/>
      <c r="I74" s="132"/>
      <c r="J74" s="116">
        <f t="shared" si="13"/>
        <v>0</v>
      </c>
      <c r="K74" s="204"/>
      <c r="L74" s="96"/>
    </row>
    <row r="75" spans="1:12" x14ac:dyDescent="0.25">
      <c r="A75" s="112" t="str">
        <f>IF(A60="","",A60)</f>
        <v/>
      </c>
      <c r="B75" s="127"/>
      <c r="C75" s="110"/>
      <c r="D75" s="132"/>
      <c r="E75" s="132"/>
      <c r="F75" s="116">
        <f t="shared" si="12"/>
        <v>0</v>
      </c>
      <c r="G75" s="96"/>
      <c r="H75" s="132"/>
      <c r="I75" s="132"/>
      <c r="J75" s="116">
        <f t="shared" si="13"/>
        <v>0</v>
      </c>
      <c r="K75" s="204"/>
      <c r="L75" s="96"/>
    </row>
    <row r="76" spans="1:12" x14ac:dyDescent="0.25">
      <c r="A76" s="112" t="str">
        <f>IF(A61="","",A61)</f>
        <v/>
      </c>
      <c r="B76" s="127"/>
      <c r="C76" s="110"/>
      <c r="D76" s="132"/>
      <c r="E76" s="132"/>
      <c r="F76" s="116">
        <f t="shared" si="12"/>
        <v>0</v>
      </c>
      <c r="G76" s="96"/>
      <c r="H76" s="132"/>
      <c r="I76" s="132"/>
      <c r="J76" s="116">
        <f t="shared" si="13"/>
        <v>0</v>
      </c>
      <c r="K76" s="204"/>
      <c r="L76" s="96"/>
    </row>
    <row r="77" spans="1:12" x14ac:dyDescent="0.25">
      <c r="A77" s="109" t="s">
        <v>69</v>
      </c>
      <c r="B77" s="127"/>
      <c r="C77" s="110"/>
      <c r="D77" s="114">
        <f>SUM(D66:D76)</f>
        <v>15380644260.107002</v>
      </c>
      <c r="E77" s="112"/>
      <c r="F77" s="114">
        <f>SUM(F66:F76)</f>
        <v>72289028.022502929</v>
      </c>
      <c r="G77" s="112"/>
      <c r="H77" s="114">
        <f>SUM(H66:H76)</f>
        <v>14730284426.176395</v>
      </c>
      <c r="I77" s="112"/>
      <c r="J77" s="114">
        <f>SUM(J66:J76)</f>
        <v>69232336.803029045</v>
      </c>
      <c r="K77" s="114">
        <f>F77+J77</f>
        <v>141521364.82553196</v>
      </c>
      <c r="L77" s="96"/>
    </row>
    <row r="78" spans="1:12" ht="6.75" customHeight="1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</row>
    <row r="79" spans="1:12" x14ac:dyDescent="0.25">
      <c r="A79" s="104" t="s">
        <v>79</v>
      </c>
      <c r="B79" s="210"/>
      <c r="C79" s="122"/>
      <c r="D79" s="210"/>
      <c r="E79" s="204"/>
      <c r="F79" s="208"/>
      <c r="G79" s="98"/>
      <c r="H79" s="212"/>
      <c r="I79" s="204"/>
      <c r="J79" s="204" t="s">
        <v>66</v>
      </c>
      <c r="K79" s="210" t="s">
        <v>61</v>
      </c>
      <c r="L79" s="96"/>
    </row>
    <row r="80" spans="1:12" x14ac:dyDescent="0.25">
      <c r="A80" s="109" t="s">
        <v>71</v>
      </c>
      <c r="B80" s="211"/>
      <c r="C80" s="98"/>
      <c r="D80" s="211"/>
      <c r="E80" s="204"/>
      <c r="F80" s="209"/>
      <c r="G80" s="98"/>
      <c r="H80" s="213"/>
      <c r="I80" s="204"/>
      <c r="J80" s="204"/>
      <c r="K80" s="211"/>
      <c r="L80" s="96"/>
    </row>
    <row r="81" spans="1:12" x14ac:dyDescent="0.25">
      <c r="A81" s="112" t="str">
        <f t="shared" ref="A81:A86" si="14">IF(A66="","",A66)</f>
        <v>Residential</v>
      </c>
      <c r="B81" s="127" t="s">
        <v>39</v>
      </c>
      <c r="C81" s="110"/>
      <c r="D81" s="132"/>
      <c r="E81" s="133"/>
      <c r="F81" s="114">
        <f>D81*E81</f>
        <v>0</v>
      </c>
      <c r="G81" s="96"/>
      <c r="H81" s="132">
        <v>0</v>
      </c>
      <c r="I81" s="133"/>
      <c r="J81" s="116">
        <f>H81*I81</f>
        <v>0</v>
      </c>
      <c r="K81" s="204"/>
      <c r="L81" s="96"/>
    </row>
    <row r="82" spans="1:12" x14ac:dyDescent="0.25">
      <c r="A82" s="112" t="str">
        <f t="shared" si="14"/>
        <v>GS&lt;50 kW</v>
      </c>
      <c r="B82" s="127" t="s">
        <v>39</v>
      </c>
      <c r="C82" s="110"/>
      <c r="D82" s="132"/>
      <c r="E82" s="133"/>
      <c r="F82" s="114">
        <f t="shared" ref="F82:F89" si="15">D82*E82</f>
        <v>0</v>
      </c>
      <c r="G82" s="96"/>
      <c r="H82" s="133">
        <v>0</v>
      </c>
      <c r="I82" s="133"/>
      <c r="J82" s="116">
        <f t="shared" ref="J82:J91" si="16">H82*I82</f>
        <v>0</v>
      </c>
      <c r="K82" s="204"/>
      <c r="L82" s="96"/>
    </row>
    <row r="83" spans="1:12" x14ac:dyDescent="0.25">
      <c r="A83" s="112" t="str">
        <f t="shared" si="14"/>
        <v>GS&gt; 50</v>
      </c>
      <c r="B83" s="127" t="s">
        <v>39</v>
      </c>
      <c r="C83" s="110"/>
      <c r="D83" s="132"/>
      <c r="E83" s="133"/>
      <c r="F83" s="114">
        <f t="shared" si="15"/>
        <v>0</v>
      </c>
      <c r="G83" s="96"/>
      <c r="H83" s="114">
        <v>5865746111.0825644</v>
      </c>
      <c r="I83" s="133">
        <v>4.4086266674462379E-4</v>
      </c>
      <c r="J83" s="116">
        <f t="shared" si="16"/>
        <v>2585988.4729787656</v>
      </c>
      <c r="K83" s="204"/>
      <c r="L83" s="96"/>
    </row>
    <row r="84" spans="1:12" x14ac:dyDescent="0.25">
      <c r="A84" s="112" t="str">
        <f t="shared" si="14"/>
        <v>Large User</v>
      </c>
      <c r="B84" s="127" t="s">
        <v>39</v>
      </c>
      <c r="C84" s="110"/>
      <c r="D84" s="132"/>
      <c r="E84" s="133"/>
      <c r="F84" s="114">
        <f t="shared" si="15"/>
        <v>0</v>
      </c>
      <c r="G84" s="96"/>
      <c r="H84" s="114">
        <v>2491406090.2721286</v>
      </c>
      <c r="I84" s="133">
        <v>2.6440439109464325E-4</v>
      </c>
      <c r="J84" s="116">
        <f t="shared" si="16"/>
        <v>658738.71026788792</v>
      </c>
      <c r="K84" s="204"/>
      <c r="L84" s="96"/>
    </row>
    <row r="85" spans="1:12" x14ac:dyDescent="0.25">
      <c r="A85" s="112" t="str">
        <f t="shared" si="14"/>
        <v>Streetlighting</v>
      </c>
      <c r="B85" s="127" t="s">
        <v>39</v>
      </c>
      <c r="C85" s="110"/>
      <c r="D85" s="132"/>
      <c r="E85" s="133"/>
      <c r="F85" s="114">
        <f t="shared" si="15"/>
        <v>0</v>
      </c>
      <c r="G85" s="96"/>
      <c r="H85" s="132"/>
      <c r="I85" s="133"/>
      <c r="J85" s="116">
        <f t="shared" si="16"/>
        <v>0</v>
      </c>
      <c r="K85" s="204"/>
      <c r="L85" s="96"/>
    </row>
    <row r="86" spans="1:12" x14ac:dyDescent="0.25">
      <c r="A86" s="112" t="str">
        <f t="shared" si="14"/>
        <v>USL</v>
      </c>
      <c r="B86" s="127" t="s">
        <v>39</v>
      </c>
      <c r="C86" s="110"/>
      <c r="D86" s="132"/>
      <c r="E86" s="133"/>
      <c r="F86" s="114">
        <f t="shared" si="15"/>
        <v>0</v>
      </c>
      <c r="G86" s="96"/>
      <c r="H86" s="132"/>
      <c r="I86" s="133"/>
      <c r="J86" s="116">
        <f t="shared" si="16"/>
        <v>0</v>
      </c>
      <c r="K86" s="204"/>
      <c r="L86" s="96"/>
    </row>
    <row r="87" spans="1:12" x14ac:dyDescent="0.25">
      <c r="A87" s="112" t="str">
        <f>IF(A72="","",A72)</f>
        <v>Sentinel</v>
      </c>
      <c r="B87" s="127" t="s">
        <v>39</v>
      </c>
      <c r="C87" s="110"/>
      <c r="D87" s="132"/>
      <c r="E87" s="133"/>
      <c r="F87" s="114">
        <f t="shared" si="15"/>
        <v>0</v>
      </c>
      <c r="G87" s="96"/>
      <c r="H87" s="132">
        <v>0</v>
      </c>
      <c r="I87" s="133"/>
      <c r="J87" s="116">
        <f t="shared" si="16"/>
        <v>0</v>
      </c>
      <c r="K87" s="204"/>
      <c r="L87" s="96"/>
    </row>
    <row r="88" spans="1:12" x14ac:dyDescent="0.25">
      <c r="A88" s="112" t="str">
        <f>IF(A73="","",A73)</f>
        <v/>
      </c>
      <c r="B88" s="127" t="s">
        <v>39</v>
      </c>
      <c r="C88" s="110"/>
      <c r="D88" s="132"/>
      <c r="E88" s="133"/>
      <c r="F88" s="114">
        <f t="shared" si="15"/>
        <v>0</v>
      </c>
      <c r="G88" s="96"/>
      <c r="H88" s="132">
        <v>0</v>
      </c>
      <c r="I88" s="133"/>
      <c r="J88" s="116">
        <f t="shared" si="16"/>
        <v>0</v>
      </c>
      <c r="K88" s="204"/>
      <c r="L88" s="96"/>
    </row>
    <row r="89" spans="1:12" x14ac:dyDescent="0.25">
      <c r="A89" s="112" t="str">
        <f>IF(A74="","",A74)</f>
        <v/>
      </c>
      <c r="B89" s="127"/>
      <c r="C89" s="110"/>
      <c r="D89" s="132"/>
      <c r="E89" s="132"/>
      <c r="F89" s="114">
        <f t="shared" si="15"/>
        <v>0</v>
      </c>
      <c r="G89" s="96"/>
      <c r="H89" s="132"/>
      <c r="I89" s="132"/>
      <c r="J89" s="116">
        <f t="shared" si="16"/>
        <v>0</v>
      </c>
      <c r="K89" s="204"/>
      <c r="L89" s="96"/>
    </row>
    <row r="90" spans="1:12" x14ac:dyDescent="0.25">
      <c r="A90" s="112" t="str">
        <f>IF(A75="","",A75)</f>
        <v/>
      </c>
      <c r="B90" s="127"/>
      <c r="C90" s="110"/>
      <c r="D90" s="132"/>
      <c r="E90" s="132"/>
      <c r="F90" s="114">
        <f>D90*E90</f>
        <v>0</v>
      </c>
      <c r="G90" s="96"/>
      <c r="H90" s="132"/>
      <c r="I90" s="132"/>
      <c r="J90" s="116">
        <f t="shared" si="16"/>
        <v>0</v>
      </c>
      <c r="K90" s="204"/>
      <c r="L90" s="96"/>
    </row>
    <row r="91" spans="1:12" x14ac:dyDescent="0.25">
      <c r="A91" s="112" t="str">
        <f>IF(A76="","",A76)</f>
        <v/>
      </c>
      <c r="B91" s="127"/>
      <c r="C91" s="110"/>
      <c r="D91" s="132"/>
      <c r="E91" s="132"/>
      <c r="F91" s="114">
        <f>D91*E91</f>
        <v>0</v>
      </c>
      <c r="G91" s="96"/>
      <c r="H91" s="132"/>
      <c r="I91" s="132"/>
      <c r="J91" s="116">
        <f t="shared" si="16"/>
        <v>0</v>
      </c>
      <c r="K91" s="204"/>
      <c r="L91" s="96"/>
    </row>
    <row r="92" spans="1:12" x14ac:dyDescent="0.25">
      <c r="A92" s="109" t="s">
        <v>69</v>
      </c>
      <c r="B92" s="127"/>
      <c r="C92" s="110"/>
      <c r="D92" s="114">
        <f>SUM(D81:D91)</f>
        <v>0</v>
      </c>
      <c r="E92" s="112"/>
      <c r="F92" s="114">
        <f>SUM(F81:F91)</f>
        <v>0</v>
      </c>
      <c r="G92" s="112"/>
      <c r="H92" s="119">
        <f>SUM(H81:H91)</f>
        <v>8357152201.3546925</v>
      </c>
      <c r="I92" s="112"/>
      <c r="J92" s="114">
        <f>SUM(J81:J91)</f>
        <v>3244727.1832466535</v>
      </c>
      <c r="K92" s="114">
        <f>F92+J92</f>
        <v>3244727.1832466535</v>
      </c>
      <c r="L92" s="96"/>
    </row>
    <row r="93" spans="1:12" ht="6.75" customHeight="1" x14ac:dyDescent="0.25">
      <c r="A93" s="109"/>
      <c r="B93" s="135"/>
      <c r="C93" s="110"/>
      <c r="D93" s="137"/>
      <c r="E93" s="136"/>
      <c r="F93" s="114"/>
      <c r="G93" s="96"/>
      <c r="H93" s="138"/>
      <c r="I93" s="136"/>
      <c r="J93" s="114"/>
      <c r="K93" s="139"/>
      <c r="L93" s="96"/>
    </row>
    <row r="94" spans="1:12" x14ac:dyDescent="0.25">
      <c r="A94" s="104" t="s">
        <v>80</v>
      </c>
      <c r="B94" s="210"/>
      <c r="C94" s="122"/>
      <c r="D94" s="210"/>
      <c r="E94" s="204"/>
      <c r="F94" s="208"/>
      <c r="G94" s="98"/>
      <c r="H94" s="212"/>
      <c r="I94" s="204"/>
      <c r="J94" s="204" t="s">
        <v>66</v>
      </c>
      <c r="K94" s="210" t="s">
        <v>61</v>
      </c>
      <c r="L94" s="96"/>
    </row>
    <row r="95" spans="1:12" x14ac:dyDescent="0.25">
      <c r="A95" s="109" t="s">
        <v>71</v>
      </c>
      <c r="B95" s="211"/>
      <c r="C95" s="98"/>
      <c r="D95" s="211"/>
      <c r="E95" s="204"/>
      <c r="F95" s="209"/>
      <c r="G95" s="98"/>
      <c r="H95" s="213"/>
      <c r="I95" s="204"/>
      <c r="J95" s="204"/>
      <c r="K95" s="211"/>
      <c r="L95" s="96"/>
    </row>
    <row r="96" spans="1:12" x14ac:dyDescent="0.25">
      <c r="A96" s="112" t="str">
        <f t="shared" ref="A96:A101" si="17">IF(A81="","",A81)</f>
        <v>Residential</v>
      </c>
      <c r="B96" s="127" t="s">
        <v>39</v>
      </c>
      <c r="C96" s="110"/>
      <c r="D96" s="129">
        <v>10356938657.129482</v>
      </c>
      <c r="E96" s="130">
        <v>4.0000000000000002E-4</v>
      </c>
      <c r="F96" s="116">
        <f>D96*E96</f>
        <v>4142775.462851793</v>
      </c>
      <c r="G96" s="96"/>
      <c r="H96" s="129"/>
      <c r="I96" s="130"/>
      <c r="J96" s="114"/>
      <c r="K96" s="204"/>
      <c r="L96" s="96"/>
    </row>
    <row r="97" spans="1:12" x14ac:dyDescent="0.25">
      <c r="A97" s="112" t="str">
        <f t="shared" si="17"/>
        <v>GS&lt;50 kW</v>
      </c>
      <c r="B97" s="127" t="s">
        <v>39</v>
      </c>
      <c r="C97" s="110"/>
      <c r="D97" s="129">
        <v>3266486815.2010741</v>
      </c>
      <c r="E97" s="130">
        <v>4.0000000000000002E-4</v>
      </c>
      <c r="F97" s="116">
        <f t="shared" ref="F97:F106" si="18">D97*E97</f>
        <v>1306594.7260804297</v>
      </c>
      <c r="G97" s="96"/>
      <c r="H97" s="129"/>
      <c r="I97" s="130"/>
      <c r="J97" s="114"/>
      <c r="K97" s="204"/>
      <c r="L97" s="96"/>
    </row>
    <row r="98" spans="1:12" x14ac:dyDescent="0.25">
      <c r="A98" s="112" t="str">
        <f t="shared" si="17"/>
        <v>GS&gt; 50</v>
      </c>
      <c r="B98" s="127" t="s">
        <v>39</v>
      </c>
      <c r="C98" s="110"/>
      <c r="D98" s="129">
        <v>7980713098.6901436</v>
      </c>
      <c r="E98" s="130">
        <v>4.0000000000000002E-4</v>
      </c>
      <c r="F98" s="116">
        <f t="shared" si="18"/>
        <v>3192285.2394760577</v>
      </c>
      <c r="G98" s="96"/>
      <c r="H98" s="129"/>
      <c r="I98" s="130"/>
      <c r="J98" s="114"/>
      <c r="K98" s="204"/>
      <c r="L98" s="96"/>
    </row>
    <row r="99" spans="1:12" x14ac:dyDescent="0.25">
      <c r="A99" s="112" t="str">
        <f t="shared" si="17"/>
        <v>Large User</v>
      </c>
      <c r="B99" s="127" t="s">
        <v>39</v>
      </c>
      <c r="C99" s="110"/>
      <c r="D99" s="129">
        <v>0</v>
      </c>
      <c r="E99" s="130">
        <v>4.0000000000000002E-4</v>
      </c>
      <c r="F99" s="116">
        <f t="shared" si="18"/>
        <v>0</v>
      </c>
      <c r="G99" s="96"/>
      <c r="H99" s="129"/>
      <c r="I99" s="130"/>
      <c r="J99" s="114"/>
      <c r="K99" s="204"/>
      <c r="L99" s="96"/>
    </row>
    <row r="100" spans="1:12" ht="21.6" customHeight="1" x14ac:dyDescent="0.25">
      <c r="A100" s="112" t="str">
        <f t="shared" si="17"/>
        <v>Streetlighting</v>
      </c>
      <c r="B100" s="127" t="s">
        <v>39</v>
      </c>
      <c r="C100" s="110"/>
      <c r="D100" s="129">
        <v>98717565.468000025</v>
      </c>
      <c r="E100" s="130">
        <v>4.0000000000000002E-4</v>
      </c>
      <c r="F100" s="116">
        <f t="shared" si="18"/>
        <v>39487.026187200012</v>
      </c>
      <c r="G100" s="96"/>
      <c r="H100" s="129"/>
      <c r="I100" s="130"/>
      <c r="J100" s="114"/>
      <c r="K100" s="204"/>
      <c r="L100" s="96"/>
    </row>
    <row r="101" spans="1:12" x14ac:dyDescent="0.25">
      <c r="A101" s="112" t="str">
        <f t="shared" si="17"/>
        <v>USL</v>
      </c>
      <c r="B101" s="127" t="s">
        <v>39</v>
      </c>
      <c r="C101" s="110"/>
      <c r="D101" s="129">
        <v>50377662.972000003</v>
      </c>
      <c r="E101" s="130">
        <v>4.0000000000000002E-4</v>
      </c>
      <c r="F101" s="116">
        <f t="shared" si="18"/>
        <v>20151.065188800003</v>
      </c>
      <c r="G101" s="96"/>
      <c r="H101" s="129"/>
      <c r="I101" s="130"/>
      <c r="J101" s="114"/>
      <c r="K101" s="204"/>
      <c r="L101" s="96"/>
    </row>
    <row r="102" spans="1:12" x14ac:dyDescent="0.25">
      <c r="A102" s="112" t="str">
        <f>IF(A87="","",A87)</f>
        <v>Sentinel</v>
      </c>
      <c r="B102" s="127" t="s">
        <v>39</v>
      </c>
      <c r="C102" s="110"/>
      <c r="D102" s="129">
        <v>542685.46800000011</v>
      </c>
      <c r="E102" s="130">
        <v>4.0000000000000002E-4</v>
      </c>
      <c r="F102" s="116">
        <f t="shared" si="18"/>
        <v>217.07418720000007</v>
      </c>
      <c r="G102" s="96"/>
      <c r="H102" s="129"/>
      <c r="I102" s="130"/>
      <c r="J102" s="114"/>
      <c r="K102" s="204"/>
      <c r="L102" s="96"/>
    </row>
    <row r="103" spans="1:12" x14ac:dyDescent="0.25">
      <c r="A103" s="112" t="str">
        <f>IF(A88="","",A88)</f>
        <v/>
      </c>
      <c r="B103" s="127" t="s">
        <v>39</v>
      </c>
      <c r="C103" s="110"/>
      <c r="D103" s="129">
        <v>0</v>
      </c>
      <c r="E103" s="130">
        <v>4.0000000000000002E-4</v>
      </c>
      <c r="F103" s="116">
        <f t="shared" si="18"/>
        <v>0</v>
      </c>
      <c r="G103" s="96"/>
      <c r="H103" s="129"/>
      <c r="I103" s="130"/>
      <c r="J103" s="114"/>
      <c r="K103" s="204"/>
      <c r="L103" s="96"/>
    </row>
    <row r="104" spans="1:12" x14ac:dyDescent="0.25">
      <c r="A104" s="112" t="str">
        <f>IF(A89="","",A89)</f>
        <v/>
      </c>
      <c r="B104" s="127"/>
      <c r="C104" s="110"/>
      <c r="D104" s="132"/>
      <c r="E104" s="132"/>
      <c r="F104" s="116">
        <f t="shared" si="18"/>
        <v>0</v>
      </c>
      <c r="G104" s="96"/>
      <c r="H104" s="132"/>
      <c r="I104" s="132"/>
      <c r="J104" s="114"/>
      <c r="K104" s="204"/>
      <c r="L104" s="96"/>
    </row>
    <row r="105" spans="1:12" x14ac:dyDescent="0.25">
      <c r="A105" s="112" t="str">
        <f>IF(A90="","",A90)</f>
        <v/>
      </c>
      <c r="B105" s="127"/>
      <c r="C105" s="110"/>
      <c r="D105" s="132"/>
      <c r="E105" s="132"/>
      <c r="F105" s="116">
        <f t="shared" si="18"/>
        <v>0</v>
      </c>
      <c r="G105" s="96"/>
      <c r="H105" s="132"/>
      <c r="I105" s="132"/>
      <c r="J105" s="114"/>
      <c r="K105" s="204"/>
      <c r="L105" s="96"/>
    </row>
    <row r="106" spans="1:12" x14ac:dyDescent="0.25">
      <c r="A106" s="112" t="str">
        <f>IF(A91="","",A91)</f>
        <v/>
      </c>
      <c r="B106" s="127"/>
      <c r="C106" s="110"/>
      <c r="D106" s="114"/>
      <c r="E106" s="132"/>
      <c r="F106" s="116">
        <f t="shared" si="18"/>
        <v>0</v>
      </c>
      <c r="G106" s="96"/>
      <c r="H106" s="132"/>
      <c r="I106" s="132"/>
      <c r="J106" s="114"/>
      <c r="K106" s="204"/>
      <c r="L106" s="96"/>
    </row>
    <row r="107" spans="1:12" x14ac:dyDescent="0.25">
      <c r="A107" s="109" t="s">
        <v>69</v>
      </c>
      <c r="B107" s="127"/>
      <c r="C107" s="110"/>
      <c r="D107" s="114">
        <f>SUM(D96:D106)</f>
        <v>21753776484.928696</v>
      </c>
      <c r="E107" s="112"/>
      <c r="F107" s="114">
        <f>SUM(F96:F106)</f>
        <v>8701510.5939714815</v>
      </c>
      <c r="G107" s="112"/>
      <c r="H107" s="114">
        <f>SUM(H96:H106)</f>
        <v>0</v>
      </c>
      <c r="I107" s="112"/>
      <c r="J107" s="114">
        <f>SUM(J96:J106)</f>
        <v>0</v>
      </c>
      <c r="K107" s="114">
        <f>F107+J107</f>
        <v>8701510.5939714815</v>
      </c>
      <c r="L107" s="96"/>
    </row>
    <row r="108" spans="1:12" ht="6.75" customHeight="1" x14ac:dyDescent="0.25">
      <c r="A108" s="109"/>
      <c r="B108" s="135"/>
      <c r="C108" s="110"/>
      <c r="D108" s="137"/>
      <c r="E108" s="136"/>
      <c r="F108" s="114"/>
      <c r="G108" s="96"/>
      <c r="H108" s="138"/>
      <c r="I108" s="136"/>
      <c r="J108" s="114"/>
      <c r="K108" s="139"/>
      <c r="L108" s="96"/>
    </row>
    <row r="109" spans="1:12" ht="15" customHeight="1" x14ac:dyDescent="0.25">
      <c r="A109" s="104" t="s">
        <v>81</v>
      </c>
      <c r="B109" s="210"/>
      <c r="C109" s="105"/>
      <c r="D109" s="208"/>
      <c r="E109" s="206"/>
      <c r="F109" s="204"/>
      <c r="G109" s="98"/>
      <c r="H109" s="212"/>
      <c r="I109" s="206"/>
      <c r="J109" s="204" t="s">
        <v>66</v>
      </c>
      <c r="K109" s="210" t="s">
        <v>61</v>
      </c>
      <c r="L109" s="96"/>
    </row>
    <row r="110" spans="1:12" x14ac:dyDescent="0.25">
      <c r="A110" s="109" t="s">
        <v>71</v>
      </c>
      <c r="B110" s="211"/>
      <c r="C110" s="105"/>
      <c r="D110" s="209"/>
      <c r="E110" s="207"/>
      <c r="F110" s="204"/>
      <c r="G110" s="98"/>
      <c r="H110" s="213"/>
      <c r="I110" s="207"/>
      <c r="J110" s="204"/>
      <c r="K110" s="211"/>
      <c r="L110" s="96"/>
    </row>
    <row r="111" spans="1:12" x14ac:dyDescent="0.25">
      <c r="A111" s="112" t="str">
        <f t="shared" ref="A111:A116" si="19">IF(A96="","",A96)</f>
        <v>Residential</v>
      </c>
      <c r="B111" s="127" t="s">
        <v>39</v>
      </c>
      <c r="C111" s="110"/>
      <c r="D111" s="129">
        <v>10274903328.065866</v>
      </c>
      <c r="E111" s="130">
        <v>1.6000000000000001E-3</v>
      </c>
      <c r="F111" s="116">
        <f>D111*E111</f>
        <v>16439845.324905388</v>
      </c>
      <c r="G111" s="96"/>
      <c r="H111" s="129">
        <v>82035329.063616797</v>
      </c>
      <c r="I111" s="130">
        <v>1.6000000000000001E-3</v>
      </c>
      <c r="J111" s="116">
        <f>H111*I111</f>
        <v>131256.5265017869</v>
      </c>
      <c r="K111" s="204"/>
      <c r="L111" s="96"/>
    </row>
    <row r="112" spans="1:12" x14ac:dyDescent="0.25">
      <c r="A112" s="112" t="str">
        <f t="shared" si="19"/>
        <v>GS&lt;50 kW</v>
      </c>
      <c r="B112" s="127" t="s">
        <v>39</v>
      </c>
      <c r="C112" s="110"/>
      <c r="D112" s="129">
        <v>2883101622.6887469</v>
      </c>
      <c r="E112" s="130">
        <v>1.6000000000000001E-3</v>
      </c>
      <c r="F112" s="116">
        <f t="shared" ref="F112:F121" si="20">D112*E112</f>
        <v>4612962.5963019952</v>
      </c>
      <c r="G112" s="96"/>
      <c r="H112" s="129">
        <v>383385192.51232791</v>
      </c>
      <c r="I112" s="130">
        <v>1.6000000000000001E-3</v>
      </c>
      <c r="J112" s="116">
        <f t="shared" ref="J112:J121" si="21">H112*I112</f>
        <v>613416.30801972467</v>
      </c>
      <c r="K112" s="204"/>
      <c r="L112" s="96"/>
    </row>
    <row r="113" spans="1:12" x14ac:dyDescent="0.25">
      <c r="A113" s="112" t="str">
        <f t="shared" si="19"/>
        <v>GS&gt; 50</v>
      </c>
      <c r="B113" s="127" t="s">
        <v>39</v>
      </c>
      <c r="C113" s="110"/>
      <c r="D113" s="129">
        <v>2151494584.2411413</v>
      </c>
      <c r="E113" s="130">
        <v>1.6000000000000001E-3</v>
      </c>
      <c r="F113" s="116">
        <f t="shared" si="20"/>
        <v>3442391.3347858265</v>
      </c>
      <c r="G113" s="96"/>
      <c r="H113" s="129">
        <v>11694964625.531569</v>
      </c>
      <c r="I113" s="130">
        <v>1.6000000000000001E-3</v>
      </c>
      <c r="J113" s="116">
        <f t="shared" si="21"/>
        <v>18711943.400850512</v>
      </c>
      <c r="K113" s="204"/>
      <c r="L113" s="96"/>
    </row>
    <row r="114" spans="1:12" x14ac:dyDescent="0.25">
      <c r="A114" s="112" t="str">
        <f t="shared" si="19"/>
        <v>Large User</v>
      </c>
      <c r="B114" s="127" t="s">
        <v>39</v>
      </c>
      <c r="C114" s="110"/>
      <c r="D114" s="129">
        <v>22382274.912342511</v>
      </c>
      <c r="E114" s="130">
        <v>1.6000000000000001E-3</v>
      </c>
      <c r="F114" s="116">
        <f t="shared" si="20"/>
        <v>35811.639859748022</v>
      </c>
      <c r="G114" s="96"/>
      <c r="H114" s="129">
        <v>2469023815.3597865</v>
      </c>
      <c r="I114" s="130">
        <v>1.6000000000000001E-3</v>
      </c>
      <c r="J114" s="116">
        <f t="shared" si="21"/>
        <v>3950438.1045756587</v>
      </c>
      <c r="K114" s="204"/>
      <c r="L114" s="96"/>
    </row>
    <row r="115" spans="1:12" x14ac:dyDescent="0.25">
      <c r="A115" s="112" t="str">
        <f t="shared" si="19"/>
        <v>Streetlighting</v>
      </c>
      <c r="B115" s="127" t="s">
        <v>39</v>
      </c>
      <c r="C115" s="110"/>
      <c r="D115" s="129">
        <v>884703.29399307701</v>
      </c>
      <c r="E115" s="130">
        <v>1.6000000000000001E-3</v>
      </c>
      <c r="F115" s="116">
        <f t="shared" si="20"/>
        <v>1415.5252703889232</v>
      </c>
      <c r="G115" s="96"/>
      <c r="H115" s="129">
        <v>97832862.174006939</v>
      </c>
      <c r="I115" s="130">
        <v>1.6000000000000001E-3</v>
      </c>
      <c r="J115" s="116">
        <f t="shared" si="21"/>
        <v>156532.57947841112</v>
      </c>
      <c r="K115" s="204"/>
      <c r="L115" s="96"/>
    </row>
    <row r="116" spans="1:12" x14ac:dyDescent="0.25">
      <c r="A116" s="112" t="str">
        <f t="shared" si="19"/>
        <v>USL</v>
      </c>
      <c r="B116" s="127" t="s">
        <v>39</v>
      </c>
      <c r="C116" s="110"/>
      <c r="D116" s="129">
        <v>47440924.399767473</v>
      </c>
      <c r="E116" s="130">
        <v>1.6000000000000001E-3</v>
      </c>
      <c r="F116" s="116">
        <f t="shared" si="20"/>
        <v>75905.479039627957</v>
      </c>
      <c r="G116" s="96"/>
      <c r="H116" s="129">
        <v>2936738.5722325253</v>
      </c>
      <c r="I116" s="130">
        <v>1.6000000000000001E-3</v>
      </c>
      <c r="J116" s="116">
        <f t="shared" si="21"/>
        <v>4698.7817155720404</v>
      </c>
      <c r="K116" s="204"/>
      <c r="L116" s="96"/>
    </row>
    <row r="117" spans="1:12" x14ac:dyDescent="0.25">
      <c r="A117" s="112" t="str">
        <f>IF(A102="","",A102)</f>
        <v>Sentinel</v>
      </c>
      <c r="B117" s="127" t="s">
        <v>39</v>
      </c>
      <c r="C117" s="110"/>
      <c r="D117" s="129">
        <v>436822.50514518144</v>
      </c>
      <c r="E117" s="130">
        <v>1.6000000000000001E-3</v>
      </c>
      <c r="F117" s="116">
        <f t="shared" si="20"/>
        <v>698.91600823229032</v>
      </c>
      <c r="G117" s="96"/>
      <c r="H117" s="129">
        <v>105862.96285481859</v>
      </c>
      <c r="I117" s="130">
        <v>1.6000000000000001E-3</v>
      </c>
      <c r="J117" s="116">
        <f t="shared" si="21"/>
        <v>169.38074056770975</v>
      </c>
      <c r="K117" s="204"/>
      <c r="L117" s="96"/>
    </row>
    <row r="118" spans="1:12" x14ac:dyDescent="0.25">
      <c r="A118" s="112" t="str">
        <f>IF(A103="","",A103)</f>
        <v/>
      </c>
      <c r="B118" s="127" t="s">
        <v>39</v>
      </c>
      <c r="C118" s="110"/>
      <c r="D118" s="129">
        <v>0</v>
      </c>
      <c r="E118" s="130">
        <v>1.6000000000000001E-3</v>
      </c>
      <c r="F118" s="116">
        <f t="shared" si="20"/>
        <v>0</v>
      </c>
      <c r="G118" s="96"/>
      <c r="H118" s="129"/>
      <c r="I118" s="130">
        <v>1.6000000000000001E-3</v>
      </c>
      <c r="J118" s="116">
        <f t="shared" si="21"/>
        <v>0</v>
      </c>
      <c r="K118" s="204"/>
      <c r="L118" s="96"/>
    </row>
    <row r="119" spans="1:12" x14ac:dyDescent="0.25">
      <c r="A119" s="112" t="str">
        <f>IF(A104="","",A104)</f>
        <v/>
      </c>
      <c r="B119" s="127"/>
      <c r="C119" s="110"/>
      <c r="D119" s="132"/>
      <c r="E119" s="132"/>
      <c r="F119" s="116">
        <f t="shared" si="20"/>
        <v>0</v>
      </c>
      <c r="G119" s="96"/>
      <c r="H119" s="132"/>
      <c r="I119" s="132"/>
      <c r="J119" s="116">
        <f t="shared" si="21"/>
        <v>0</v>
      </c>
      <c r="K119" s="204"/>
      <c r="L119" s="96"/>
    </row>
    <row r="120" spans="1:12" x14ac:dyDescent="0.25">
      <c r="A120" s="112" t="str">
        <f>IF(A105="","",A105)</f>
        <v/>
      </c>
      <c r="B120" s="127"/>
      <c r="C120" s="110"/>
      <c r="D120" s="132"/>
      <c r="E120" s="132"/>
      <c r="F120" s="116">
        <f t="shared" si="20"/>
        <v>0</v>
      </c>
      <c r="G120" s="96"/>
      <c r="H120" s="132"/>
      <c r="I120" s="132"/>
      <c r="J120" s="116">
        <f t="shared" si="21"/>
        <v>0</v>
      </c>
      <c r="K120" s="204"/>
      <c r="L120" s="96"/>
    </row>
    <row r="121" spans="1:12" x14ac:dyDescent="0.25">
      <c r="A121" s="112" t="str">
        <f>IF(A106="","",A106)</f>
        <v/>
      </c>
      <c r="B121" s="127"/>
      <c r="C121" s="110"/>
      <c r="D121" s="132"/>
      <c r="E121" s="132"/>
      <c r="F121" s="116">
        <f t="shared" si="20"/>
        <v>0</v>
      </c>
      <c r="G121" s="96"/>
      <c r="H121" s="132"/>
      <c r="I121" s="132"/>
      <c r="J121" s="116">
        <f t="shared" si="21"/>
        <v>0</v>
      </c>
      <c r="K121" s="204"/>
      <c r="L121" s="96"/>
    </row>
    <row r="122" spans="1:12" x14ac:dyDescent="0.25">
      <c r="A122" s="109" t="s">
        <v>69</v>
      </c>
      <c r="B122" s="127"/>
      <c r="C122" s="131"/>
      <c r="D122" s="114">
        <f>SUM(D111:D121)</f>
        <v>15380644260.107002</v>
      </c>
      <c r="E122" s="112"/>
      <c r="F122" s="114">
        <f>SUM(F111:F121)</f>
        <v>24609030.816171207</v>
      </c>
      <c r="G122" s="112"/>
      <c r="H122" s="114">
        <f>SUM(H111:H121)</f>
        <v>14730284426.176395</v>
      </c>
      <c r="I122" s="112"/>
      <c r="J122" s="114">
        <f>SUM(J111:J121)</f>
        <v>23568455.081882235</v>
      </c>
      <c r="K122" s="114">
        <f>F122+J122</f>
        <v>48177485.898053437</v>
      </c>
      <c r="L122" s="96"/>
    </row>
    <row r="123" spans="1:12" ht="6.75" customHeight="1" x14ac:dyDescent="0.25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</row>
    <row r="124" spans="1:12" ht="15.75" customHeight="1" x14ac:dyDescent="0.25">
      <c r="A124" s="104" t="s">
        <v>82</v>
      </c>
      <c r="B124" s="210"/>
      <c r="C124" s="105"/>
      <c r="D124" s="208"/>
      <c r="E124" s="206"/>
      <c r="F124" s="204"/>
      <c r="G124" s="98"/>
      <c r="H124" s="212"/>
      <c r="I124" s="206"/>
      <c r="J124" s="204" t="s">
        <v>66</v>
      </c>
      <c r="K124" s="210" t="s">
        <v>61</v>
      </c>
      <c r="L124" s="96"/>
    </row>
    <row r="125" spans="1:12" x14ac:dyDescent="0.25">
      <c r="A125" s="109" t="s">
        <v>71</v>
      </c>
      <c r="B125" s="211"/>
      <c r="C125" s="105"/>
      <c r="D125" s="209"/>
      <c r="E125" s="207"/>
      <c r="F125" s="204"/>
      <c r="G125" s="98"/>
      <c r="H125" s="213"/>
      <c r="I125" s="207"/>
      <c r="J125" s="204"/>
      <c r="K125" s="211"/>
      <c r="L125" s="96"/>
    </row>
    <row r="126" spans="1:12" x14ac:dyDescent="0.25">
      <c r="A126" s="112" t="str">
        <f t="shared" ref="A126:A131" si="22">IF(A111="","",A111)</f>
        <v>Residential</v>
      </c>
      <c r="B126" s="127" t="s">
        <v>75</v>
      </c>
      <c r="C126" s="110"/>
      <c r="D126" s="116">
        <v>1956842.3570131992</v>
      </c>
      <c r="E126" s="140">
        <v>1.9191</v>
      </c>
      <c r="F126" s="116">
        <f>D126*E126</f>
        <v>3755376.1673440309</v>
      </c>
      <c r="G126" s="96"/>
      <c r="H126" s="116">
        <v>15623.524772706589</v>
      </c>
      <c r="I126" s="140">
        <v>1.9191</v>
      </c>
      <c r="J126" s="116">
        <f>H126*I126</f>
        <v>29983.106391301215</v>
      </c>
      <c r="K126" s="204"/>
      <c r="L126" s="96"/>
    </row>
    <row r="127" spans="1:12" x14ac:dyDescent="0.25">
      <c r="A127" s="112" t="str">
        <f t="shared" si="22"/>
        <v>GS&lt;50 kW</v>
      </c>
      <c r="B127" s="127" t="s">
        <v>75</v>
      </c>
      <c r="C127" s="110"/>
      <c r="D127" s="116">
        <v>600156.3246037775</v>
      </c>
      <c r="E127" s="140">
        <v>1.9191</v>
      </c>
      <c r="F127" s="116">
        <f t="shared" ref="F127:F136" si="23">D127*E127</f>
        <v>1151760.0025471095</v>
      </c>
      <c r="G127" s="96"/>
      <c r="H127" s="116">
        <v>79806.776922115576</v>
      </c>
      <c r="I127" s="140">
        <v>1.9191</v>
      </c>
      <c r="J127" s="116">
        <f t="shared" ref="J127:J136" si="24">H127*I127</f>
        <v>153157.185591232</v>
      </c>
      <c r="K127" s="204"/>
      <c r="L127" s="96"/>
    </row>
    <row r="128" spans="1:12" x14ac:dyDescent="0.25">
      <c r="A128" s="112" t="str">
        <f t="shared" si="22"/>
        <v>GS&gt; 50</v>
      </c>
      <c r="B128" s="127" t="s">
        <v>75</v>
      </c>
      <c r="C128" s="110"/>
      <c r="D128" s="116">
        <v>462081.34582463931</v>
      </c>
      <c r="E128" s="140">
        <v>1.9191</v>
      </c>
      <c r="F128" s="116">
        <f t="shared" si="23"/>
        <v>886780.31077206531</v>
      </c>
      <c r="G128" s="96"/>
      <c r="H128" s="116">
        <v>2511753.9375276845</v>
      </c>
      <c r="I128" s="140">
        <v>1.9191</v>
      </c>
      <c r="J128" s="116">
        <f t="shared" si="24"/>
        <v>4820306.9815093791</v>
      </c>
      <c r="K128" s="204"/>
      <c r="L128" s="96"/>
    </row>
    <row r="129" spans="1:12" x14ac:dyDescent="0.25">
      <c r="A129" s="112" t="str">
        <f t="shared" si="22"/>
        <v>Large User</v>
      </c>
      <c r="B129" s="127" t="s">
        <v>75</v>
      </c>
      <c r="C129" s="110"/>
      <c r="D129" s="116">
        <v>4589.5918819660446</v>
      </c>
      <c r="E129" s="140">
        <v>1.9191</v>
      </c>
      <c r="F129" s="116">
        <f t="shared" si="23"/>
        <v>8807.8857806810356</v>
      </c>
      <c r="G129" s="96"/>
      <c r="H129" s="116">
        <v>506285.07172464742</v>
      </c>
      <c r="I129" s="140">
        <v>1.9191</v>
      </c>
      <c r="J129" s="116">
        <f t="shared" si="24"/>
        <v>971611.68114677083</v>
      </c>
      <c r="K129" s="204"/>
      <c r="L129" s="96"/>
    </row>
    <row r="130" spans="1:12" x14ac:dyDescent="0.25">
      <c r="A130" s="112" t="str">
        <f t="shared" si="22"/>
        <v>Streetlighting</v>
      </c>
      <c r="B130" s="127" t="s">
        <v>75</v>
      </c>
      <c r="C130" s="110"/>
      <c r="D130" s="116">
        <v>168.80519954462761</v>
      </c>
      <c r="E130" s="140">
        <v>1.9191</v>
      </c>
      <c r="F130" s="116">
        <f t="shared" si="23"/>
        <v>323.95405844609485</v>
      </c>
      <c r="G130" s="96"/>
      <c r="H130" s="116">
        <v>18666.931539009871</v>
      </c>
      <c r="I130" s="140">
        <v>1.9191</v>
      </c>
      <c r="J130" s="116">
        <f t="shared" si="24"/>
        <v>35823.708316513847</v>
      </c>
      <c r="K130" s="204"/>
      <c r="L130" s="96"/>
    </row>
    <row r="131" spans="1:12" x14ac:dyDescent="0.25">
      <c r="A131" s="112" t="str">
        <f t="shared" si="22"/>
        <v>USL</v>
      </c>
      <c r="B131" s="127" t="s">
        <v>75</v>
      </c>
      <c r="C131" s="110"/>
      <c r="D131" s="116">
        <v>9639.660681919624</v>
      </c>
      <c r="E131" s="140">
        <v>1.9191</v>
      </c>
      <c r="F131" s="116">
        <f t="shared" si="23"/>
        <v>18499.47281467195</v>
      </c>
      <c r="G131" s="96"/>
      <c r="H131" s="116">
        <v>596.72453068737775</v>
      </c>
      <c r="I131" s="140">
        <v>1.9191</v>
      </c>
      <c r="J131" s="116">
        <f t="shared" si="24"/>
        <v>1145.1740468421467</v>
      </c>
      <c r="K131" s="204"/>
      <c r="L131" s="96"/>
    </row>
    <row r="132" spans="1:12" x14ac:dyDescent="0.25">
      <c r="A132" s="112" t="str">
        <f>IF(A117="","",A117)</f>
        <v>Sentinel</v>
      </c>
      <c r="B132" s="107" t="s">
        <v>75</v>
      </c>
      <c r="C132" s="141"/>
      <c r="D132" s="116">
        <v>67.333912576449762</v>
      </c>
      <c r="E132" s="140">
        <v>1.9191</v>
      </c>
      <c r="F132" s="116">
        <f t="shared" si="23"/>
        <v>129.22051162546475</v>
      </c>
      <c r="G132" s="96"/>
      <c r="H132" s="116">
        <v>16.318223997138602</v>
      </c>
      <c r="I132" s="140">
        <v>1.9191</v>
      </c>
      <c r="J132" s="116">
        <f t="shared" si="24"/>
        <v>31.316303672908692</v>
      </c>
      <c r="K132" s="204"/>
      <c r="L132" s="96"/>
    </row>
    <row r="133" spans="1:12" x14ac:dyDescent="0.25">
      <c r="A133" s="112"/>
      <c r="B133" s="107"/>
      <c r="C133" s="141"/>
      <c r="D133" s="116"/>
      <c r="E133" s="140"/>
      <c r="F133" s="116">
        <f t="shared" si="23"/>
        <v>0</v>
      </c>
      <c r="G133" s="96"/>
      <c r="H133" s="116"/>
      <c r="I133" s="140"/>
      <c r="J133" s="116">
        <f t="shared" si="24"/>
        <v>0</v>
      </c>
      <c r="K133" s="204"/>
      <c r="L133" s="96"/>
    </row>
    <row r="134" spans="1:12" x14ac:dyDescent="0.25">
      <c r="A134" s="112" t="str">
        <f>IF(A119="","",A119)</f>
        <v/>
      </c>
      <c r="B134" s="107"/>
      <c r="C134" s="141"/>
      <c r="D134" s="132"/>
      <c r="E134" s="132"/>
      <c r="F134" s="116">
        <f t="shared" si="23"/>
        <v>0</v>
      </c>
      <c r="G134" s="96"/>
      <c r="H134" s="132"/>
      <c r="I134" s="130"/>
      <c r="J134" s="116">
        <f t="shared" si="24"/>
        <v>0</v>
      </c>
      <c r="K134" s="204"/>
      <c r="L134" s="96"/>
    </row>
    <row r="135" spans="1:12" ht="14.25" customHeight="1" x14ac:dyDescent="0.25">
      <c r="A135" s="112" t="str">
        <f>IF(A120="","",A120)</f>
        <v/>
      </c>
      <c r="B135" s="107"/>
      <c r="C135" s="110"/>
      <c r="D135" s="132"/>
      <c r="E135" s="132"/>
      <c r="F135" s="116">
        <f t="shared" si="23"/>
        <v>0</v>
      </c>
      <c r="G135" s="96"/>
      <c r="H135" s="132"/>
      <c r="I135" s="130"/>
      <c r="J135" s="116">
        <f t="shared" si="24"/>
        <v>0</v>
      </c>
      <c r="K135" s="204"/>
      <c r="L135" s="96"/>
    </row>
    <row r="136" spans="1:12" x14ac:dyDescent="0.25">
      <c r="A136" s="112" t="str">
        <f>IF(A121="","",A121)</f>
        <v/>
      </c>
      <c r="B136" s="127"/>
      <c r="C136" s="110"/>
      <c r="D136" s="132"/>
      <c r="E136" s="132"/>
      <c r="F136" s="116">
        <f t="shared" si="23"/>
        <v>0</v>
      </c>
      <c r="G136" s="96"/>
      <c r="H136" s="132"/>
      <c r="I136" s="130"/>
      <c r="J136" s="116">
        <f t="shared" si="24"/>
        <v>0</v>
      </c>
      <c r="K136" s="204"/>
      <c r="L136" s="96"/>
    </row>
    <row r="137" spans="1:12" x14ac:dyDescent="0.25">
      <c r="A137" s="109" t="s">
        <v>69</v>
      </c>
      <c r="B137" s="127"/>
      <c r="C137" s="110"/>
      <c r="D137" s="142">
        <f>SUM(D126:D136)</f>
        <v>3033545.419117623</v>
      </c>
      <c r="E137" s="112"/>
      <c r="F137" s="114">
        <f>SUM(F126:F136)</f>
        <v>5821677.0138286296</v>
      </c>
      <c r="G137" s="112"/>
      <c r="H137" s="142">
        <f>SUM(H126:H136)</f>
        <v>3132749.2852408481</v>
      </c>
      <c r="I137" s="112"/>
      <c r="J137" s="114">
        <f>SUM(J126:J136)</f>
        <v>6012059.1533057131</v>
      </c>
      <c r="K137" s="119">
        <f>F137+J137</f>
        <v>11833736.167134343</v>
      </c>
      <c r="L137" s="96"/>
    </row>
    <row r="138" spans="1:12" x14ac:dyDescent="0.25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</row>
    <row r="139" spans="1:12" x14ac:dyDescent="0.25">
      <c r="A139" s="104" t="s">
        <v>83</v>
      </c>
      <c r="B139" s="206"/>
      <c r="C139" s="105"/>
      <c r="D139" s="208"/>
      <c r="E139" s="206"/>
      <c r="F139" s="204"/>
      <c r="G139" s="98"/>
      <c r="H139" s="210"/>
      <c r="I139" s="206"/>
      <c r="J139" s="204" t="s">
        <v>66</v>
      </c>
      <c r="K139" s="210" t="s">
        <v>61</v>
      </c>
      <c r="L139" s="96"/>
    </row>
    <row r="140" spans="1:12" x14ac:dyDescent="0.25">
      <c r="A140" s="109" t="s">
        <v>71</v>
      </c>
      <c r="B140" s="207"/>
      <c r="C140" s="105"/>
      <c r="D140" s="209"/>
      <c r="E140" s="207"/>
      <c r="F140" s="204"/>
      <c r="G140" s="98"/>
      <c r="H140" s="211"/>
      <c r="I140" s="207"/>
      <c r="J140" s="204"/>
      <c r="K140" s="203"/>
      <c r="L140" s="96"/>
    </row>
    <row r="141" spans="1:12" x14ac:dyDescent="0.25">
      <c r="A141" s="112" t="str">
        <f>+A126</f>
        <v>Residential</v>
      </c>
      <c r="B141" s="127"/>
      <c r="C141" s="110"/>
      <c r="D141" s="129">
        <v>1001251.7902300087</v>
      </c>
      <c r="E141" s="143">
        <v>0.42</v>
      </c>
      <c r="F141" s="114">
        <f>D141*E141*12</f>
        <v>5046309.0227592438</v>
      </c>
      <c r="G141" s="96"/>
      <c r="H141" s="129">
        <v>7994.0431033248742</v>
      </c>
      <c r="I141" s="144">
        <v>0.42</v>
      </c>
      <c r="J141" s="114">
        <f>H141*I141*12</f>
        <v>40289.977240757362</v>
      </c>
      <c r="K141" s="203"/>
      <c r="L141" s="96"/>
    </row>
    <row r="142" spans="1:12" x14ac:dyDescent="0.25">
      <c r="A142" s="138" t="str">
        <f>+A127</f>
        <v>GS&lt;50 kW</v>
      </c>
      <c r="B142" s="127"/>
      <c r="C142" s="110"/>
      <c r="D142" s="129">
        <v>81622.600149440274</v>
      </c>
      <c r="E142" s="143">
        <v>0.42</v>
      </c>
      <c r="F142" s="114">
        <f t="shared" ref="F142:F148" si="25">D142*E142*12</f>
        <v>411377.90475317894</v>
      </c>
      <c r="G142" s="96"/>
      <c r="H142" s="129">
        <v>10853.89985055973</v>
      </c>
      <c r="I142" s="144">
        <v>0.42</v>
      </c>
      <c r="J142" s="114">
        <f t="shared" ref="J142:J148" si="26">H142*I142*12</f>
        <v>54703.655246821043</v>
      </c>
      <c r="K142" s="203"/>
      <c r="L142" s="96"/>
    </row>
    <row r="143" spans="1:12" x14ac:dyDescent="0.25">
      <c r="A143" s="138" t="str">
        <f>+A128</f>
        <v>GS&gt; 50</v>
      </c>
      <c r="B143" s="127"/>
      <c r="C143" s="110"/>
      <c r="D143" s="132"/>
      <c r="E143" s="144"/>
      <c r="F143" s="114">
        <f t="shared" si="25"/>
        <v>0</v>
      </c>
      <c r="G143" s="96"/>
      <c r="H143" s="132"/>
      <c r="I143" s="132"/>
      <c r="J143" s="114">
        <f t="shared" si="26"/>
        <v>0</v>
      </c>
      <c r="K143" s="203"/>
      <c r="L143" s="96"/>
    </row>
    <row r="144" spans="1:12" x14ac:dyDescent="0.25">
      <c r="A144" s="138"/>
      <c r="B144" s="127"/>
      <c r="C144" s="110"/>
      <c r="D144" s="132"/>
      <c r="E144" s="145"/>
      <c r="F144" s="114">
        <f t="shared" si="25"/>
        <v>0</v>
      </c>
      <c r="G144" s="96"/>
      <c r="H144" s="132"/>
      <c r="I144" s="132"/>
      <c r="J144" s="114">
        <f t="shared" si="26"/>
        <v>0</v>
      </c>
      <c r="K144" s="203"/>
      <c r="L144" s="96"/>
    </row>
    <row r="145" spans="1:12" x14ac:dyDescent="0.25">
      <c r="A145" s="138"/>
      <c r="B145" s="127"/>
      <c r="C145" s="110"/>
      <c r="D145" s="132"/>
      <c r="E145" s="132"/>
      <c r="F145" s="114">
        <f t="shared" si="25"/>
        <v>0</v>
      </c>
      <c r="G145" s="96"/>
      <c r="H145" s="132"/>
      <c r="I145" s="132"/>
      <c r="J145" s="114">
        <f t="shared" si="26"/>
        <v>0</v>
      </c>
      <c r="K145" s="203"/>
      <c r="L145" s="96"/>
    </row>
    <row r="146" spans="1:12" x14ac:dyDescent="0.25">
      <c r="A146" s="138"/>
      <c r="B146" s="127"/>
      <c r="C146" s="110"/>
      <c r="D146" s="132"/>
      <c r="E146" s="132"/>
      <c r="F146" s="114">
        <f t="shared" si="25"/>
        <v>0</v>
      </c>
      <c r="G146" s="96"/>
      <c r="H146" s="132"/>
      <c r="I146" s="132"/>
      <c r="J146" s="114">
        <f t="shared" si="26"/>
        <v>0</v>
      </c>
      <c r="K146" s="203"/>
      <c r="L146" s="96"/>
    </row>
    <row r="147" spans="1:12" x14ac:dyDescent="0.25">
      <c r="A147" s="138"/>
      <c r="B147" s="127"/>
      <c r="C147" s="110"/>
      <c r="D147" s="132"/>
      <c r="E147" s="132"/>
      <c r="F147" s="114">
        <f t="shared" si="25"/>
        <v>0</v>
      </c>
      <c r="G147" s="96"/>
      <c r="H147" s="132"/>
      <c r="I147" s="132"/>
      <c r="J147" s="114">
        <f t="shared" si="26"/>
        <v>0</v>
      </c>
      <c r="K147" s="203"/>
      <c r="L147" s="96"/>
    </row>
    <row r="148" spans="1:12" x14ac:dyDescent="0.25">
      <c r="A148" s="138"/>
      <c r="B148" s="127"/>
      <c r="C148" s="110"/>
      <c r="D148" s="132"/>
      <c r="E148" s="132"/>
      <c r="F148" s="114">
        <f t="shared" si="25"/>
        <v>0</v>
      </c>
      <c r="G148" s="96"/>
      <c r="H148" s="132"/>
      <c r="I148" s="132"/>
      <c r="J148" s="114">
        <f t="shared" si="26"/>
        <v>0</v>
      </c>
      <c r="K148" s="124"/>
      <c r="L148" s="96"/>
    </row>
    <row r="149" spans="1:12" x14ac:dyDescent="0.25">
      <c r="A149" s="109" t="s">
        <v>69</v>
      </c>
      <c r="B149" s="127"/>
      <c r="C149" s="110"/>
      <c r="D149" s="119">
        <f>D141+D142</f>
        <v>1082874.3903794489</v>
      </c>
      <c r="E149" s="112"/>
      <c r="F149" s="114">
        <f>SUM(F141:F148)</f>
        <v>5457686.9275124231</v>
      </c>
      <c r="G149" s="112"/>
      <c r="H149" s="119">
        <f>H141+H142</f>
        <v>18847.942953884605</v>
      </c>
      <c r="I149" s="112"/>
      <c r="J149" s="114">
        <f>SUM(J141:J148)</f>
        <v>94993.632487578405</v>
      </c>
      <c r="K149" s="114">
        <f>F149+J149</f>
        <v>5552680.5600000015</v>
      </c>
      <c r="L149" s="96"/>
    </row>
    <row r="150" spans="1:12" x14ac:dyDescent="0.25">
      <c r="A150" s="112"/>
      <c r="B150" s="112"/>
      <c r="C150" s="110"/>
      <c r="D150" s="112"/>
      <c r="E150" s="112"/>
      <c r="F150" s="112"/>
      <c r="G150" s="112"/>
      <c r="H150" s="112"/>
      <c r="I150" s="112"/>
      <c r="J150" s="112"/>
      <c r="K150" s="96"/>
      <c r="L150" s="96"/>
    </row>
    <row r="151" spans="1:12" x14ac:dyDescent="0.25">
      <c r="A151" s="109" t="s">
        <v>84</v>
      </c>
      <c r="B151" s="112"/>
      <c r="C151" s="110"/>
      <c r="D151" s="112"/>
      <c r="E151" s="112"/>
      <c r="F151" s="114">
        <f>F20+F32+F47+F62+F77+F92+F107+F122+F137+F149</f>
        <v>2163557625.0190573</v>
      </c>
      <c r="G151" s="112"/>
      <c r="H151" s="112"/>
      <c r="I151" s="112"/>
      <c r="J151" s="114">
        <f>J20+J32+J47+J62+J77+J92+J107+J122+J137+J149</f>
        <v>1751017309.1411285</v>
      </c>
      <c r="K151" s="119">
        <f>+F151+J151</f>
        <v>3914574934.1601858</v>
      </c>
      <c r="L151" s="96"/>
    </row>
    <row r="152" spans="1:12" x14ac:dyDescent="0.25">
      <c r="A152" s="109" t="s">
        <v>85</v>
      </c>
      <c r="B152" s="146"/>
      <c r="C152" s="110"/>
      <c r="D152" s="147"/>
      <c r="E152" s="132"/>
      <c r="F152" s="148"/>
      <c r="G152" s="112"/>
      <c r="H152" s="132"/>
      <c r="I152" s="132"/>
      <c r="J152" s="149"/>
      <c r="K152" s="119"/>
      <c r="L152" s="96"/>
    </row>
    <row r="153" spans="1:12" x14ac:dyDescent="0.25">
      <c r="A153" s="109" t="s">
        <v>46</v>
      </c>
      <c r="B153" s="150"/>
      <c r="C153" s="151"/>
      <c r="D153" s="109"/>
      <c r="E153" s="109"/>
      <c r="F153" s="152">
        <f>+F151+F152</f>
        <v>2163557625.0190573</v>
      </c>
      <c r="G153" s="109"/>
      <c r="H153" s="109"/>
      <c r="I153" s="109"/>
      <c r="J153" s="152">
        <f>+J151+J152</f>
        <v>1751017309.1411285</v>
      </c>
      <c r="K153" s="152">
        <f>+K151+K152</f>
        <v>3914574934.1601858</v>
      </c>
      <c r="L153" s="96"/>
    </row>
    <row r="154" spans="1:12" x14ac:dyDescent="0.25">
      <c r="A154" s="151"/>
      <c r="B154" s="153"/>
      <c r="C154" s="102"/>
      <c r="D154" s="102"/>
      <c r="E154" s="102"/>
      <c r="F154" s="154"/>
      <c r="G154" s="102"/>
      <c r="H154" s="102"/>
      <c r="I154" s="102"/>
      <c r="J154" s="154"/>
      <c r="K154" s="154"/>
      <c r="L154" s="96"/>
    </row>
    <row r="155" spans="1:12" x14ac:dyDescent="0.25">
      <c r="A155" s="110" t="s">
        <v>86</v>
      </c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</row>
    <row r="156" spans="1:12" x14ac:dyDescent="0.25">
      <c r="A156" s="110" t="s">
        <v>87</v>
      </c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</row>
    <row r="157" spans="1:12" x14ac:dyDescent="0.25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</row>
    <row r="158" spans="1:12" x14ac:dyDescent="0.25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</row>
    <row r="159" spans="1:12" x14ac:dyDescent="0.25">
      <c r="A159" s="96"/>
      <c r="B159" s="96"/>
      <c r="C159" s="96"/>
      <c r="D159" s="204" t="str">
        <f>D10 &amp; " - Cop"</f>
        <v>2030 Test Year - Cop</v>
      </c>
      <c r="E159" s="204"/>
      <c r="F159" s="131"/>
      <c r="G159" s="96"/>
      <c r="H159" s="96"/>
      <c r="I159" s="96"/>
      <c r="J159" s="96"/>
      <c r="K159" s="96"/>
      <c r="L159" s="96"/>
    </row>
    <row r="160" spans="1:12" x14ac:dyDescent="0.25">
      <c r="A160" s="96"/>
      <c r="B160" s="96"/>
      <c r="C160" s="96"/>
      <c r="D160" s="112" t="s">
        <v>88</v>
      </c>
      <c r="E160" s="155">
        <f>K20</f>
        <v>2255543273.4426045</v>
      </c>
      <c r="F160" s="156"/>
      <c r="G160" s="96"/>
      <c r="H160" s="157">
        <v>2255543273.4426045</v>
      </c>
      <c r="I160" s="157">
        <f>H160-E160</f>
        <v>0</v>
      </c>
      <c r="J160" s="96"/>
      <c r="K160" s="96"/>
      <c r="L160" s="96"/>
    </row>
    <row r="161" spans="1:12" x14ac:dyDescent="0.25">
      <c r="A161" s="96"/>
      <c r="B161" s="96"/>
      <c r="C161" s="96"/>
      <c r="D161" s="112" t="s">
        <v>89</v>
      </c>
      <c r="E161" s="120">
        <f>K32</f>
        <v>770048378.18508792</v>
      </c>
      <c r="F161" s="158"/>
      <c r="G161" s="96"/>
      <c r="H161" s="157">
        <v>770048378.1850878</v>
      </c>
      <c r="I161" s="157">
        <f t="shared" ref="I161:I168" si="27">H161-E161</f>
        <v>0</v>
      </c>
      <c r="J161" s="96"/>
      <c r="K161" s="96"/>
      <c r="L161" s="96"/>
    </row>
    <row r="162" spans="1:12" x14ac:dyDescent="0.25">
      <c r="A162" s="96"/>
      <c r="B162" s="96"/>
      <c r="C162" s="96"/>
      <c r="D162" s="112" t="s">
        <v>90</v>
      </c>
      <c r="E162" s="120">
        <f>(K77+K92+K107+K122)</f>
        <v>201645088.50080353</v>
      </c>
      <c r="F162" s="158"/>
      <c r="G162" s="96"/>
      <c r="H162" s="157">
        <v>201645088.5008035</v>
      </c>
      <c r="I162" s="157">
        <f t="shared" si="27"/>
        <v>0</v>
      </c>
      <c r="J162" s="96"/>
      <c r="K162" s="96"/>
      <c r="L162" s="96"/>
    </row>
    <row r="163" spans="1:12" x14ac:dyDescent="0.25">
      <c r="A163" s="96"/>
      <c r="B163" s="96"/>
      <c r="C163" s="96"/>
      <c r="D163" s="112" t="s">
        <v>91</v>
      </c>
      <c r="E163" s="120">
        <f>K47</f>
        <v>420581197.34019864</v>
      </c>
      <c r="F163" s="158"/>
      <c r="G163" s="96"/>
      <c r="H163" s="157">
        <v>420581197.34019846</v>
      </c>
      <c r="I163" s="157">
        <f t="shared" si="27"/>
        <v>0</v>
      </c>
      <c r="J163" s="96"/>
      <c r="K163" s="96"/>
      <c r="L163" s="96"/>
    </row>
    <row r="164" spans="1:12" x14ac:dyDescent="0.25">
      <c r="A164" s="96"/>
      <c r="B164" s="96"/>
      <c r="C164" s="96"/>
      <c r="D164" s="112" t="s">
        <v>92</v>
      </c>
      <c r="E164" s="120">
        <f>K62</f>
        <v>249370579.96435642</v>
      </c>
      <c r="F164" s="158"/>
      <c r="G164" s="96"/>
      <c r="H164" s="157">
        <v>249370579.96435648</v>
      </c>
      <c r="I164" s="157">
        <f t="shared" si="27"/>
        <v>0</v>
      </c>
      <c r="J164" s="96"/>
      <c r="K164" s="96"/>
      <c r="L164" s="96"/>
    </row>
    <row r="165" spans="1:12" x14ac:dyDescent="0.25">
      <c r="A165" s="96"/>
      <c r="B165" s="96"/>
      <c r="C165" s="96"/>
      <c r="D165" s="112" t="s">
        <v>93</v>
      </c>
      <c r="E165" s="120">
        <f>K137</f>
        <v>11833736.167134343</v>
      </c>
      <c r="F165" s="158"/>
      <c r="G165" s="96"/>
      <c r="H165" s="157">
        <v>11833736.167134348</v>
      </c>
      <c r="I165" s="157">
        <f t="shared" si="27"/>
        <v>0</v>
      </c>
      <c r="J165" s="96"/>
      <c r="K165" s="96"/>
      <c r="L165" s="96"/>
    </row>
    <row r="166" spans="1:12" x14ac:dyDescent="0.25">
      <c r="A166" s="96"/>
      <c r="B166" s="96"/>
      <c r="C166" s="96"/>
      <c r="D166" s="112" t="s">
        <v>94</v>
      </c>
      <c r="E166" s="120">
        <f>K149</f>
        <v>5552680.5600000015</v>
      </c>
      <c r="F166" s="158"/>
      <c r="G166" s="96"/>
      <c r="H166" s="157">
        <v>5552680.5600000005</v>
      </c>
      <c r="I166" s="157">
        <f t="shared" si="27"/>
        <v>0</v>
      </c>
      <c r="J166" s="96"/>
      <c r="K166" s="96"/>
      <c r="L166" s="96"/>
    </row>
    <row r="167" spans="1:12" x14ac:dyDescent="0.25">
      <c r="A167" s="96"/>
      <c r="B167" s="96"/>
      <c r="C167" s="96"/>
      <c r="D167" s="112" t="s">
        <v>95</v>
      </c>
      <c r="E167" s="120">
        <f>+K152</f>
        <v>0</v>
      </c>
      <c r="F167" s="158"/>
      <c r="G167" s="96"/>
      <c r="H167" s="157"/>
      <c r="I167" s="157">
        <f t="shared" si="27"/>
        <v>0</v>
      </c>
      <c r="J167" s="96"/>
      <c r="K167" s="96"/>
      <c r="L167" s="96"/>
    </row>
    <row r="168" spans="1:12" x14ac:dyDescent="0.25">
      <c r="A168" s="96"/>
      <c r="B168" s="96"/>
      <c r="C168" s="96"/>
      <c r="D168" s="109" t="s">
        <v>46</v>
      </c>
      <c r="E168" s="159">
        <f>SUM(E160:E167)</f>
        <v>3914574934.1601849</v>
      </c>
      <c r="F168" s="160"/>
      <c r="G168" s="96"/>
      <c r="H168" s="157">
        <f>SUM(H160:H166)</f>
        <v>3914574934.1601849</v>
      </c>
      <c r="I168" s="157">
        <f t="shared" si="27"/>
        <v>0</v>
      </c>
      <c r="J168" s="161"/>
      <c r="K168" s="96"/>
      <c r="L168" s="96"/>
    </row>
    <row r="169" spans="1:12" x14ac:dyDescent="0.25">
      <c r="A169" s="96"/>
      <c r="B169" s="96"/>
      <c r="C169" s="96"/>
      <c r="D169" s="96"/>
      <c r="E169" s="162">
        <v>0</v>
      </c>
      <c r="F169" s="157"/>
      <c r="G169" s="96"/>
      <c r="H169" s="96"/>
      <c r="I169" s="96"/>
      <c r="J169" s="96"/>
      <c r="K169" s="96"/>
      <c r="L169" s="96"/>
    </row>
    <row r="170" spans="1:12" x14ac:dyDescent="0.25">
      <c r="A170" s="96"/>
      <c r="B170" s="96"/>
      <c r="C170" s="96"/>
      <c r="D170" s="96"/>
      <c r="E170" s="163"/>
      <c r="F170" s="96"/>
      <c r="G170" s="96"/>
      <c r="H170" s="96"/>
      <c r="I170" s="96"/>
      <c r="J170" s="96"/>
      <c r="K170" s="96"/>
      <c r="L170" s="96"/>
    </row>
    <row r="171" spans="1:12" ht="15" customHeight="1" x14ac:dyDescent="0.25">
      <c r="A171" s="164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</row>
    <row r="172" spans="1:12" ht="32.450000000000003" customHeight="1" x14ac:dyDescent="0.25">
      <c r="A172" s="205"/>
      <c r="B172" s="205"/>
      <c r="C172" s="205"/>
      <c r="D172" s="205"/>
      <c r="E172" s="205"/>
      <c r="F172" s="205"/>
      <c r="G172" s="205"/>
      <c r="H172" s="205"/>
      <c r="I172" s="205"/>
      <c r="J172" s="205"/>
      <c r="K172" s="205"/>
      <c r="L172" s="96"/>
    </row>
    <row r="173" spans="1:12" x14ac:dyDescent="0.25">
      <c r="A173" s="164"/>
      <c r="B173" s="96"/>
      <c r="C173" s="96"/>
      <c r="D173" s="96"/>
      <c r="E173" s="165"/>
      <c r="F173" s="96"/>
      <c r="G173" s="96"/>
      <c r="H173" s="96"/>
      <c r="I173" s="96"/>
      <c r="J173" s="96"/>
      <c r="K173" s="96"/>
      <c r="L173" s="96"/>
    </row>
    <row r="174" spans="1:12" x14ac:dyDescent="0.25">
      <c r="A174" s="164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</row>
    <row r="175" spans="1:12" x14ac:dyDescent="0.25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</row>
    <row r="176" spans="1:12" x14ac:dyDescent="0.25">
      <c r="A176" s="164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</row>
    <row r="177" spans="1:12" x14ac:dyDescent="0.25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</row>
    <row r="178" spans="1:12" x14ac:dyDescent="0.25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</row>
    <row r="179" spans="1:12" x14ac:dyDescent="0.25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</row>
  </sheetData>
  <mergeCells count="91">
    <mergeCell ref="A1:J1"/>
    <mergeCell ref="E9:F9"/>
    <mergeCell ref="I9:J9"/>
    <mergeCell ref="E10:F10"/>
    <mergeCell ref="I10:J10"/>
    <mergeCell ref="K12:K19"/>
    <mergeCell ref="I21:J21"/>
    <mergeCell ref="B22:B23"/>
    <mergeCell ref="D22:D23"/>
    <mergeCell ref="E22:E23"/>
    <mergeCell ref="F22:F23"/>
    <mergeCell ref="H22:H23"/>
    <mergeCell ref="I22:I23"/>
    <mergeCell ref="J22:J23"/>
    <mergeCell ref="K22:K23"/>
    <mergeCell ref="B11:B12"/>
    <mergeCell ref="K24:K31"/>
    <mergeCell ref="B34:B35"/>
    <mergeCell ref="D34:D35"/>
    <mergeCell ref="E34:E35"/>
    <mergeCell ref="F34:F35"/>
    <mergeCell ref="H34:H35"/>
    <mergeCell ref="I34:I35"/>
    <mergeCell ref="J34:J35"/>
    <mergeCell ref="K34:K35"/>
    <mergeCell ref="K36:K46"/>
    <mergeCell ref="B49:B50"/>
    <mergeCell ref="D49:D50"/>
    <mergeCell ref="E49:E50"/>
    <mergeCell ref="F49:F50"/>
    <mergeCell ref="H49:H50"/>
    <mergeCell ref="I49:I50"/>
    <mergeCell ref="J49:J50"/>
    <mergeCell ref="K49:K50"/>
    <mergeCell ref="K51:K61"/>
    <mergeCell ref="B64:B65"/>
    <mergeCell ref="D64:D65"/>
    <mergeCell ref="E64:E65"/>
    <mergeCell ref="F64:F65"/>
    <mergeCell ref="H64:H65"/>
    <mergeCell ref="I64:I65"/>
    <mergeCell ref="J64:J65"/>
    <mergeCell ref="K64:K65"/>
    <mergeCell ref="K66:K76"/>
    <mergeCell ref="B79:B80"/>
    <mergeCell ref="D79:D80"/>
    <mergeCell ref="E79:E80"/>
    <mergeCell ref="F79:F80"/>
    <mergeCell ref="H79:H80"/>
    <mergeCell ref="I79:I80"/>
    <mergeCell ref="J79:J80"/>
    <mergeCell ref="K79:K80"/>
    <mergeCell ref="K81:K91"/>
    <mergeCell ref="B94:B95"/>
    <mergeCell ref="D94:D95"/>
    <mergeCell ref="E94:E95"/>
    <mergeCell ref="F94:F95"/>
    <mergeCell ref="H94:H95"/>
    <mergeCell ref="I94:I95"/>
    <mergeCell ref="J94:J95"/>
    <mergeCell ref="K94:K95"/>
    <mergeCell ref="K96:K106"/>
    <mergeCell ref="B109:B110"/>
    <mergeCell ref="D109:D110"/>
    <mergeCell ref="E109:E110"/>
    <mergeCell ref="F109:F110"/>
    <mergeCell ref="H109:H110"/>
    <mergeCell ref="I109:I110"/>
    <mergeCell ref="J109:J110"/>
    <mergeCell ref="K109:K110"/>
    <mergeCell ref="K111:K121"/>
    <mergeCell ref="B124:B125"/>
    <mergeCell ref="D124:D125"/>
    <mergeCell ref="E124:E125"/>
    <mergeCell ref="F124:F125"/>
    <mergeCell ref="H124:H125"/>
    <mergeCell ref="I124:I125"/>
    <mergeCell ref="J124:J125"/>
    <mergeCell ref="K124:K125"/>
    <mergeCell ref="K141:K147"/>
    <mergeCell ref="D159:E159"/>
    <mergeCell ref="A172:K172"/>
    <mergeCell ref="K126:K136"/>
    <mergeCell ref="B139:B140"/>
    <mergeCell ref="D139:D140"/>
    <mergeCell ref="E139:E140"/>
    <mergeCell ref="F139:F140"/>
    <mergeCell ref="H139:H140"/>
    <mergeCell ref="I139:I140"/>
    <mergeCell ref="J139:J140"/>
    <mergeCell ref="K139:K140"/>
  </mergeCells>
  <pageMargins left="0.196850393700787" right="0.196850393700787" top="0.39370078740157499" bottom="0.472441" header="0.196850393700787" footer="9.8425200000000004E-2"/>
  <pageSetup scale="20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B0DA73-02E4-4FF5-A633-1D73F3E4F0A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DF91925F-20DC-44A3-ABF1-ECA475BFF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9202AD-2AE4-4155-97EE-62A852850F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App.2-ZA_2030 Com.Exp. Forecast</vt:lpstr>
      <vt:lpstr>App.2-ZB_2030 Cost of Power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Fan</dc:creator>
  <cp:keywords/>
  <dc:description/>
  <cp:lastModifiedBy>Susi Ahlborn</cp:lastModifiedBy>
  <cp:revision/>
  <dcterms:created xsi:type="dcterms:W3CDTF">2025-03-04T15:57:26Z</dcterms:created>
  <dcterms:modified xsi:type="dcterms:W3CDTF">2025-10-14T22:53:29Z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