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Regulatory\CoS &amp; IRM\2026 IRM\Models\Oct 30 CWH response to Staff submission\"/>
    </mc:Choice>
  </mc:AlternateContent>
  <xr:revisionPtr revIDLastSave="0" documentId="13_ncr:1_{5AA99CA0-DCEC-4ED6-AE63-7F21D700EC9E}" xr6:coauthVersionLast="47" xr6:coauthVersionMax="47" xr10:uidLastSave="{00000000-0000-0000-0000-000000000000}"/>
  <bookViews>
    <workbookView xWindow="13220" yWindow="130" windowWidth="23740" windowHeight="18590" activeTab="4" xr2:uid="{98486BC6-35AB-469F-80ED-728BB316FAD7}"/>
  </bookViews>
  <sheets>
    <sheet name="App.2-OB_Debt Instruments" sheetId="4" r:id="rId1"/>
    <sheet name="App.2-OA Capital Structure" sheetId="5" r:id="rId2"/>
    <sheet name="RRWF Board Appr Base Rates" sheetId="1" r:id="rId3"/>
    <sheet name="RRWF Revised Base Rates" sheetId="2" r:id="rId4"/>
    <sheet name="1508 Rate Rider Calcs (2025)" sheetId="6" r:id="rId5"/>
  </sheet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0._Load_Forecast">#REF!</definedName>
    <definedName name="_12._Rate_Design_A1">#REF!</definedName>
    <definedName name="_ftn1">"#N/A"</definedName>
    <definedName name="_ftnref1">"#N/A"</definedName>
    <definedName name="_Parse_Out" hidden="1">#REF!</definedName>
    <definedName name="ApprovedYr" localSheetId="1">#REF!</definedName>
    <definedName name="ApprovedYr" localSheetId="0">#REF!</definedName>
    <definedName name="ApprovedYr">#REF!</definedName>
    <definedName name="AS2DocOpenMode" hidden="1">"AS2DocumentEdit"</definedName>
    <definedName name="asdfsafd" hidden="1">#REF!</definedName>
    <definedName name="BI_LDCLIST" localSheetId="1">#REF!</definedName>
    <definedName name="BI_LDCLIST" localSheetId="0">#REF!</definedName>
    <definedName name="BI_LDCLIST">#REF!</definedName>
    <definedName name="Bridge_Year" localSheetId="1">#REF!</definedName>
    <definedName name="Bridge_Year">#REF!</definedName>
    <definedName name="BridgeYear" localSheetId="1">#REF!</definedName>
    <definedName name="BridgeYear" localSheetId="0">#REF!</definedName>
    <definedName name="BridgeYear">#REF!</definedName>
    <definedName name="CASENUMBER">#REF!</definedName>
    <definedName name="Cash">#REF!</definedName>
    <definedName name="contactf" localSheetId="1">#REF!</definedName>
    <definedName name="contactf" localSheetId="0">#REF!</definedName>
    <definedName name="contactf">"#REF!"</definedName>
    <definedName name="CRLF" localSheetId="1">#REF!</definedName>
    <definedName name="CRLF" localSheetId="0">#REF!</definedName>
    <definedName name="CRLF">#REF!</definedName>
    <definedName name="CustomerAdministration" localSheetId="1">#REF!</definedName>
    <definedName name="CustomerAdministration" localSheetId="0">#REF!</definedName>
    <definedName name="CustomerAdministration">#REF!</definedName>
    <definedName name="EBCaseNumber">"#N/A"</definedName>
    <definedName name="EBNUMBER" localSheetId="1">#REF!</definedName>
    <definedName name="EBNUMBER" localSheetId="0">#REF!</definedName>
    <definedName name="EBNumber">#REF!</definedName>
    <definedName name="EBNUMBERNEW">#REF!</definedName>
    <definedName name="Fixed_Charges" localSheetId="1">#REF!</definedName>
    <definedName name="Fixed_Charges" localSheetId="0">#REF!</definedName>
    <definedName name="Fixed_Charges">#REF!</definedName>
    <definedName name="histdate" localSheetId="1">#REF!</definedName>
    <definedName name="histdate" localSheetId="0">#REF!</definedName>
    <definedName name="histdate">#REF!</definedName>
    <definedName name="holidays">#N/A</definedName>
    <definedName name="Incr2000" localSheetId="1">#REF!</definedName>
    <definedName name="Incr2000" localSheetId="0">#REF!</definedName>
    <definedName name="Incr2000">"#REF!"</definedName>
    <definedName name="infra">"#REF!"</definedName>
    <definedName name="IRMWG">"#N/A"</definedName>
    <definedName name="IRMWG_1">"#N/A"</definedName>
    <definedName name="Last_Rebasing_Year" localSheetId="1">#REF!</definedName>
    <definedName name="Last_Rebasing_Year" localSheetId="0">#REF!</definedName>
    <definedName name="Last_Rebasing_Year">#REF!</definedName>
    <definedName name="LastCoS">#REF!</definedName>
    <definedName name="LDC_LIST" localSheetId="1">#REF!</definedName>
    <definedName name="LDC_LIST" localSheetId="0">#REF!</definedName>
    <definedName name="LDC_LIST">#REF!</definedName>
    <definedName name="LDC_LIST_1">#REF!</definedName>
    <definedName name="LDC_LIST_2">#REF!</definedName>
    <definedName name="LDCLIST" localSheetId="1">#REF!</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1">#REF!</definedName>
    <definedName name="LDCNAMES" localSheetId="0">#REF!</definedName>
    <definedName name="LDCNAMES">#REF!</definedName>
    <definedName name="LIMIT" localSheetId="1">#REF!</definedName>
    <definedName name="LIMIT" localSheetId="0">#REF!</definedName>
    <definedName name="LIMIT">"#REF!"</definedName>
    <definedName name="LossFactors" localSheetId="1">#REF!</definedName>
    <definedName name="LossFactors" localSheetId="0">#REF!</definedName>
    <definedName name="LossFactors">#REF!</definedName>
    <definedName name="man_beg_bud" localSheetId="1">#REF!</definedName>
    <definedName name="man_beg_bud" localSheetId="0">#REF!</definedName>
    <definedName name="man_beg_bud">"#REF!"</definedName>
    <definedName name="man_end_bud" localSheetId="1">#REF!</definedName>
    <definedName name="man_end_bud" localSheetId="0">#REF!</definedName>
    <definedName name="man_end_bud">"#REF!"</definedName>
    <definedName name="man12ACT" localSheetId="1">#REF!</definedName>
    <definedName name="man12ACT" localSheetId="0">#REF!</definedName>
    <definedName name="man12ACT">"#REF!"</definedName>
    <definedName name="MANBUD" localSheetId="1">#REF!</definedName>
    <definedName name="MANBUD" localSheetId="0">#REF!</definedName>
    <definedName name="MANBUD">"#REF!"</definedName>
    <definedName name="manCYACT" localSheetId="1">#REF!</definedName>
    <definedName name="manCYACT" localSheetId="0">#REF!</definedName>
    <definedName name="manCYACT">"#REF!"</definedName>
    <definedName name="manCYBUD" localSheetId="1">#REF!</definedName>
    <definedName name="manCYBUD" localSheetId="0">#REF!</definedName>
    <definedName name="manCYBUD">"#REF!"</definedName>
    <definedName name="manCYF" localSheetId="1">#REF!</definedName>
    <definedName name="manCYF" localSheetId="0">#REF!</definedName>
    <definedName name="manCYF">"#REF!"</definedName>
    <definedName name="MANEND" localSheetId="1">#REF!</definedName>
    <definedName name="MANEND" localSheetId="0">#REF!</definedName>
    <definedName name="MANEND">"#REF!"</definedName>
    <definedName name="manNYbud" localSheetId="1">#REF!</definedName>
    <definedName name="manNYbud" localSheetId="0">#REF!</definedName>
    <definedName name="manNYbud">"#REF!"</definedName>
    <definedName name="manpower_costs" localSheetId="1">#REF!</definedName>
    <definedName name="manpower_costs" localSheetId="0">#REF!</definedName>
    <definedName name="manpower_costs">"#REF!"</definedName>
    <definedName name="manPYACT" localSheetId="1">#REF!</definedName>
    <definedName name="manPYACT" localSheetId="0">#REF!</definedName>
    <definedName name="manPYACT">"#REF!"</definedName>
    <definedName name="MANSTART" localSheetId="1">#REF!</definedName>
    <definedName name="MANSTART" localSheetId="0">#REF!</definedName>
    <definedName name="MANSTART">"#REF!"</definedName>
    <definedName name="mat_beg_bud" localSheetId="1">#REF!</definedName>
    <definedName name="mat_beg_bud" localSheetId="0">#REF!</definedName>
    <definedName name="mat_beg_bud">"#REF!"</definedName>
    <definedName name="mat_end_bud" localSheetId="1">#REF!</definedName>
    <definedName name="mat_end_bud" localSheetId="0">#REF!</definedName>
    <definedName name="mat_end_bud">"#REF!"</definedName>
    <definedName name="mat12ACT" localSheetId="1">#REF!</definedName>
    <definedName name="mat12ACT" localSheetId="0">#REF!</definedName>
    <definedName name="mat12ACT">"#REF!"</definedName>
    <definedName name="MATBUD" localSheetId="1">#REF!</definedName>
    <definedName name="MATBUD" localSheetId="0">#REF!</definedName>
    <definedName name="MATBUD">"#REF!"</definedName>
    <definedName name="matCYACT" localSheetId="1">#REF!</definedName>
    <definedName name="matCYACT" localSheetId="0">#REF!</definedName>
    <definedName name="matCYACT">"#REF!"</definedName>
    <definedName name="matCYBUD" localSheetId="1">#REF!</definedName>
    <definedName name="matCYBUD" localSheetId="0">#REF!</definedName>
    <definedName name="matCYBUD">"#REF!"</definedName>
    <definedName name="matCYF" localSheetId="1">#REF!</definedName>
    <definedName name="matCYF" localSheetId="0">#REF!</definedName>
    <definedName name="matCYF">"#REF!"</definedName>
    <definedName name="MATEND" localSheetId="1">#REF!</definedName>
    <definedName name="MATEND" localSheetId="0">#REF!</definedName>
    <definedName name="MATEND">"#REF!"</definedName>
    <definedName name="material_costs" localSheetId="1">#REF!</definedName>
    <definedName name="material_costs" localSheetId="0">#REF!</definedName>
    <definedName name="material_costs">"#REF!"</definedName>
    <definedName name="matNYbud" localSheetId="1">#REF!</definedName>
    <definedName name="matNYbud" localSheetId="0">#REF!</definedName>
    <definedName name="matNYbud">"#REF!"</definedName>
    <definedName name="matPYACT" localSheetId="1">#REF!</definedName>
    <definedName name="matPYACT" localSheetId="0">#REF!</definedName>
    <definedName name="matPYACT">"#REF!"</definedName>
    <definedName name="MATSTART" localSheetId="1">#REF!</definedName>
    <definedName name="MATSTART" localSheetId="0">#REF!</definedName>
    <definedName name="MATSTART">"#REF!"</definedName>
    <definedName name="NonPayment" localSheetId="1">#REF!</definedName>
    <definedName name="NonPayment" localSheetId="0">#REF!</definedName>
    <definedName name="NonPayment">#REF!</definedName>
    <definedName name="OLE_LINK1">"#REF!"</definedName>
    <definedName name="OLE_LINK7">"#REF!"</definedName>
    <definedName name="oth_beg_bud" localSheetId="1">#REF!</definedName>
    <definedName name="oth_beg_bud" localSheetId="0">#REF!</definedName>
    <definedName name="oth_beg_bud">"#REF!"</definedName>
    <definedName name="oth_end_bud" localSheetId="1">#REF!</definedName>
    <definedName name="oth_end_bud" localSheetId="0">#REF!</definedName>
    <definedName name="oth_end_bud">"#REF!"</definedName>
    <definedName name="oth12ACT" localSheetId="1">#REF!</definedName>
    <definedName name="oth12ACT" localSheetId="0">#REF!</definedName>
    <definedName name="oth12ACT">"#REF!"</definedName>
    <definedName name="othCYACT" localSheetId="1">#REF!</definedName>
    <definedName name="othCYACT" localSheetId="0">#REF!</definedName>
    <definedName name="othCYACT">"#REF!"</definedName>
    <definedName name="othCYBUD" localSheetId="1">#REF!</definedName>
    <definedName name="othCYBUD" localSheetId="0">#REF!</definedName>
    <definedName name="othCYBUD">"#REF!"</definedName>
    <definedName name="othCYF" localSheetId="1">#REF!</definedName>
    <definedName name="othCYF" localSheetId="0">#REF!</definedName>
    <definedName name="othCYF">"#REF!"</definedName>
    <definedName name="OTHEND" localSheetId="1">#REF!</definedName>
    <definedName name="OTHEND" localSheetId="0">#REF!</definedName>
    <definedName name="OTHEND">"#REF!"</definedName>
    <definedName name="other_costs" localSheetId="1">#REF!</definedName>
    <definedName name="other_costs" localSheetId="0">#REF!</definedName>
    <definedName name="other_costs">"#REF!"</definedName>
    <definedName name="OTHERBUD" localSheetId="1">#REF!</definedName>
    <definedName name="OTHERBUD" localSheetId="0">#REF!</definedName>
    <definedName name="OTHERBUD">"#REF!"</definedName>
    <definedName name="othNYbud" localSheetId="1">#REF!</definedName>
    <definedName name="othNYbud" localSheetId="0">#REF!</definedName>
    <definedName name="othNYbud">"#REF!"</definedName>
    <definedName name="othPYACT" localSheetId="1">#REF!</definedName>
    <definedName name="othPYACT" localSheetId="0">#REF!</definedName>
    <definedName name="othPYACT">"#REF!"</definedName>
    <definedName name="OTHSTART" localSheetId="1">#REF!</definedName>
    <definedName name="OTHSTART" localSheetId="0">#REF!</definedName>
    <definedName name="OTHSTART">"#REF!"</definedName>
    <definedName name="PriceCap">#REF!</definedName>
    <definedName name="_xlnm.Print_Area" localSheetId="1">'App.2-OA Capital Structure'!$A$1:$P$24</definedName>
    <definedName name="_xlnm.Print_Area" localSheetId="0">'App.2-OB_Debt Instruments'!$A$1:$K$10</definedName>
    <definedName name="print_end" localSheetId="1">#REF!</definedName>
    <definedName name="print_end" localSheetId="0">#REF!</definedName>
    <definedName name="print_end">"#REF!"</definedName>
    <definedName name="Rate_Class" localSheetId="1">#REF!</definedName>
    <definedName name="Rate_Class" localSheetId="0">#REF!</definedName>
    <definedName name="Rate_Class">#REF!</definedName>
    <definedName name="RATE_CLASSES" localSheetId="1">#REF!</definedName>
    <definedName name="RATE_CLASSES">#REF!</definedName>
    <definedName name="ratedescription" localSheetId="1">#REF!</definedName>
    <definedName name="ratedescription" localSheetId="0">#REF!</definedName>
    <definedName name="ratedescription">#REF!</definedName>
    <definedName name="RebaseYear" localSheetId="1">#REF!</definedName>
    <definedName name="RebaseYear" localSheetId="0">#REF!</definedName>
    <definedName name="RebaseYear">#REF!</definedName>
    <definedName name="RebaseYear_1" localSheetId="1">#REF!</definedName>
    <definedName name="RebaseYear_1" localSheetId="0">#REF!</definedName>
    <definedName name="RebaseYear_1">#REF!</definedName>
    <definedName name="RenameBridge" localSheetId="1">#REF!</definedName>
    <definedName name="RenameBridge">#REF!</definedName>
    <definedName name="RenameRebase" localSheetId="1">#REF!</definedName>
    <definedName name="RenameRebase">#REF!</definedName>
    <definedName name="RenameTest" localSheetId="1">#REF!</definedName>
    <definedName name="RenameTest">#REF!</definedName>
    <definedName name="RMpilsVer" localSheetId="1">#REF!</definedName>
    <definedName name="RMpilsVer" localSheetId="0">#REF!</definedName>
    <definedName name="RMpilsVer">#REF!</definedName>
    <definedName name="RMversion" localSheetId="1">#REF!</definedName>
    <definedName name="RMversion" localSheetId="0">#REF!</definedName>
    <definedName name="RMversion">#REF!</definedName>
    <definedName name="SALBENF" localSheetId="1">#REF!</definedName>
    <definedName name="SALBENF" localSheetId="0">#REF!</definedName>
    <definedName name="SALBENF">"#REF!"</definedName>
    <definedName name="salreg" localSheetId="1">#REF!</definedName>
    <definedName name="salreg" localSheetId="0">#REF!</definedName>
    <definedName name="salreg">"#REF!"</definedName>
    <definedName name="SALREGF" localSheetId="1">#REF!</definedName>
    <definedName name="SALREGF" localSheetId="0">#REF!</definedName>
    <definedName name="SALREGF">"#REF!"</definedName>
    <definedName name="sdfvgsdfsf">#REF!</definedName>
    <definedName name="Start_12">#REF!</definedName>
    <definedName name="Start_5">#REF!</definedName>
    <definedName name="TableName">"Dummy"</definedName>
    <definedName name="TEMPA" localSheetId="1">#REF!</definedName>
    <definedName name="TEMPA" localSheetId="0">#REF!</definedName>
    <definedName name="TEMPA">"#REF!"</definedName>
    <definedName name="Test_Year" localSheetId="1">#REF!</definedName>
    <definedName name="Test_Year">#REF!</definedName>
    <definedName name="TestYear" localSheetId="1">#REF!</definedName>
    <definedName name="TestYear" localSheetId="0">#REF!</definedName>
    <definedName name="TestYear">#REF!</definedName>
    <definedName name="TestYr" localSheetId="1">#REF!</definedName>
    <definedName name="TestYr" localSheetId="0">#REF!</definedName>
    <definedName name="TestYr">#REF!</definedName>
    <definedName name="total_dept" localSheetId="1">#REF!</definedName>
    <definedName name="total_dept" localSheetId="0">#REF!</definedName>
    <definedName name="total_dept">"#REF!"</definedName>
    <definedName name="total_manpower" localSheetId="1">#REF!</definedName>
    <definedName name="total_manpower" localSheetId="0">#REF!</definedName>
    <definedName name="total_manpower">"#REF!"</definedName>
    <definedName name="total_material" localSheetId="1">#REF!</definedName>
    <definedName name="total_material" localSheetId="0">#REF!</definedName>
    <definedName name="total_material">"#REF!"</definedName>
    <definedName name="total_other" localSheetId="1">#REF!</definedName>
    <definedName name="total_other" localSheetId="0">#REF!</definedName>
    <definedName name="total_other">"#REF!"</definedName>
    <definedName name="total_transportation" localSheetId="1">#REF!</definedName>
    <definedName name="total_transportation" localSheetId="0">#REF!</definedName>
    <definedName name="total_transportation">"#REF!"</definedName>
    <definedName name="TRANBUD" localSheetId="1">#REF!</definedName>
    <definedName name="TRANBUD" localSheetId="0">#REF!</definedName>
    <definedName name="TRANBUD">"#REF!"</definedName>
    <definedName name="TRANEND" localSheetId="1">#REF!</definedName>
    <definedName name="TRANEND" localSheetId="0">#REF!</definedName>
    <definedName name="TRANEND">"#REF!"</definedName>
    <definedName name="transportation_costs" localSheetId="1">#REF!</definedName>
    <definedName name="transportation_costs" localSheetId="0">#REF!</definedName>
    <definedName name="transportation_costs">"#REF!"</definedName>
    <definedName name="TRANSTART" localSheetId="1">#REF!</definedName>
    <definedName name="TRANSTART" localSheetId="0">#REF!</definedName>
    <definedName name="TRANSTART">"#REF!"</definedName>
    <definedName name="trn_beg_bud" localSheetId="1">#REF!</definedName>
    <definedName name="trn_beg_bud" localSheetId="0">#REF!</definedName>
    <definedName name="trn_beg_bud">"#REF!"</definedName>
    <definedName name="trn_end_bud" localSheetId="1">#REF!</definedName>
    <definedName name="trn_end_bud" localSheetId="0">#REF!</definedName>
    <definedName name="trn_end_bud">"#REF!"</definedName>
    <definedName name="trn12ACT" localSheetId="1">#REF!</definedName>
    <definedName name="trn12ACT" localSheetId="0">#REF!</definedName>
    <definedName name="trn12ACT">"#REF!"</definedName>
    <definedName name="trnCYACT" localSheetId="1">#REF!</definedName>
    <definedName name="trnCYACT" localSheetId="0">#REF!</definedName>
    <definedName name="trnCYACT">"#REF!"</definedName>
    <definedName name="trnCYBUD" localSheetId="1">#REF!</definedName>
    <definedName name="trnCYBUD" localSheetId="0">#REF!</definedName>
    <definedName name="trnCYBUD">"#REF!"</definedName>
    <definedName name="trnCYF" localSheetId="1">#REF!</definedName>
    <definedName name="trnCYF" localSheetId="0">#REF!</definedName>
    <definedName name="trnCYF">"#REF!"</definedName>
    <definedName name="trnNYbud" localSheetId="1">#REF!</definedName>
    <definedName name="trnNYbud" localSheetId="0">#REF!</definedName>
    <definedName name="trnNYbud">"#REF!"</definedName>
    <definedName name="trnPYACT" localSheetId="1">#REF!</definedName>
    <definedName name="trnPYACT" localSheetId="0">#REF!</definedName>
    <definedName name="trnPYACT">"#REF!"</definedName>
    <definedName name="Units" localSheetId="1">#REF!</definedName>
    <definedName name="Units" localSheetId="0">#REF!</definedName>
    <definedName name="Units">#REF!</definedName>
    <definedName name="Units1" localSheetId="1">#REF!</definedName>
    <definedName name="Units1" localSheetId="0">#REF!</definedName>
    <definedName name="Units1">#REF!</definedName>
    <definedName name="Units2" localSheetId="1">#REF!</definedName>
    <definedName name="Units2" localSheetId="0">#REF!</definedName>
    <definedName name="Units2">#REF!</definedName>
    <definedName name="Utility" localSheetId="1">#REF!</definedName>
    <definedName name="Utility" localSheetId="0">#REF!</definedName>
    <definedName name="Utility">#REF!</definedName>
    <definedName name="utitliy1" localSheetId="1">#REF!</definedName>
    <definedName name="utitliy1" localSheetId="0">#REF!</definedName>
    <definedName name="utitliy1">#REF!</definedName>
    <definedName name="valuevx">42.314159</definedName>
    <definedName name="WAGBENF" localSheetId="1">#REF!</definedName>
    <definedName name="WAGBENF" localSheetId="0">#REF!</definedName>
    <definedName name="WAGBENF">"#REF!"</definedName>
    <definedName name="wagdob" localSheetId="1">#REF!</definedName>
    <definedName name="wagdob" localSheetId="0">#REF!</definedName>
    <definedName name="wagdob">"#REF!"</definedName>
    <definedName name="wagdobf" localSheetId="1">#REF!</definedName>
    <definedName name="wagdobf" localSheetId="0">#REF!</definedName>
    <definedName name="wagdobf">"#REF!"</definedName>
    <definedName name="wagreg" localSheetId="1">#REF!</definedName>
    <definedName name="wagreg" localSheetId="0">#REF!</definedName>
    <definedName name="wagreg">"#REF!"</definedName>
    <definedName name="wagregf" localSheetId="1">#REF!</definedName>
    <definedName name="wagregf" localSheetId="0">#REF!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6" l="1"/>
  <c r="I12" i="6"/>
  <c r="I13" i="6"/>
  <c r="I14" i="6"/>
  <c r="H10" i="6"/>
  <c r="I10" i="6" s="1"/>
  <c r="H11" i="6"/>
  <c r="H12" i="6"/>
  <c r="H13" i="6"/>
  <c r="H14" i="6"/>
  <c r="H9" i="6"/>
  <c r="I9" i="6" s="1"/>
  <c r="G16" i="6"/>
  <c r="D14" i="6" l="1"/>
  <c r="D13" i="6"/>
  <c r="D12" i="6"/>
  <c r="D11" i="6"/>
  <c r="D10" i="6"/>
  <c r="D9" i="6"/>
  <c r="E16" i="6"/>
  <c r="J14" i="6"/>
  <c r="J13" i="6"/>
  <c r="J12" i="6"/>
  <c r="J11" i="6"/>
  <c r="J10" i="6"/>
  <c r="J9" i="6"/>
  <c r="F9" i="6" l="1"/>
  <c r="G9" i="6" s="1"/>
  <c r="F10" i="6"/>
  <c r="G10" i="6" s="1"/>
  <c r="F11" i="6"/>
  <c r="G11" i="6" s="1"/>
  <c r="F12" i="6"/>
  <c r="G12" i="6" s="1"/>
  <c r="F13" i="6"/>
  <c r="G13" i="6" s="1"/>
  <c r="F14" i="6"/>
  <c r="G14" i="6" s="1"/>
  <c r="F16" i="6" l="1"/>
  <c r="K59" i="2"/>
  <c r="K60" i="2"/>
  <c r="K61" i="2"/>
  <c r="K63" i="2"/>
  <c r="K64" i="2"/>
  <c r="K65" i="2"/>
  <c r="F33" i="2"/>
  <c r="E21" i="5"/>
  <c r="K21" i="5" s="1"/>
  <c r="I20" i="5"/>
  <c r="O20" i="5" s="1"/>
  <c r="I19" i="5"/>
  <c r="O19" i="5" s="1"/>
  <c r="E16" i="5"/>
  <c r="K16" i="5" s="1"/>
  <c r="I15" i="5"/>
  <c r="I14" i="5"/>
  <c r="O14" i="5" s="1"/>
  <c r="H28" i="4"/>
  <c r="J26" i="4"/>
  <c r="J25" i="4"/>
  <c r="J24" i="4"/>
  <c r="J23" i="4"/>
  <c r="J22" i="4"/>
  <c r="J21" i="4"/>
  <c r="J20" i="4"/>
  <c r="J19" i="4"/>
  <c r="J18" i="4"/>
  <c r="J17" i="4"/>
  <c r="J16" i="4"/>
  <c r="J15" i="4"/>
  <c r="H59" i="2"/>
  <c r="H69" i="2" s="1"/>
  <c r="H60" i="2"/>
  <c r="H61" i="2"/>
  <c r="H63" i="2"/>
  <c r="H73" i="2" s="1"/>
  <c r="H64" i="2"/>
  <c r="H74" i="2" s="1"/>
  <c r="H65" i="2"/>
  <c r="H70" i="2"/>
  <c r="H71" i="2"/>
  <c r="H75" i="2"/>
  <c r="N51" i="2"/>
  <c r="C51" i="2"/>
  <c r="K35" i="2"/>
  <c r="J35" i="2"/>
  <c r="I35" i="2"/>
  <c r="N26" i="2"/>
  <c r="C26" i="2"/>
  <c r="F21" i="2"/>
  <c r="F66" i="1"/>
  <c r="K23" i="5" l="1"/>
  <c r="I21" i="5"/>
  <c r="I16" i="5"/>
  <c r="O21" i="5"/>
  <c r="O15" i="5"/>
  <c r="O16" i="5" s="1"/>
  <c r="O23" i="5" s="1"/>
  <c r="J28" i="4"/>
  <c r="I28" i="4" s="1"/>
  <c r="I19" i="2" l="1"/>
  <c r="J19" i="2"/>
  <c r="J14" i="2"/>
  <c r="I14" i="2"/>
  <c r="J21" i="2" l="1"/>
  <c r="I21" i="2"/>
  <c r="I51" i="2" l="1"/>
  <c r="K70" i="2" l="1"/>
  <c r="K71" i="2"/>
  <c r="K69" i="2"/>
  <c r="K73" i="2"/>
  <c r="K74" i="2"/>
  <c r="K75" i="2"/>
  <c r="C51" i="1" l="1"/>
  <c r="N51" i="1"/>
  <c r="K35" i="1"/>
  <c r="J35" i="1"/>
  <c r="I35" i="1"/>
  <c r="N26" i="1"/>
  <c r="C26" i="1"/>
  <c r="F21" i="1" l="1"/>
  <c r="F33" i="1"/>
  <c r="I14" i="1" l="1"/>
  <c r="J14" i="1"/>
  <c r="I19" i="1"/>
  <c r="J19" i="1"/>
  <c r="J21" i="1" l="1"/>
  <c r="I21" i="1"/>
  <c r="K47" i="1" l="1"/>
  <c r="K45" i="1"/>
  <c r="K48" i="1"/>
  <c r="K44" i="1"/>
  <c r="K49" i="1"/>
  <c r="I51" i="1"/>
  <c r="K43" i="1"/>
</calcChain>
</file>

<file path=xl/sharedStrings.xml><?xml version="1.0" encoding="utf-8"?>
<sst xmlns="http://schemas.openxmlformats.org/spreadsheetml/2006/main" count="433" uniqueCount="167">
  <si>
    <t>3. Data Input Sheet</t>
  </si>
  <si>
    <t>4. Rate Base</t>
  </si>
  <si>
    <t>7. Cost of Capital / 8.Utility Income</t>
  </si>
  <si>
    <t>Rate Base</t>
  </si>
  <si>
    <t>Test Year</t>
  </si>
  <si>
    <t xml:space="preserve"> Cost of Capital Parameters</t>
  </si>
  <si>
    <t>RB Alloc</t>
  </si>
  <si>
    <t>Return</t>
  </si>
  <si>
    <t>Gross Fixed Assets (average)</t>
  </si>
  <si>
    <t>($)</t>
  </si>
  <si>
    <t>Accumulated Depreciation (average)</t>
  </si>
  <si>
    <t>Debt</t>
  </si>
  <si>
    <t>Allowance for Working Capital:</t>
  </si>
  <si>
    <t>Net Fixed Assets</t>
  </si>
  <si>
    <t xml:space="preserve">  Long-term Debt</t>
  </si>
  <si>
    <t>Controllable Expenses</t>
  </si>
  <si>
    <t xml:space="preserve">  Short-term Debt</t>
  </si>
  <si>
    <t>Cost of Power</t>
  </si>
  <si>
    <t>Total Debt</t>
  </si>
  <si>
    <t>Working Capital Rate (%)</t>
  </si>
  <si>
    <t>Equity</t>
  </si>
  <si>
    <r>
      <t xml:space="preserve">Utility Income  </t>
    </r>
    <r>
      <rPr>
        <sz val="10"/>
        <color rgb="FF0000FF"/>
        <rFont val="Arial"/>
        <family val="2"/>
      </rPr>
      <t xml:space="preserve">                                     (drop down)</t>
    </r>
  </si>
  <si>
    <t>Working Capital Base</t>
  </si>
  <si>
    <t xml:space="preserve">  Common Equity</t>
  </si>
  <si>
    <t>Operating Revenues:</t>
  </si>
  <si>
    <t xml:space="preserve">  Preferred Shares</t>
  </si>
  <si>
    <r>
      <t>Distribution Revenue at Current Rates</t>
    </r>
    <r>
      <rPr>
        <b/>
        <sz val="10"/>
        <color rgb="FF0000FF"/>
        <rFont val="Arial"/>
        <family val="2"/>
      </rPr>
      <t xml:space="preserve">     </t>
    </r>
    <r>
      <rPr>
        <sz val="10"/>
        <color rgb="FF0000FF"/>
        <rFont val="Arial"/>
        <family val="2"/>
      </rPr>
      <t>(4080)</t>
    </r>
  </si>
  <si>
    <t>Working Capital Allowance</t>
  </si>
  <si>
    <t>Total Equity</t>
  </si>
  <si>
    <t>Distribution Revenue at Proposed Rates</t>
  </si>
  <si>
    <t>Other Revenue:</t>
  </si>
  <si>
    <t>Total Rate Base</t>
  </si>
  <si>
    <t>Total</t>
  </si>
  <si>
    <t>Specific Service Charges</t>
  </si>
  <si>
    <t>Late Payment Charges</t>
  </si>
  <si>
    <t>Other Distribution Revenue</t>
  </si>
  <si>
    <t>5. Utility Income - Revenue Offset</t>
  </si>
  <si>
    <t>10 Load and Customer Forecast</t>
  </si>
  <si>
    <t>Other Income and Deductions</t>
  </si>
  <si>
    <t>Total Revenue Offsets</t>
  </si>
  <si>
    <t>Customer Count</t>
  </si>
  <si>
    <t>Cust</t>
  </si>
  <si>
    <t>kWh</t>
  </si>
  <si>
    <t>kW</t>
  </si>
  <si>
    <t>Residential</t>
  </si>
  <si>
    <t>Operating Expenses:</t>
  </si>
  <si>
    <t>General Service&lt;50kW</t>
  </si>
  <si>
    <t>OM+A Expenses</t>
  </si>
  <si>
    <t>Depreciation/Amortization</t>
  </si>
  <si>
    <t>Property taxes</t>
  </si>
  <si>
    <t>Unmetered Scattered Load</t>
  </si>
  <si>
    <t>Other expenses</t>
  </si>
  <si>
    <t>Sentinel Lights</t>
  </si>
  <si>
    <t>Street Lights</t>
  </si>
  <si>
    <t>Taxes/PILs</t>
  </si>
  <si>
    <t>Taxable Income:</t>
  </si>
  <si>
    <t xml:space="preserve">Total </t>
  </si>
  <si>
    <t>Adjustments required to arrive at taxable income</t>
  </si>
  <si>
    <t>6. Taxes PILs</t>
  </si>
  <si>
    <t>Utility Income Taxes and Rates:</t>
  </si>
  <si>
    <t>Income taxes (not grossed up)</t>
  </si>
  <si>
    <t>12 Rate Design</t>
  </si>
  <si>
    <t>Income taxes (grossed up)</t>
  </si>
  <si>
    <t xml:space="preserve">   Capital Taxes</t>
  </si>
  <si>
    <t>Rate Design</t>
  </si>
  <si>
    <t>Federal tax (%)</t>
  </si>
  <si>
    <t>Fixed to Variable Split</t>
  </si>
  <si>
    <t>Provincial tax (%)</t>
  </si>
  <si>
    <t>RR at last  BA alloc.</t>
  </si>
  <si>
    <t>Fixed</t>
  </si>
  <si>
    <t>Var</t>
  </si>
  <si>
    <t>Income Tax Credits</t>
  </si>
  <si>
    <t>Capitalization/Cost of Capital</t>
  </si>
  <si>
    <t>Capital Structure:</t>
  </si>
  <si>
    <t>Long-term debt Capitalization Ratio (%)</t>
  </si>
  <si>
    <t>Short-term debt Capitalization Ratio (%)</t>
  </si>
  <si>
    <t>Common Equity Capitalization Ratio (%)</t>
  </si>
  <si>
    <t>Prefered Shares Capitalization Ratio (%)</t>
  </si>
  <si>
    <t>9. Rev Reqt</t>
  </si>
  <si>
    <t>Cost of Capital</t>
  </si>
  <si>
    <t>Revenue Requirement</t>
  </si>
  <si>
    <t>Long-term debt Cost Rate (%)</t>
  </si>
  <si>
    <t>OM&amp;A Expenses</t>
  </si>
  <si>
    <t>Short-term debt Cost Rate (%)</t>
  </si>
  <si>
    <t>Amortization/Depreciation</t>
  </si>
  <si>
    <t>Rate Change Analysis</t>
  </si>
  <si>
    <t>Common Equity Cost Rate (%)</t>
  </si>
  <si>
    <t>Property Taxes</t>
  </si>
  <si>
    <t>Prefered Shares Cost Rate (%)</t>
  </si>
  <si>
    <t>Fixed Rates</t>
  </si>
  <si>
    <t>Current Rates</t>
  </si>
  <si>
    <t>Proposed</t>
  </si>
  <si>
    <t>Change</t>
  </si>
  <si>
    <t>Income Taxes (Grossed up)</t>
  </si>
  <si>
    <t xml:space="preserve"> </t>
  </si>
  <si>
    <t>Cost Allocation</t>
  </si>
  <si>
    <t>Last BA</t>
  </si>
  <si>
    <t>Deemed Interest Expense</t>
  </si>
  <si>
    <t>Return on Deemed Equity</t>
  </si>
  <si>
    <t>Service Revenue Requirement (before Revenues)</t>
  </si>
  <si>
    <t>Revenue Offsets</t>
  </si>
  <si>
    <t>Base Revenue Requirement</t>
  </si>
  <si>
    <t>Grossed-Up Revenue Deficiency/(Sufficiency)</t>
  </si>
  <si>
    <t>Variable Rates</t>
  </si>
  <si>
    <t>Other Revenue Allocation</t>
  </si>
  <si>
    <t>Vat</t>
  </si>
  <si>
    <t xml:space="preserve">Rate Design (Fixed to Var Split) </t>
  </si>
  <si>
    <t xml:space="preserve">Last BA </t>
  </si>
  <si>
    <t>General Service 50-4999kW</t>
  </si>
  <si>
    <t>RRWF Revised 2025 Base Rates</t>
  </si>
  <si>
    <t>RRWF Board Approved 2025 Base Rates</t>
  </si>
  <si>
    <t>Appendix 2-OB</t>
  </si>
  <si>
    <t>Debt Instruments</t>
  </si>
  <si>
    <t>Notes</t>
  </si>
  <si>
    <t>If financing is in place only part of the year, separately calculate the pro-rated interest in the year and input in the cell.</t>
  </si>
  <si>
    <t>Add more lines above row 12 if necessary.</t>
  </si>
  <si>
    <t>Year</t>
  </si>
  <si>
    <t>Row</t>
  </si>
  <si>
    <t>Description</t>
  </si>
  <si>
    <t>Lender</t>
  </si>
  <si>
    <t>Affiliated or Third-Party Debt?</t>
  </si>
  <si>
    <t>Fixed or Variable-Rate?</t>
  </si>
  <si>
    <t>Start Date</t>
  </si>
  <si>
    <t>Term              (years)</t>
  </si>
  <si>
    <t>Principal                         ($)</t>
  </si>
  <si>
    <t>Additional Comments, if any</t>
  </si>
  <si>
    <t>Promissory Note</t>
  </si>
  <si>
    <t>Township of Centre Wellington</t>
  </si>
  <si>
    <t>Affiliated</t>
  </si>
  <si>
    <t>Fixed Rate</t>
  </si>
  <si>
    <t>open</t>
  </si>
  <si>
    <t>Promissory Note with Twp CW is at 7.25%, however used OEB deemed rate to calculate weighted average debt rate</t>
  </si>
  <si>
    <t>Infrastructure Ontario</t>
  </si>
  <si>
    <t>Third-Party</t>
  </si>
  <si>
    <t>Application to Infrastructure Ontario</t>
  </si>
  <si>
    <r>
      <t xml:space="preserve">Input actual or deemed long-term debt rate in accordance with the guidelines in </t>
    </r>
    <r>
      <rPr>
        <i/>
        <sz val="10"/>
        <color theme="3"/>
        <rFont val="Arial"/>
        <family val="2"/>
      </rPr>
      <t>The Report of the Board on the Cost of Capital for Ontario's Regulated Utilities</t>
    </r>
    <r>
      <rPr>
        <sz val="10"/>
        <color theme="3"/>
        <rFont val="Arial"/>
        <family val="2"/>
      </rPr>
      <t>, issued December 11, 2009, or with any subsequent update issued by the OEB.</t>
    </r>
  </si>
  <si>
    <r>
      <t xml:space="preserve">Rate (%) </t>
    </r>
    <r>
      <rPr>
        <vertAlign val="superscript"/>
        <sz val="10"/>
        <color theme="3"/>
        <rFont val="Arial"/>
        <family val="2"/>
      </rPr>
      <t>2</t>
    </r>
  </si>
  <si>
    <r>
      <t xml:space="preserve">Interest ($) </t>
    </r>
    <r>
      <rPr>
        <vertAlign val="superscript"/>
        <sz val="10"/>
        <color theme="3"/>
        <rFont val="Arial"/>
        <family val="2"/>
      </rPr>
      <t>1</t>
    </r>
  </si>
  <si>
    <t>Appendix 2-OA</t>
  </si>
  <si>
    <t>Capital Structure and Cost of Capital</t>
  </si>
  <si>
    <t>This table must be completed for the last OEB-approved year and the test year.</t>
  </si>
  <si>
    <t>Test Year:</t>
  </si>
  <si>
    <t>Line No.</t>
  </si>
  <si>
    <t>Particulars</t>
  </si>
  <si>
    <t>Capitalization Ratio</t>
  </si>
  <si>
    <t>Cost Rate</t>
  </si>
  <si>
    <t>(%)</t>
  </si>
  <si>
    <t>(1)</t>
  </si>
  <si>
    <t xml:space="preserve">(Transfomer Allowance) </t>
  </si>
  <si>
    <r>
      <t xml:space="preserve">Rate Class 
</t>
    </r>
    <r>
      <rPr>
        <b/>
        <sz val="8"/>
        <rFont val="Arial"/>
        <family val="2"/>
      </rPr>
      <t>(Enter Rate Classes in cells below)</t>
    </r>
  </si>
  <si>
    <t>Units</t>
  </si>
  <si>
    <t># of Customers/kWh/kW</t>
  </si>
  <si>
    <t>Rev Reqt Allocation</t>
  </si>
  <si>
    <t>% Allocation</t>
  </si>
  <si>
    <t>RESIDENTIAL</t>
  </si>
  <si>
    <t># of Customers</t>
  </si>
  <si>
    <t>GENERAL SERVICE LESS THAN 50 KW</t>
  </si>
  <si>
    <t>UNMETERED SCATTERED LOAD</t>
  </si>
  <si>
    <t>SENTINEL LIGHTING</t>
  </si>
  <si>
    <t>STREET LIGHTING</t>
  </si>
  <si>
    <t>1508 Cost of Capital 2025 Var Rider</t>
  </si>
  <si>
    <t># Months</t>
  </si>
  <si>
    <t>Difference in Base Rev Req</t>
  </si>
  <si>
    <t xml:space="preserve">2025 DSTDR, DLTDR, and ROE Rate Rider </t>
  </si>
  <si>
    <t>GENERAL SERVICE 50 TO 4,999 KW</t>
  </si>
  <si>
    <t>Interest</t>
  </si>
  <si>
    <t>Principle Balance of 1508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</si>
</sst>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quot;$&quot;#,##0.0000"/>
    <numFmt numFmtId="167" formatCode="[$-1009]d\-mmm\-yy;@"/>
    <numFmt numFmtId="168" formatCode="_-&quot;$&quot;* #,##0_-;\-&quot;$&quot;* #,##0_-;_-&quot;$&quot;* &quot;-&quot;??_-;_-@_-"/>
    <numFmt numFmtId="169" formatCode="\(#\)"/>
    <numFmt numFmtId="170" formatCode="&quot;$&quot;#,##0_);[Red]\(&quot;$&quot;#,##0\);&quot;$&quot;\ \-"/>
    <numFmt numFmtId="171" formatCode="0.0%"/>
    <numFmt numFmtId="172" formatCode="\$#,##0_);[Red]&quot;($&quot;#,##0\);&quot;$ -&quot;"/>
    <numFmt numFmtId="173" formatCode="_-* #,##0_-;\-* #,##0_-;_-* &quot;-&quot;??_-;_-@_-"/>
  </numFmts>
  <fonts count="28" x14ac:knownFonts="1">
    <font>
      <sz val="11"/>
      <color theme="1"/>
      <name val="Arial"/>
      <family val="2"/>
      <scheme val="minor"/>
    </font>
    <font>
      <sz val="10"/>
      <name val="Arial"/>
      <family val="2"/>
    </font>
    <font>
      <b/>
      <sz val="14"/>
      <color rgb="FF0000FF"/>
      <name val="Arial"/>
      <family val="2"/>
    </font>
    <font>
      <b/>
      <u/>
      <sz val="10"/>
      <color rgb="FF0000FF"/>
      <name val="Arial"/>
      <family val="2"/>
    </font>
    <font>
      <b/>
      <sz val="10"/>
      <color rgb="FF0000FF"/>
      <name val="Arial"/>
      <family val="2"/>
    </font>
    <font>
      <sz val="10"/>
      <color rgb="FF0000FF"/>
      <name val="Arial"/>
      <family val="2"/>
    </font>
    <font>
      <sz val="10"/>
      <color indexed="12"/>
      <name val="Arial"/>
      <family val="2"/>
    </font>
    <font>
      <b/>
      <sz val="10"/>
      <color theme="5" tint="-0.499984740745262"/>
      <name val="Arial"/>
      <family val="2"/>
    </font>
    <font>
      <sz val="16"/>
      <name val="Arial"/>
      <family val="2"/>
    </font>
    <font>
      <b/>
      <sz val="20"/>
      <name val="Arial"/>
      <family val="2"/>
    </font>
    <font>
      <b/>
      <sz val="10"/>
      <name val="Arial"/>
      <family val="2"/>
    </font>
    <font>
      <sz val="10"/>
      <color theme="3"/>
      <name val="Arial"/>
      <family val="2"/>
    </font>
    <font>
      <b/>
      <sz val="10"/>
      <color theme="3"/>
      <name val="Arial"/>
      <family val="2"/>
    </font>
    <font>
      <i/>
      <sz val="10"/>
      <color theme="3"/>
      <name val="Arial"/>
      <family val="2"/>
    </font>
    <font>
      <vertAlign val="superscript"/>
      <sz val="10"/>
      <color theme="3"/>
      <name val="Arial"/>
      <family val="2"/>
    </font>
    <font>
      <sz val="10"/>
      <color theme="3"/>
      <name val="Arial"/>
      <family val="2"/>
      <scheme val="minor"/>
    </font>
    <font>
      <b/>
      <sz val="16"/>
      <color theme="3"/>
      <name val="Arial"/>
      <family val="2"/>
    </font>
    <font>
      <b/>
      <sz val="10"/>
      <color rgb="FFFF0000"/>
      <name val="Arial"/>
      <family val="2"/>
    </font>
    <font>
      <sz val="10"/>
      <name val="Arial"/>
      <family val="2"/>
      <charset val="1"/>
    </font>
    <font>
      <sz val="16"/>
      <color theme="3"/>
      <name val="Arial"/>
      <family val="2"/>
    </font>
    <font>
      <b/>
      <sz val="16"/>
      <name val="Arial"/>
      <family val="2"/>
    </font>
    <font>
      <i/>
      <sz val="10"/>
      <name val="Arial"/>
      <family val="2"/>
    </font>
    <font>
      <sz val="11"/>
      <color theme="1"/>
      <name val="Arial"/>
      <family val="2"/>
      <scheme val="minor"/>
    </font>
    <font>
      <i/>
      <sz val="8"/>
      <color rgb="FFFF0000"/>
      <name val="Arial"/>
      <family val="2"/>
    </font>
    <font>
      <b/>
      <sz val="8"/>
      <name val="Arial"/>
      <family val="2"/>
    </font>
    <font>
      <i/>
      <sz val="11"/>
      <color theme="4"/>
      <name val="Arial"/>
      <family val="2"/>
      <scheme val="minor"/>
    </font>
    <font>
      <sz val="11"/>
      <name val="Arial"/>
      <family val="2"/>
      <scheme val="minor"/>
    </font>
    <font>
      <sz val="10"/>
      <color theme="0"/>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79998168889431442"/>
        <bgColor indexed="58"/>
      </patternFill>
    </fill>
    <fill>
      <patternFill patternType="solid">
        <fgColor theme="9" tint="0.59999389629810485"/>
        <bgColor indexed="64"/>
      </patternFill>
    </fill>
    <fill>
      <patternFill patternType="solid">
        <fgColor theme="4"/>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double">
        <color indexed="8"/>
      </bottom>
      <diagonal/>
    </border>
    <border>
      <left style="thin">
        <color indexed="64"/>
      </left>
      <right style="thin">
        <color indexed="64"/>
      </right>
      <top/>
      <bottom style="thin">
        <color indexed="64"/>
      </bottom>
      <diagonal/>
    </border>
  </borders>
  <cellStyleXfs count="8">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1" fillId="0" borderId="0"/>
  </cellStyleXfs>
  <cellXfs count="193">
    <xf numFmtId="0" fontId="0" fillId="0" borderId="0" xfId="0"/>
    <xf numFmtId="0" fontId="2" fillId="0" borderId="0" xfId="1" applyFont="1" applyAlignment="1" applyProtection="1">
      <alignment vertical="center"/>
      <protection locked="0"/>
    </xf>
    <xf numFmtId="0" fontId="1" fillId="0" borderId="0" xfId="1" applyAlignment="1">
      <alignment horizontal="center"/>
    </xf>
    <xf numFmtId="0" fontId="1" fillId="0" borderId="0" xfId="1"/>
    <xf numFmtId="0" fontId="2" fillId="0" borderId="1" xfId="1" applyFont="1" applyBorder="1" applyProtection="1">
      <protection locked="0"/>
    </xf>
    <xf numFmtId="0" fontId="1" fillId="0" borderId="2" xfId="1" applyBorder="1" applyAlignment="1">
      <alignment horizontal="right"/>
    </xf>
    <xf numFmtId="0" fontId="1" fillId="0" borderId="3" xfId="1" applyBorder="1" applyAlignment="1">
      <alignment horizontal="center"/>
    </xf>
    <xf numFmtId="0" fontId="1" fillId="0" borderId="2" xfId="1" applyBorder="1" applyAlignment="1">
      <alignment horizontal="center"/>
    </xf>
    <xf numFmtId="0" fontId="1" fillId="0" borderId="0" xfId="1" applyAlignment="1">
      <alignment vertical="center"/>
    </xf>
    <xf numFmtId="0" fontId="1" fillId="0" borderId="4" xfId="1" applyBorder="1"/>
    <xf numFmtId="0" fontId="1" fillId="0" borderId="5" xfId="1" applyBorder="1" applyAlignment="1">
      <alignment horizontal="right"/>
    </xf>
    <xf numFmtId="0" fontId="1" fillId="0" borderId="5" xfId="1" applyBorder="1" applyAlignment="1">
      <alignment horizontal="center"/>
    </xf>
    <xf numFmtId="0" fontId="3"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4" xfId="1" applyFont="1" applyBorder="1" applyAlignment="1" applyProtection="1">
      <alignment vertical="center"/>
      <protection locked="0"/>
    </xf>
    <xf numFmtId="0" fontId="3" fillId="0" borderId="5" xfId="1" applyFont="1" applyBorder="1" applyAlignment="1" applyProtection="1">
      <alignment horizontal="right" vertical="center"/>
      <protection locked="0"/>
    </xf>
    <xf numFmtId="0" fontId="4" fillId="0" borderId="0" xfId="1" applyFont="1" applyAlignment="1">
      <alignment horizontal="center"/>
    </xf>
    <xf numFmtId="0" fontId="4" fillId="0" borderId="5" xfId="1" applyFont="1" applyBorder="1" applyAlignment="1">
      <alignment horizontal="center"/>
    </xf>
    <xf numFmtId="164" fontId="1" fillId="0" borderId="0" xfId="1" applyNumberFormat="1" applyAlignment="1">
      <alignment horizontal="center"/>
    </xf>
    <xf numFmtId="164" fontId="1" fillId="0" borderId="5" xfId="1" applyNumberFormat="1" applyBorder="1" applyAlignment="1">
      <alignment horizontal="right"/>
    </xf>
    <xf numFmtId="0" fontId="5" fillId="0" borderId="0" xfId="1" applyFont="1" applyAlignment="1">
      <alignment horizontal="center"/>
    </xf>
    <xf numFmtId="0" fontId="5" fillId="0" borderId="5" xfId="1" applyFont="1" applyBorder="1" applyAlignment="1">
      <alignment horizontal="center"/>
    </xf>
    <xf numFmtId="0" fontId="6" fillId="0" borderId="0" xfId="1" applyFont="1" applyAlignment="1" applyProtection="1">
      <alignment vertical="center"/>
      <protection locked="0"/>
    </xf>
    <xf numFmtId="164" fontId="1" fillId="0" borderId="5" xfId="1" applyNumberFormat="1" applyBorder="1" applyAlignment="1">
      <alignment horizontal="center"/>
    </xf>
    <xf numFmtId="0" fontId="6" fillId="0" borderId="4" xfId="1" applyFont="1" applyBorder="1" applyAlignment="1" applyProtection="1">
      <alignment vertical="center"/>
      <protection locked="0"/>
    </xf>
    <xf numFmtId="0" fontId="5" fillId="0" borderId="4" xfId="1" applyFont="1" applyBorder="1"/>
    <xf numFmtId="164" fontId="5" fillId="0" borderId="0" xfId="1" applyNumberFormat="1" applyFont="1" applyAlignment="1">
      <alignment horizontal="center"/>
    </xf>
    <xf numFmtId="164" fontId="5" fillId="0" borderId="5" xfId="1" applyNumberFormat="1" applyFont="1" applyBorder="1" applyAlignment="1">
      <alignment horizontal="center"/>
    </xf>
    <xf numFmtId="10" fontId="1" fillId="0" borderId="0" xfId="1" applyNumberFormat="1" applyAlignment="1">
      <alignment horizontal="center"/>
    </xf>
    <xf numFmtId="1" fontId="1" fillId="2" borderId="6" xfId="1" applyNumberFormat="1" applyFill="1" applyBorder="1" applyAlignment="1" applyProtection="1">
      <alignment horizontal="center" vertical="center"/>
      <protection locked="0"/>
    </xf>
    <xf numFmtId="10" fontId="1" fillId="0" borderId="5" xfId="1" applyNumberFormat="1" applyBorder="1" applyAlignment="1">
      <alignment horizontal="right"/>
    </xf>
    <xf numFmtId="0" fontId="4" fillId="0" borderId="7" xfId="1" applyFont="1" applyBorder="1"/>
    <xf numFmtId="164" fontId="4" fillId="0" borderId="8" xfId="1" applyNumberFormat="1" applyFont="1" applyBorder="1" applyAlignment="1">
      <alignment horizontal="right"/>
    </xf>
    <xf numFmtId="164" fontId="4" fillId="0" borderId="9" xfId="1" applyNumberFormat="1" applyFont="1" applyBorder="1" applyAlignment="1">
      <alignment horizontal="center"/>
    </xf>
    <xf numFmtId="164" fontId="4" fillId="0" borderId="8" xfId="1" applyNumberFormat="1" applyFont="1" applyBorder="1" applyAlignment="1">
      <alignment horizontal="center"/>
    </xf>
    <xf numFmtId="0" fontId="1" fillId="0" borderId="0" xfId="1" applyAlignment="1">
      <alignment horizontal="right"/>
    </xf>
    <xf numFmtId="0" fontId="1" fillId="0" borderId="2" xfId="1" applyBorder="1"/>
    <xf numFmtId="0" fontId="3" fillId="0" borderId="5"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5" xfId="1" applyFont="1" applyBorder="1" applyAlignment="1" applyProtection="1">
      <alignment horizontal="center" vertical="center"/>
      <protection locked="0"/>
    </xf>
    <xf numFmtId="3" fontId="4" fillId="0" borderId="9" xfId="1" applyNumberFormat="1" applyFont="1" applyBorder="1" applyAlignment="1">
      <alignment horizontal="center"/>
    </xf>
    <xf numFmtId="3" fontId="4" fillId="0" borderId="8" xfId="1" applyNumberFormat="1" applyFont="1" applyBorder="1" applyAlignment="1">
      <alignment horizontal="center"/>
    </xf>
    <xf numFmtId="165" fontId="1" fillId="0" borderId="0" xfId="1" applyNumberFormat="1" applyAlignment="1">
      <alignment horizontal="center"/>
    </xf>
    <xf numFmtId="0" fontId="1" fillId="0" borderId="5" xfId="1" applyBorder="1"/>
    <xf numFmtId="165" fontId="1" fillId="0" borderId="5" xfId="1" applyNumberFormat="1" applyBorder="1" applyAlignment="1">
      <alignment horizontal="right"/>
    </xf>
    <xf numFmtId="10" fontId="1" fillId="2" borderId="0" xfId="1" applyNumberFormat="1" applyFill="1" applyAlignment="1">
      <alignment horizontal="center"/>
    </xf>
    <xf numFmtId="0" fontId="1" fillId="0" borderId="7" xfId="1" applyBorder="1"/>
    <xf numFmtId="10" fontId="1" fillId="0" borderId="8" xfId="1" applyNumberFormat="1" applyBorder="1" applyAlignment="1">
      <alignment horizontal="right"/>
    </xf>
    <xf numFmtId="0" fontId="1" fillId="0" borderId="9" xfId="1" applyBorder="1" applyAlignment="1">
      <alignment horizontal="center"/>
    </xf>
    <xf numFmtId="0" fontId="1" fillId="0" borderId="8" xfId="1" applyBorder="1"/>
    <xf numFmtId="0" fontId="2" fillId="3" borderId="1" xfId="1" applyFont="1" applyFill="1" applyBorder="1" applyProtection="1">
      <protection locked="0"/>
    </xf>
    <xf numFmtId="0" fontId="1" fillId="3" borderId="3" xfId="1" applyFill="1" applyBorder="1" applyAlignment="1">
      <alignment horizontal="center"/>
    </xf>
    <xf numFmtId="0" fontId="1" fillId="3" borderId="2" xfId="1" applyFill="1" applyBorder="1"/>
    <xf numFmtId="0" fontId="1" fillId="3" borderId="4" xfId="1" applyFill="1" applyBorder="1"/>
    <xf numFmtId="0" fontId="1" fillId="3" borderId="0" xfId="1" applyFill="1" applyAlignment="1">
      <alignment horizontal="center"/>
    </xf>
    <xf numFmtId="0" fontId="1" fillId="3" borderId="5" xfId="1" applyFill="1" applyBorder="1"/>
    <xf numFmtId="0" fontId="3" fillId="3" borderId="4" xfId="1" applyFont="1" applyFill="1" applyBorder="1" applyAlignment="1" applyProtection="1">
      <alignment vertical="center"/>
      <protection locked="0"/>
    </xf>
    <xf numFmtId="0" fontId="3" fillId="3" borderId="0" xfId="1" applyFont="1" applyFill="1" applyAlignment="1" applyProtection="1">
      <alignment horizontal="center" vertical="center"/>
      <protection locked="0"/>
    </xf>
    <xf numFmtId="0" fontId="3" fillId="3" borderId="5" xfId="1" applyFont="1" applyFill="1" applyBorder="1" applyAlignment="1" applyProtection="1">
      <alignment horizontal="center" vertical="center"/>
      <protection locked="0"/>
    </xf>
    <xf numFmtId="0" fontId="5" fillId="3" borderId="0" xfId="1" applyFont="1" applyFill="1" applyAlignment="1">
      <alignment horizontal="center"/>
    </xf>
    <xf numFmtId="0" fontId="5" fillId="3" borderId="5" xfId="1" applyFont="1" applyFill="1" applyBorder="1" applyAlignment="1">
      <alignment horizontal="center" vertical="center"/>
    </xf>
    <xf numFmtId="165" fontId="1" fillId="3" borderId="0" xfId="1" quotePrefix="1" applyNumberFormat="1" applyFill="1" applyAlignment="1">
      <alignment horizontal="center" vertical="center"/>
    </xf>
    <xf numFmtId="166" fontId="1" fillId="3" borderId="5" xfId="1" applyNumberFormat="1" applyFill="1" applyBorder="1" applyAlignment="1">
      <alignment horizontal="center" vertical="center"/>
    </xf>
    <xf numFmtId="166" fontId="1" fillId="3" borderId="0" xfId="1" quotePrefix="1" applyNumberFormat="1" applyFill="1" applyAlignment="1">
      <alignment horizontal="center" vertical="center"/>
    </xf>
    <xf numFmtId="0" fontId="1" fillId="3" borderId="7" xfId="1" applyFill="1" applyBorder="1"/>
    <xf numFmtId="166" fontId="1" fillId="3" borderId="9" xfId="1" applyNumberFormat="1" applyFill="1" applyBorder="1" applyAlignment="1">
      <alignment horizontal="center"/>
    </xf>
    <xf numFmtId="166" fontId="1" fillId="3" borderId="9" xfId="1" quotePrefix="1" applyNumberFormat="1" applyFill="1" applyBorder="1" applyAlignment="1">
      <alignment horizontal="center" vertical="center"/>
    </xf>
    <xf numFmtId="166" fontId="1" fillId="3" borderId="8" xfId="1" applyNumberFormat="1" applyFill="1" applyBorder="1" applyAlignment="1">
      <alignment horizontal="center" vertical="center"/>
    </xf>
    <xf numFmtId="0" fontId="3" fillId="0" borderId="0" xfId="1" applyFont="1" applyAlignment="1" applyProtection="1">
      <alignment horizontal="center" vertical="center" wrapText="1"/>
      <protection locked="0"/>
    </xf>
    <xf numFmtId="164" fontId="1" fillId="4" borderId="0" xfId="1" applyNumberFormat="1" applyFill="1" applyAlignment="1">
      <alignment horizontal="center"/>
    </xf>
    <xf numFmtId="10" fontId="1" fillId="4" borderId="0" xfId="1" applyNumberFormat="1" applyFill="1" applyAlignment="1">
      <alignment horizontal="center"/>
    </xf>
    <xf numFmtId="164" fontId="7" fillId="4" borderId="0" xfId="1" applyNumberFormat="1" applyFont="1" applyFill="1" applyAlignment="1">
      <alignment horizontal="center"/>
    </xf>
    <xf numFmtId="165" fontId="1" fillId="4" borderId="0" xfId="1" applyNumberFormat="1" applyFill="1" applyAlignment="1">
      <alignment horizontal="center"/>
    </xf>
    <xf numFmtId="0" fontId="5" fillId="0" borderId="0" xfId="1" applyFont="1" applyAlignment="1">
      <alignment horizontal="center" vertical="center"/>
    </xf>
    <xf numFmtId="166" fontId="1" fillId="3" borderId="5" xfId="1" quotePrefix="1" applyNumberFormat="1" applyFill="1" applyBorder="1" applyAlignment="1">
      <alignment horizontal="center" vertical="center"/>
    </xf>
    <xf numFmtId="0" fontId="7" fillId="0" borderId="0" xfId="1" applyFont="1" applyAlignment="1">
      <alignment vertical="center"/>
    </xf>
    <xf numFmtId="3" fontId="1" fillId="0" borderId="0" xfId="1" applyNumberFormat="1" applyAlignment="1">
      <alignment horizontal="center"/>
    </xf>
    <xf numFmtId="3" fontId="1" fillId="0" borderId="5" xfId="1" applyNumberFormat="1" applyBorder="1" applyAlignment="1">
      <alignment horizontal="center"/>
    </xf>
    <xf numFmtId="0" fontId="9" fillId="0" borderId="0" xfId="1" applyFont="1" applyAlignment="1">
      <alignment vertical="center"/>
    </xf>
    <xf numFmtId="0" fontId="11" fillId="0" borderId="0" xfId="1" applyFont="1" applyProtection="1">
      <protection locked="0"/>
    </xf>
    <xf numFmtId="0" fontId="12" fillId="0" borderId="0" xfId="1" applyFont="1" applyProtection="1">
      <protection locked="0"/>
    </xf>
    <xf numFmtId="0" fontId="11" fillId="0" borderId="0" xfId="1" applyFont="1" applyAlignment="1" applyProtection="1">
      <alignment horizontal="center" vertical="top"/>
      <protection locked="0"/>
    </xf>
    <xf numFmtId="0" fontId="11" fillId="0" borderId="0" xfId="1" applyFont="1" applyAlignment="1" applyProtection="1">
      <alignment horizontal="center" vertical="center"/>
      <protection locked="0"/>
    </xf>
    <xf numFmtId="0" fontId="11" fillId="0" borderId="10" xfId="1" applyFont="1" applyBorder="1" applyAlignment="1">
      <alignment horizontal="center"/>
    </xf>
    <xf numFmtId="0" fontId="11" fillId="0" borderId="11"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2" xfId="1" applyFont="1" applyBorder="1" applyAlignment="1" applyProtection="1">
      <alignment horizontal="center" vertical="center" wrapText="1"/>
      <protection locked="0"/>
    </xf>
    <xf numFmtId="0" fontId="11" fillId="0" borderId="13" xfId="1" applyFont="1" applyBorder="1" applyAlignment="1" applyProtection="1">
      <alignment horizontal="center" vertical="center" wrapText="1"/>
      <protection locked="0"/>
    </xf>
    <xf numFmtId="0" fontId="11" fillId="0" borderId="14" xfId="1" applyFont="1" applyBorder="1" applyProtection="1">
      <protection locked="0"/>
    </xf>
    <xf numFmtId="0" fontId="11" fillId="5" borderId="6" xfId="1" applyFont="1" applyFill="1" applyBorder="1" applyProtection="1">
      <protection locked="0"/>
    </xf>
    <xf numFmtId="0" fontId="11" fillId="4" borderId="6" xfId="1" applyFont="1" applyFill="1" applyBorder="1" applyProtection="1">
      <protection locked="0"/>
    </xf>
    <xf numFmtId="167" fontId="11" fillId="5" borderId="6" xfId="1" applyNumberFormat="1" applyFont="1" applyFill="1" applyBorder="1" applyProtection="1">
      <protection locked="0"/>
    </xf>
    <xf numFmtId="0" fontId="11" fillId="0" borderId="15" xfId="1" applyFont="1" applyBorder="1" applyProtection="1">
      <protection locked="0"/>
    </xf>
    <xf numFmtId="0" fontId="11" fillId="0" borderId="0" xfId="1" applyFont="1" applyAlignment="1" applyProtection="1">
      <alignment horizontal="left" indent="4"/>
      <protection locked="0"/>
    </xf>
    <xf numFmtId="0" fontId="11" fillId="0" borderId="16" xfId="1" applyFont="1" applyBorder="1" applyProtection="1">
      <protection locked="0"/>
    </xf>
    <xf numFmtId="0" fontId="11" fillId="0" borderId="17" xfId="1" applyFont="1" applyBorder="1" applyProtection="1">
      <protection locked="0"/>
    </xf>
    <xf numFmtId="0" fontId="11" fillId="0" borderId="18" xfId="1" applyFont="1" applyBorder="1" applyProtection="1">
      <protection locked="0"/>
    </xf>
    <xf numFmtId="0" fontId="11" fillId="0" borderId="19" xfId="1" applyFont="1" applyBorder="1" applyProtection="1">
      <protection locked="0"/>
    </xf>
    <xf numFmtId="0" fontId="11" fillId="0" borderId="20" xfId="1" applyFont="1" applyBorder="1" applyProtection="1">
      <protection locked="0"/>
    </xf>
    <xf numFmtId="0" fontId="11" fillId="0" borderId="21" xfId="1" applyFont="1" applyBorder="1" applyProtection="1">
      <protection locked="0"/>
    </xf>
    <xf numFmtId="44" fontId="11" fillId="0" borderId="20" xfId="1" applyNumberFormat="1" applyFont="1" applyBorder="1" applyProtection="1">
      <protection locked="0"/>
    </xf>
    <xf numFmtId="0" fontId="11" fillId="0" borderId="22" xfId="1" applyFont="1" applyBorder="1" applyProtection="1">
      <protection locked="0"/>
    </xf>
    <xf numFmtId="0" fontId="12" fillId="0" borderId="0" xfId="1" applyFont="1" applyAlignment="1" applyProtection="1">
      <alignment horizontal="center"/>
      <protection locked="0"/>
    </xf>
    <xf numFmtId="0" fontId="12" fillId="0" borderId="0" xfId="1" applyFont="1" applyAlignment="1" applyProtection="1">
      <alignment horizontal="center" vertical="center"/>
      <protection locked="0"/>
    </xf>
    <xf numFmtId="168" fontId="15" fillId="5" borderId="6" xfId="3" applyNumberFormat="1" applyFont="1" applyFill="1" applyBorder="1" applyProtection="1">
      <protection locked="0"/>
    </xf>
    <xf numFmtId="44" fontId="15" fillId="0" borderId="6" xfId="3" applyFont="1" applyFill="1" applyBorder="1" applyProtection="1">
      <protection locked="0"/>
    </xf>
    <xf numFmtId="168" fontId="15" fillId="0" borderId="21" xfId="3" applyNumberFormat="1" applyFont="1" applyBorder="1" applyProtection="1">
      <protection locked="0"/>
    </xf>
    <xf numFmtId="10" fontId="15" fillId="0" borderId="21" xfId="4" applyNumberFormat="1" applyFont="1" applyBorder="1" applyProtection="1">
      <protection locked="0"/>
    </xf>
    <xf numFmtId="0" fontId="1" fillId="0" borderId="0" xfId="2" applyProtection="1">
      <protection locked="0"/>
    </xf>
    <xf numFmtId="0" fontId="10"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0" fillId="0" borderId="0" xfId="2" applyFont="1" applyAlignment="1" applyProtection="1">
      <alignment horizontal="right"/>
      <protection locked="0"/>
    </xf>
    <xf numFmtId="0" fontId="10" fillId="0" borderId="9"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0" xfId="2" applyFont="1" applyProtection="1">
      <protection locked="0"/>
    </xf>
    <xf numFmtId="0" fontId="1" fillId="0" borderId="0" xfId="2" applyAlignment="1" applyProtection="1">
      <alignment horizontal="center"/>
      <protection locked="0"/>
    </xf>
    <xf numFmtId="0" fontId="1" fillId="0" borderId="0" xfId="2" quotePrefix="1" applyAlignment="1" applyProtection="1">
      <alignment horizontal="center"/>
      <protection locked="0"/>
    </xf>
    <xf numFmtId="0" fontId="1" fillId="0" borderId="0" xfId="2" quotePrefix="1" applyAlignment="1" applyProtection="1">
      <alignment horizontal="right"/>
      <protection locked="0"/>
    </xf>
    <xf numFmtId="0" fontId="10" fillId="0" borderId="9" xfId="2" applyFont="1" applyBorder="1" applyProtection="1">
      <protection locked="0"/>
    </xf>
    <xf numFmtId="0" fontId="1" fillId="0" borderId="0" xfId="2" quotePrefix="1" applyProtection="1">
      <protection locked="0"/>
    </xf>
    <xf numFmtId="10" fontId="1" fillId="0" borderId="0" xfId="4" applyNumberFormat="1" applyFont="1" applyFill="1" applyBorder="1" applyAlignment="1" applyProtection="1"/>
    <xf numFmtId="10" fontId="1" fillId="0" borderId="0" xfId="4" applyNumberFormat="1" applyFont="1" applyFill="1" applyBorder="1" applyProtection="1">
      <protection locked="0"/>
    </xf>
    <xf numFmtId="169" fontId="1" fillId="5" borderId="0" xfId="2" applyNumberFormat="1" applyFill="1" applyProtection="1">
      <protection locked="0"/>
    </xf>
    <xf numFmtId="169" fontId="1" fillId="0" borderId="0" xfId="2" applyNumberFormat="1" applyProtection="1">
      <protection locked="0"/>
    </xf>
    <xf numFmtId="170" fontId="1" fillId="0" borderId="0" xfId="3" applyNumberFormat="1" applyFont="1" applyBorder="1" applyProtection="1">
      <protection locked="0"/>
    </xf>
    <xf numFmtId="169" fontId="1" fillId="0" borderId="0" xfId="2" quotePrefix="1" applyNumberFormat="1" applyProtection="1">
      <protection locked="0"/>
    </xf>
    <xf numFmtId="170" fontId="1" fillId="0" borderId="9" xfId="3" applyNumberFormat="1" applyFont="1" applyBorder="1" applyProtection="1">
      <protection locked="0"/>
    </xf>
    <xf numFmtId="171" fontId="1" fillId="0" borderId="23" xfId="4" applyNumberFormat="1" applyFont="1" applyBorder="1" applyProtection="1">
      <protection locked="0"/>
    </xf>
    <xf numFmtId="171" fontId="1" fillId="0" borderId="23" xfId="4" applyNumberFormat="1" applyFont="1" applyFill="1" applyBorder="1" applyProtection="1">
      <protection locked="0"/>
    </xf>
    <xf numFmtId="170" fontId="1" fillId="0" borderId="23" xfId="3" applyNumberFormat="1" applyFont="1" applyBorder="1" applyProtection="1">
      <protection locked="0"/>
    </xf>
    <xf numFmtId="10" fontId="1" fillId="0" borderId="23" xfId="4" applyNumberFormat="1" applyFont="1" applyBorder="1" applyProtection="1">
      <protection locked="0"/>
    </xf>
    <xf numFmtId="0" fontId="1" fillId="6" borderId="0" xfId="2" applyFill="1" applyProtection="1">
      <protection locked="0"/>
    </xf>
    <xf numFmtId="171" fontId="1" fillId="0" borderId="0" xfId="4" applyNumberFormat="1" applyFont="1" applyBorder="1" applyProtection="1">
      <protection locked="0"/>
    </xf>
    <xf numFmtId="171" fontId="1" fillId="0" borderId="0" xfId="4" applyNumberFormat="1" applyFont="1" applyFill="1" applyBorder="1" applyProtection="1">
      <protection locked="0"/>
    </xf>
    <xf numFmtId="170" fontId="1" fillId="0" borderId="0" xfId="2" applyNumberFormat="1" applyProtection="1">
      <protection locked="0"/>
    </xf>
    <xf numFmtId="10" fontId="1" fillId="0" borderId="0" xfId="4" applyNumberFormat="1" applyFont="1" applyBorder="1" applyProtection="1">
      <protection locked="0"/>
    </xf>
    <xf numFmtId="10" fontId="1" fillId="0" borderId="0" xfId="4" applyNumberFormat="1" applyFont="1" applyFill="1" applyBorder="1" applyAlignment="1" applyProtection="1">
      <protection locked="0"/>
    </xf>
    <xf numFmtId="170" fontId="1" fillId="0" borderId="0" xfId="3" applyNumberFormat="1" applyFont="1" applyBorder="1" applyAlignment="1" applyProtection="1">
      <protection locked="0"/>
    </xf>
    <xf numFmtId="10" fontId="1" fillId="5" borderId="9" xfId="4" applyNumberFormat="1" applyFont="1" applyFill="1" applyBorder="1" applyAlignment="1" applyProtection="1">
      <protection locked="0"/>
    </xf>
    <xf numFmtId="170" fontId="1" fillId="0" borderId="9" xfId="3" applyNumberFormat="1" applyFont="1" applyBorder="1" applyAlignment="1" applyProtection="1">
      <protection locked="0"/>
    </xf>
    <xf numFmtId="171" fontId="1" fillId="0" borderId="24" xfId="2" applyNumberFormat="1" applyBorder="1" applyProtection="1">
      <protection locked="0"/>
    </xf>
    <xf numFmtId="9" fontId="1" fillId="0" borderId="24" xfId="2" applyNumberFormat="1" applyBorder="1" applyProtection="1">
      <protection locked="0"/>
    </xf>
    <xf numFmtId="172" fontId="18" fillId="7" borderId="25" xfId="3" applyNumberFormat="1" applyFont="1" applyFill="1" applyBorder="1" applyAlignment="1" applyProtection="1"/>
    <xf numFmtId="10" fontId="1" fillId="0" borderId="24" xfId="4" applyNumberFormat="1" applyFont="1" applyBorder="1" applyProtection="1">
      <protection locked="0"/>
    </xf>
    <xf numFmtId="170" fontId="1" fillId="0" borderId="24" xfId="3" applyNumberFormat="1" applyFont="1" applyBorder="1" applyProtection="1">
      <protection locked="0"/>
    </xf>
    <xf numFmtId="0" fontId="16" fillId="0" borderId="0" xfId="1" applyFont="1" applyProtection="1">
      <protection locked="0"/>
    </xf>
    <xf numFmtId="0" fontId="19" fillId="0" borderId="0" xfId="1" applyFont="1" applyProtection="1">
      <protection locked="0"/>
    </xf>
    <xf numFmtId="0" fontId="8" fillId="0" borderId="0" xfId="2" applyFont="1" applyProtection="1">
      <protection locked="0"/>
    </xf>
    <xf numFmtId="0" fontId="4" fillId="0" borderId="4" xfId="1" applyFont="1" applyBorder="1"/>
    <xf numFmtId="164" fontId="4" fillId="0" borderId="0" xfId="1" applyNumberFormat="1" applyFont="1" applyAlignment="1">
      <alignment horizontal="center"/>
    </xf>
    <xf numFmtId="0" fontId="21" fillId="0" borderId="7" xfId="1" applyFont="1" applyBorder="1"/>
    <xf numFmtId="6" fontId="21" fillId="0" borderId="9" xfId="1" applyNumberFormat="1" applyFont="1" applyBorder="1" applyAlignment="1">
      <alignment horizontal="center"/>
    </xf>
    <xf numFmtId="0" fontId="23" fillId="0" borderId="0" xfId="0" applyFont="1"/>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xf numFmtId="0" fontId="1" fillId="6" borderId="6" xfId="0" applyFont="1" applyFill="1" applyBorder="1"/>
    <xf numFmtId="0" fontId="1" fillId="4" borderId="6" xfId="0" applyFont="1" applyFill="1" applyBorder="1" applyAlignment="1" applyProtection="1">
      <alignment horizontal="center" vertical="center"/>
      <protection locked="0"/>
    </xf>
    <xf numFmtId="0" fontId="10" fillId="8" borderId="6" xfId="0" applyFont="1" applyFill="1" applyBorder="1"/>
    <xf numFmtId="0" fontId="10" fillId="8" borderId="6" xfId="0" applyFont="1" applyFill="1" applyBorder="1" applyAlignment="1">
      <alignment horizontal="center" vertical="center"/>
    </xf>
    <xf numFmtId="173" fontId="10" fillId="8" borderId="6" xfId="5" applyNumberFormat="1" applyFont="1" applyFill="1" applyBorder="1" applyAlignment="1" applyProtection="1">
      <alignment horizontal="center" vertical="center"/>
    </xf>
    <xf numFmtId="10" fontId="10" fillId="8" borderId="6" xfId="5" applyNumberFormat="1" applyFont="1" applyFill="1" applyBorder="1" applyAlignment="1" applyProtection="1">
      <alignment horizontal="center" vertical="center"/>
    </xf>
    <xf numFmtId="0" fontId="20" fillId="0" borderId="0" xfId="0" applyFont="1"/>
    <xf numFmtId="0" fontId="0" fillId="0" borderId="6" xfId="0" applyBorder="1" applyAlignment="1">
      <alignment horizontal="center"/>
    </xf>
    <xf numFmtId="0" fontId="25" fillId="0" borderId="0" xfId="0" applyFont="1" applyAlignment="1">
      <alignment horizontal="center"/>
    </xf>
    <xf numFmtId="173" fontId="26" fillId="0" borderId="6" xfId="5" applyNumberFormat="1" applyFont="1" applyBorder="1" applyAlignment="1" applyProtection="1">
      <alignment horizontal="center" vertical="center"/>
    </xf>
    <xf numFmtId="10" fontId="26" fillId="0" borderId="6" xfId="5" applyNumberFormat="1" applyFont="1" applyBorder="1" applyAlignment="1" applyProtection="1">
      <alignment horizontal="center" vertical="center"/>
    </xf>
    <xf numFmtId="0" fontId="27" fillId="9" borderId="6" xfId="1" applyFont="1" applyFill="1" applyBorder="1" applyProtection="1">
      <protection locked="0"/>
    </xf>
    <xf numFmtId="10" fontId="27" fillId="9" borderId="0" xfId="4" applyNumberFormat="1" applyFont="1" applyFill="1" applyBorder="1" applyProtection="1">
      <protection locked="0"/>
    </xf>
    <xf numFmtId="10" fontId="27" fillId="9" borderId="9" xfId="4" applyNumberFormat="1" applyFont="1" applyFill="1" applyBorder="1" applyProtection="1">
      <protection locked="0"/>
    </xf>
    <xf numFmtId="0" fontId="5" fillId="0" borderId="5" xfId="1" applyFont="1" applyBorder="1" applyAlignment="1">
      <alignment horizontal="center" vertical="center"/>
    </xf>
    <xf numFmtId="165" fontId="26" fillId="0" borderId="6" xfId="5" applyNumberFormat="1" applyFont="1" applyBorder="1" applyAlignment="1" applyProtection="1">
      <alignment horizontal="center" vertical="center"/>
    </xf>
    <xf numFmtId="165" fontId="10" fillId="8" borderId="6" xfId="5" applyNumberFormat="1" applyFont="1" applyFill="1" applyBorder="1" applyAlignment="1" applyProtection="1">
      <alignment horizontal="center" vertical="center"/>
    </xf>
    <xf numFmtId="165" fontId="26" fillId="0" borderId="6" xfId="6" applyNumberFormat="1" applyFont="1" applyBorder="1" applyProtection="1"/>
    <xf numFmtId="165" fontId="10" fillId="8" borderId="6" xfId="6" applyNumberFormat="1" applyFont="1" applyFill="1" applyBorder="1" applyProtection="1"/>
    <xf numFmtId="165" fontId="10" fillId="0" borderId="6" xfId="6" applyNumberFormat="1" applyFont="1" applyBorder="1" applyAlignment="1" applyProtection="1">
      <alignment horizontal="center" vertical="center"/>
    </xf>
    <xf numFmtId="165" fontId="10" fillId="8" borderId="6" xfId="0" applyNumberFormat="1" applyFont="1" applyFill="1" applyBorder="1"/>
    <xf numFmtId="166" fontId="10" fillId="0" borderId="6" xfId="6" applyNumberFormat="1" applyFont="1" applyBorder="1" applyAlignment="1" applyProtection="1">
      <alignment horizontal="center" vertical="center"/>
    </xf>
    <xf numFmtId="0" fontId="25" fillId="0" borderId="0" xfId="0" applyFont="1" applyAlignment="1">
      <alignment horizontal="center" wrapText="1"/>
    </xf>
    <xf numFmtId="0" fontId="11" fillId="0" borderId="0" xfId="1" applyFont="1" applyAlignment="1" applyProtection="1">
      <alignment horizontal="left"/>
      <protection locked="0"/>
    </xf>
    <xf numFmtId="0" fontId="16" fillId="0" borderId="0" xfId="1" applyFont="1" applyAlignment="1" applyProtection="1">
      <alignment horizontal="center"/>
      <protection locked="0"/>
    </xf>
    <xf numFmtId="0" fontId="11" fillId="0" borderId="0" xfId="1" applyFont="1" applyAlignment="1" applyProtection="1">
      <alignment horizontal="left" wrapText="1"/>
      <protection locked="0"/>
    </xf>
    <xf numFmtId="0" fontId="20" fillId="0" borderId="0" xfId="2" applyFont="1" applyAlignment="1" applyProtection="1">
      <alignment horizontal="center"/>
      <protection locked="0"/>
    </xf>
    <xf numFmtId="0" fontId="20"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 fillId="0" borderId="0" xfId="2" applyAlignment="1">
      <alignment horizontal="center"/>
    </xf>
    <xf numFmtId="0" fontId="10" fillId="0" borderId="0" xfId="2" applyFont="1" applyAlignment="1" applyProtection="1">
      <alignment horizontal="right" wrapText="1"/>
      <protection locked="0"/>
    </xf>
    <xf numFmtId="0" fontId="1" fillId="0" borderId="9" xfId="2" applyBorder="1" applyAlignment="1" applyProtection="1">
      <alignment wrapText="1"/>
      <protection locked="0"/>
    </xf>
    <xf numFmtId="0" fontId="10" fillId="0" borderId="9" xfId="2" applyFont="1" applyBorder="1" applyAlignment="1" applyProtection="1">
      <alignment horizontal="center" vertical="center"/>
      <protection locked="0"/>
    </xf>
    <xf numFmtId="0" fontId="10" fillId="0" borderId="6" xfId="7" applyFont="1" applyBorder="1" applyAlignment="1">
      <alignment horizontal="center" vertical="center" wrapText="1"/>
    </xf>
    <xf numFmtId="0" fontId="10" fillId="0" borderId="6" xfId="7" applyFont="1" applyBorder="1" applyAlignment="1">
      <alignment horizontal="center" vertical="center"/>
    </xf>
    <xf numFmtId="0" fontId="10" fillId="6" borderId="6" xfId="7" applyFont="1" applyFill="1" applyBorder="1" applyAlignment="1">
      <alignment horizontal="center" vertical="center" wrapText="1"/>
    </xf>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cellXfs>
  <cellStyles count="8">
    <cellStyle name="Comma" xfId="5" builtinId="3"/>
    <cellStyle name="Currency" xfId="6" builtinId="4"/>
    <cellStyle name="Currency 2" xfId="3" xr:uid="{643FFF1D-50C3-4FD8-A5E1-9947E972AA06}"/>
    <cellStyle name="Normal" xfId="0" builtinId="0"/>
    <cellStyle name="Normal 2" xfId="2" xr:uid="{007A5150-B233-425E-9E1C-0A51248683B8}"/>
    <cellStyle name="Normal 82" xfId="1" xr:uid="{71F60CD6-4AD7-455F-A6E2-392B4E33E69B}"/>
    <cellStyle name="Normal_6. Cost Allocation for Def-Var" xfId="7" xr:uid="{7855F24D-04B4-469B-AA47-ADDF24F07DF6}"/>
    <cellStyle name="Percent 2" xfId="4" xr:uid="{217F5937-E9CE-412B-9082-100EECFB96BC}"/>
  </cellStyles>
  <dxfs count="3">
    <dxf>
      <font>
        <b/>
        <i val="0"/>
        <color rgb="FFFF0000"/>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5" name="Straight Connector 4">
          <a:extLst>
            <a:ext uri="{FF2B5EF4-FFF2-40B4-BE49-F238E27FC236}">
              <a16:creationId xmlns:a16="http://schemas.microsoft.com/office/drawing/2014/main" id="{E0622F18-6990-4E1C-8A81-C217841278E2}"/>
            </a:ext>
          </a:extLst>
        </xdr:cNvPr>
        <xdr:cNvCxnSpPr/>
      </xdr:nvCxnSpPr>
      <xdr:spPr>
        <a:xfrm flipV="1">
          <a:off x="42308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6" name="Straight Connector 5">
          <a:extLst>
            <a:ext uri="{FF2B5EF4-FFF2-40B4-BE49-F238E27FC236}">
              <a16:creationId xmlns:a16="http://schemas.microsoft.com/office/drawing/2014/main" id="{4B2539B2-9119-4852-AE76-CC0313F75E55}"/>
            </a:ext>
          </a:extLst>
        </xdr:cNvPr>
        <xdr:cNvCxnSpPr/>
      </xdr:nvCxnSpPr>
      <xdr:spPr>
        <a:xfrm flipH="1">
          <a:off x="44291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7" name="Straight Arrow Connector 6">
          <a:extLst>
            <a:ext uri="{FF2B5EF4-FFF2-40B4-BE49-F238E27FC236}">
              <a16:creationId xmlns:a16="http://schemas.microsoft.com/office/drawing/2014/main" id="{0812839D-7340-451D-A2D2-FDB92F749E4B}"/>
            </a:ext>
          </a:extLst>
        </xdr:cNvPr>
        <xdr:cNvCxnSpPr/>
      </xdr:nvCxnSpPr>
      <xdr:spPr>
        <a:xfrm>
          <a:off x="44230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2" name="Straight Connector 1">
          <a:extLst>
            <a:ext uri="{FF2B5EF4-FFF2-40B4-BE49-F238E27FC236}">
              <a16:creationId xmlns:a16="http://schemas.microsoft.com/office/drawing/2014/main" id="{3CC98DCC-78AA-4BAA-946C-2229E924ECA3}"/>
            </a:ext>
          </a:extLst>
        </xdr:cNvPr>
        <xdr:cNvCxnSpPr/>
      </xdr:nvCxnSpPr>
      <xdr:spPr>
        <a:xfrm flipV="1">
          <a:off x="43070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3" name="Straight Connector 2">
          <a:extLst>
            <a:ext uri="{FF2B5EF4-FFF2-40B4-BE49-F238E27FC236}">
              <a16:creationId xmlns:a16="http://schemas.microsoft.com/office/drawing/2014/main" id="{59DF217C-C946-44F4-8A98-D167D0471F36}"/>
            </a:ext>
          </a:extLst>
        </xdr:cNvPr>
        <xdr:cNvCxnSpPr/>
      </xdr:nvCxnSpPr>
      <xdr:spPr>
        <a:xfrm flipH="1">
          <a:off x="45053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4" name="Straight Arrow Connector 3">
          <a:extLst>
            <a:ext uri="{FF2B5EF4-FFF2-40B4-BE49-F238E27FC236}">
              <a16:creationId xmlns:a16="http://schemas.microsoft.com/office/drawing/2014/main" id="{E6D856BD-C4A4-4FF9-9CBC-E045F7918071}"/>
            </a:ext>
          </a:extLst>
        </xdr:cNvPr>
        <xdr:cNvCxnSpPr/>
      </xdr:nvCxnSpPr>
      <xdr:spPr>
        <a:xfrm>
          <a:off x="44992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eme1">
  <a:themeElements>
    <a:clrScheme name="Corporate Excel Templates">
      <a:dk1>
        <a:srgbClr val="606060"/>
      </a:dk1>
      <a:lt1>
        <a:srgbClr val="FFFFFF"/>
      </a:lt1>
      <a:dk2>
        <a:srgbClr val="000000"/>
      </a:dk2>
      <a:lt2>
        <a:srgbClr val="FFFFFF"/>
      </a:lt2>
      <a:accent1>
        <a:srgbClr val="517C61"/>
      </a:accent1>
      <a:accent2>
        <a:srgbClr val="78B290"/>
      </a:accent2>
      <a:accent3>
        <a:srgbClr val="D1E8D9"/>
      </a:accent3>
      <a:accent4>
        <a:srgbClr val="96BBE1"/>
      </a:accent4>
      <a:accent5>
        <a:srgbClr val="D3E2EE"/>
      </a:accent5>
      <a:accent6>
        <a:srgbClr val="E9F2F9"/>
      </a:accent6>
      <a:hlink>
        <a:srgbClr val="5F5F5F"/>
      </a:hlink>
      <a:folHlink>
        <a:srgbClr val="5F5F5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FE6F-2D7F-4EC2-8B39-F86A5DEB7326}">
  <sheetPr codeName="Sheet16">
    <tabColor theme="5" tint="0.39997558519241921"/>
    <pageSetUpPr autoPageBreaks="0" fitToPage="1"/>
  </sheetPr>
  <dimension ref="A2:S28"/>
  <sheetViews>
    <sheetView showGridLines="0" zoomScaleNormal="100" workbookViewId="0">
      <selection activeCell="J43" sqref="J43"/>
    </sheetView>
  </sheetViews>
  <sheetFormatPr defaultColWidth="8.25" defaultRowHeight="12.5" x14ac:dyDescent="0.25"/>
  <cols>
    <col min="1" max="1" width="4.83203125" style="79" bestFit="1" customWidth="1"/>
    <col min="2" max="2" width="31" style="79" customWidth="1"/>
    <col min="3" max="3" width="23.25" style="79" bestFit="1" customWidth="1"/>
    <col min="4" max="4" width="13.5" style="79" bestFit="1" customWidth="1"/>
    <col min="5" max="5" width="12.25" style="79" customWidth="1"/>
    <col min="6" max="6" width="10.83203125" style="79" customWidth="1"/>
    <col min="7" max="7" width="7.33203125" style="79" customWidth="1"/>
    <col min="8" max="8" width="12.08203125" style="79" bestFit="1" customWidth="1"/>
    <col min="9" max="9" width="8.33203125" style="79" customWidth="1"/>
    <col min="10" max="10" width="11.83203125" style="79" customWidth="1"/>
    <col min="11" max="11" width="86.83203125" style="79" customWidth="1"/>
    <col min="12" max="12" width="1.25" style="79" customWidth="1"/>
    <col min="13" max="13" width="3.08203125" style="79" customWidth="1"/>
    <col min="14" max="14" width="1.33203125" style="79" customWidth="1"/>
    <col min="15" max="15" width="12.25" style="79" customWidth="1"/>
    <col min="16" max="16" width="2.08203125" style="79" customWidth="1"/>
    <col min="17" max="16384" width="8.25" style="79"/>
  </cols>
  <sheetData>
    <row r="2" spans="1:15" s="146" customFormat="1" ht="20" x14ac:dyDescent="0.4">
      <c r="A2" s="179" t="s">
        <v>111</v>
      </c>
      <c r="B2" s="179"/>
      <c r="C2" s="179"/>
      <c r="D2" s="179"/>
      <c r="E2" s="179"/>
      <c r="F2" s="179"/>
      <c r="G2" s="179"/>
      <c r="H2" s="179"/>
      <c r="I2" s="179"/>
      <c r="J2" s="179"/>
      <c r="K2" s="179"/>
      <c r="L2" s="145"/>
      <c r="M2" s="145"/>
      <c r="N2" s="145"/>
      <c r="O2" s="145"/>
    </row>
    <row r="3" spans="1:15" s="146" customFormat="1" ht="20" x14ac:dyDescent="0.4">
      <c r="A3" s="179" t="s">
        <v>112</v>
      </c>
      <c r="B3" s="179"/>
      <c r="C3" s="179"/>
      <c r="D3" s="179"/>
      <c r="E3" s="179"/>
      <c r="F3" s="179"/>
      <c r="G3" s="179"/>
      <c r="H3" s="179"/>
      <c r="I3" s="179"/>
      <c r="J3" s="179"/>
      <c r="K3" s="179"/>
      <c r="L3" s="179"/>
      <c r="M3" s="179"/>
      <c r="N3" s="179"/>
      <c r="O3" s="179"/>
    </row>
    <row r="4" spans="1:15" ht="9" customHeight="1" x14ac:dyDescent="0.3">
      <c r="L4" s="102"/>
      <c r="M4" s="102"/>
      <c r="N4" s="102"/>
      <c r="O4" s="102"/>
    </row>
    <row r="5" spans="1:15" ht="12.75" customHeight="1" x14ac:dyDescent="0.3">
      <c r="A5" s="80" t="s">
        <v>113</v>
      </c>
      <c r="L5" s="102"/>
      <c r="M5" s="102"/>
      <c r="N5" s="102"/>
      <c r="O5" s="102"/>
    </row>
    <row r="6" spans="1:15" ht="9" customHeight="1" x14ac:dyDescent="0.3">
      <c r="L6" s="102"/>
      <c r="M6" s="102"/>
      <c r="N6" s="102"/>
      <c r="O6" s="102"/>
    </row>
    <row r="7" spans="1:15" ht="14.25" customHeight="1" x14ac:dyDescent="0.3">
      <c r="A7" s="81">
        <v>1</v>
      </c>
      <c r="B7" s="178" t="s">
        <v>114</v>
      </c>
      <c r="C7" s="178"/>
      <c r="D7" s="178"/>
      <c r="E7" s="178"/>
      <c r="F7" s="178"/>
      <c r="G7" s="178"/>
      <c r="H7" s="178"/>
      <c r="I7" s="178"/>
      <c r="J7" s="178"/>
      <c r="K7" s="178"/>
      <c r="L7" s="102"/>
      <c r="M7" s="102"/>
      <c r="N7" s="102"/>
      <c r="O7" s="102"/>
    </row>
    <row r="8" spans="1:15" ht="26.25" customHeight="1" x14ac:dyDescent="0.3">
      <c r="A8" s="81">
        <v>2</v>
      </c>
      <c r="B8" s="180" t="s">
        <v>135</v>
      </c>
      <c r="C8" s="180"/>
      <c r="D8" s="180"/>
      <c r="E8" s="180"/>
      <c r="F8" s="180"/>
      <c r="G8" s="180"/>
      <c r="H8" s="180"/>
      <c r="I8" s="180"/>
      <c r="J8" s="180"/>
      <c r="K8" s="180"/>
      <c r="L8" s="102"/>
      <c r="M8" s="102"/>
      <c r="N8" s="102"/>
      <c r="O8" s="102"/>
    </row>
    <row r="9" spans="1:15" ht="15" customHeight="1" x14ac:dyDescent="0.3">
      <c r="A9" s="82">
        <v>3</v>
      </c>
      <c r="B9" s="178" t="s">
        <v>115</v>
      </c>
      <c r="C9" s="178"/>
      <c r="D9" s="178"/>
      <c r="E9" s="178"/>
      <c r="F9" s="178"/>
      <c r="G9" s="178"/>
      <c r="H9" s="178"/>
      <c r="I9" s="178"/>
      <c r="J9" s="178"/>
      <c r="K9" s="178"/>
      <c r="L9" s="102"/>
      <c r="M9" s="102"/>
      <c r="N9" s="102"/>
      <c r="O9" s="102"/>
    </row>
    <row r="10" spans="1:15" ht="9" customHeight="1" x14ac:dyDescent="0.3">
      <c r="L10" s="102"/>
      <c r="M10" s="102"/>
      <c r="N10" s="102"/>
      <c r="O10" s="102"/>
    </row>
    <row r="11" spans="1:15" ht="13" thickBot="1" x14ac:dyDescent="0.3"/>
    <row r="12" spans="1:15" ht="13.5" thickBot="1" x14ac:dyDescent="0.3">
      <c r="D12" s="103" t="s">
        <v>116</v>
      </c>
      <c r="E12" s="83">
        <v>2025</v>
      </c>
    </row>
    <row r="13" spans="1:15" ht="16.5" customHeight="1" thickBot="1" x14ac:dyDescent="0.3"/>
    <row r="14" spans="1:15" ht="27" x14ac:dyDescent="0.25">
      <c r="A14" s="84" t="s">
        <v>117</v>
      </c>
      <c r="B14" s="85" t="s">
        <v>118</v>
      </c>
      <c r="C14" s="85" t="s">
        <v>119</v>
      </c>
      <c r="D14" s="86" t="s">
        <v>120</v>
      </c>
      <c r="E14" s="86" t="s">
        <v>121</v>
      </c>
      <c r="F14" s="85" t="s">
        <v>122</v>
      </c>
      <c r="G14" s="86" t="s">
        <v>123</v>
      </c>
      <c r="H14" s="86" t="s">
        <v>124</v>
      </c>
      <c r="I14" s="86" t="s">
        <v>136</v>
      </c>
      <c r="J14" s="86" t="s">
        <v>137</v>
      </c>
      <c r="K14" s="87" t="s">
        <v>125</v>
      </c>
    </row>
    <row r="15" spans="1:15" x14ac:dyDescent="0.25">
      <c r="A15" s="88">
        <v>1</v>
      </c>
      <c r="B15" s="89" t="s">
        <v>126</v>
      </c>
      <c r="C15" s="89" t="s">
        <v>127</v>
      </c>
      <c r="D15" s="90" t="s">
        <v>128</v>
      </c>
      <c r="E15" s="90" t="s">
        <v>129</v>
      </c>
      <c r="F15" s="91">
        <v>36831</v>
      </c>
      <c r="G15" s="89" t="s">
        <v>130</v>
      </c>
      <c r="H15" s="104">
        <v>5046753</v>
      </c>
      <c r="I15" s="166">
        <v>4.5100000000000001E-2</v>
      </c>
      <c r="J15" s="105">
        <f>H15*I15</f>
        <v>227608.56030000001</v>
      </c>
      <c r="K15" s="92" t="s">
        <v>131</v>
      </c>
    </row>
    <row r="16" spans="1:15" x14ac:dyDescent="0.25">
      <c r="A16" s="88">
        <v>2</v>
      </c>
      <c r="B16" s="89" t="s">
        <v>126</v>
      </c>
      <c r="C16" s="89" t="s">
        <v>132</v>
      </c>
      <c r="D16" s="90" t="s">
        <v>133</v>
      </c>
      <c r="E16" s="90" t="s">
        <v>129</v>
      </c>
      <c r="F16" s="91">
        <v>41548</v>
      </c>
      <c r="G16" s="89">
        <v>25</v>
      </c>
      <c r="H16" s="104">
        <v>1329000</v>
      </c>
      <c r="I16" s="89">
        <v>4.5199999999999997E-2</v>
      </c>
      <c r="J16" s="105">
        <f t="shared" ref="J16:J19" si="0">H16*I16</f>
        <v>60070.799999999996</v>
      </c>
      <c r="K16" s="92"/>
    </row>
    <row r="17" spans="1:19" x14ac:dyDescent="0.25">
      <c r="A17" s="88">
        <v>3</v>
      </c>
      <c r="B17" s="89" t="s">
        <v>126</v>
      </c>
      <c r="C17" s="89" t="s">
        <v>132</v>
      </c>
      <c r="D17" s="90" t="s">
        <v>133</v>
      </c>
      <c r="E17" s="90" t="s">
        <v>129</v>
      </c>
      <c r="F17" s="91">
        <v>41897</v>
      </c>
      <c r="G17" s="89">
        <v>25</v>
      </c>
      <c r="H17" s="104">
        <v>1238000</v>
      </c>
      <c r="I17" s="89">
        <v>3.78E-2</v>
      </c>
      <c r="J17" s="105">
        <f t="shared" si="0"/>
        <v>46796.4</v>
      </c>
      <c r="K17" s="92"/>
    </row>
    <row r="18" spans="1:19" x14ac:dyDescent="0.25">
      <c r="A18" s="88">
        <v>4</v>
      </c>
      <c r="B18" s="89" t="s">
        <v>126</v>
      </c>
      <c r="C18" s="89" t="s">
        <v>132</v>
      </c>
      <c r="D18" s="90" t="s">
        <v>133</v>
      </c>
      <c r="E18" s="90" t="s">
        <v>129</v>
      </c>
      <c r="F18" s="91">
        <v>42187</v>
      </c>
      <c r="G18" s="89">
        <v>25</v>
      </c>
      <c r="H18" s="104">
        <v>1926000</v>
      </c>
      <c r="I18" s="89">
        <v>3.56E-2</v>
      </c>
      <c r="J18" s="105">
        <f t="shared" si="0"/>
        <v>68565.600000000006</v>
      </c>
      <c r="K18" s="92"/>
    </row>
    <row r="19" spans="1:19" ht="13" x14ac:dyDescent="0.3">
      <c r="A19" s="88">
        <v>5</v>
      </c>
      <c r="B19" s="89" t="s">
        <v>126</v>
      </c>
      <c r="C19" s="89" t="s">
        <v>134</v>
      </c>
      <c r="D19" s="90" t="s">
        <v>133</v>
      </c>
      <c r="E19" s="90" t="s">
        <v>129</v>
      </c>
      <c r="F19" s="91">
        <v>45580</v>
      </c>
      <c r="G19" s="89">
        <v>25</v>
      </c>
      <c r="H19" s="104">
        <v>1500000</v>
      </c>
      <c r="I19" s="89">
        <v>4.58E-2</v>
      </c>
      <c r="J19" s="105">
        <f t="shared" si="0"/>
        <v>68700</v>
      </c>
      <c r="K19" s="92"/>
      <c r="Q19" s="80"/>
      <c r="R19" s="80"/>
      <c r="S19" s="80"/>
    </row>
    <row r="20" spans="1:19" ht="13" x14ac:dyDescent="0.3">
      <c r="A20" s="88">
        <v>6</v>
      </c>
      <c r="B20" s="89" t="s">
        <v>126</v>
      </c>
      <c r="C20" s="89" t="s">
        <v>134</v>
      </c>
      <c r="D20" s="90" t="s">
        <v>133</v>
      </c>
      <c r="E20" s="90" t="s">
        <v>129</v>
      </c>
      <c r="F20" s="91">
        <v>45839</v>
      </c>
      <c r="G20" s="89">
        <v>25</v>
      </c>
      <c r="H20" s="104">
        <v>3200000</v>
      </c>
      <c r="I20" s="166">
        <v>4.5100000000000001E-2</v>
      </c>
      <c r="J20" s="105">
        <f>(H20*I20)/365*(31+30+31+30+31+31)</f>
        <v>72753.095890410958</v>
      </c>
      <c r="K20" s="92"/>
      <c r="Q20" s="80"/>
      <c r="R20" s="80"/>
      <c r="S20" s="80"/>
    </row>
    <row r="21" spans="1:19" ht="13" x14ac:dyDescent="0.3">
      <c r="A21" s="88">
        <v>7</v>
      </c>
      <c r="B21" s="89"/>
      <c r="C21" s="89"/>
      <c r="D21" s="90"/>
      <c r="E21" s="90"/>
      <c r="F21" s="91"/>
      <c r="G21" s="89"/>
      <c r="H21" s="104"/>
      <c r="I21" s="89"/>
      <c r="J21" s="105">
        <f t="shared" ref="J21:J26" si="1">H21*I21</f>
        <v>0</v>
      </c>
      <c r="K21" s="92"/>
      <c r="Q21" s="80"/>
      <c r="R21" s="80"/>
      <c r="S21" s="80"/>
    </row>
    <row r="22" spans="1:19" ht="13" x14ac:dyDescent="0.3">
      <c r="A22" s="88">
        <v>8</v>
      </c>
      <c r="B22" s="89"/>
      <c r="C22" s="89"/>
      <c r="D22" s="90"/>
      <c r="E22" s="90"/>
      <c r="F22" s="91"/>
      <c r="G22" s="89"/>
      <c r="H22" s="104"/>
      <c r="I22" s="89"/>
      <c r="J22" s="105">
        <f t="shared" si="1"/>
        <v>0</v>
      </c>
      <c r="K22" s="92"/>
      <c r="Q22" s="80"/>
      <c r="R22" s="80"/>
      <c r="S22" s="80"/>
    </row>
    <row r="23" spans="1:19" ht="13" x14ac:dyDescent="0.3">
      <c r="A23" s="88">
        <v>9</v>
      </c>
      <c r="B23" s="89"/>
      <c r="C23" s="89"/>
      <c r="D23" s="90"/>
      <c r="E23" s="90"/>
      <c r="F23" s="91"/>
      <c r="G23" s="89"/>
      <c r="H23" s="104"/>
      <c r="I23" s="89"/>
      <c r="J23" s="105">
        <f t="shared" si="1"/>
        <v>0</v>
      </c>
      <c r="K23" s="92"/>
      <c r="Q23" s="80"/>
      <c r="R23" s="80"/>
      <c r="S23" s="80"/>
    </row>
    <row r="24" spans="1:19" x14ac:dyDescent="0.25">
      <c r="A24" s="88">
        <v>10</v>
      </c>
      <c r="B24" s="89"/>
      <c r="C24" s="89"/>
      <c r="D24" s="90"/>
      <c r="E24" s="90"/>
      <c r="F24" s="91"/>
      <c r="G24" s="89"/>
      <c r="H24" s="104"/>
      <c r="I24" s="89"/>
      <c r="J24" s="105">
        <f t="shared" si="1"/>
        <v>0</v>
      </c>
      <c r="K24" s="92"/>
      <c r="Q24" s="93"/>
      <c r="R24" s="93"/>
      <c r="S24" s="93"/>
    </row>
    <row r="25" spans="1:19" ht="13" x14ac:dyDescent="0.3">
      <c r="A25" s="88">
        <v>11</v>
      </c>
      <c r="B25" s="89"/>
      <c r="C25" s="89"/>
      <c r="D25" s="90"/>
      <c r="E25" s="90"/>
      <c r="F25" s="91"/>
      <c r="G25" s="89"/>
      <c r="H25" s="104"/>
      <c r="I25" s="89"/>
      <c r="J25" s="105">
        <f t="shared" si="1"/>
        <v>0</v>
      </c>
      <c r="K25" s="92"/>
      <c r="Q25" s="80"/>
      <c r="R25" s="80"/>
      <c r="S25" s="80"/>
    </row>
    <row r="26" spans="1:19" x14ac:dyDescent="0.25">
      <c r="A26" s="88">
        <v>12</v>
      </c>
      <c r="B26" s="89"/>
      <c r="C26" s="89"/>
      <c r="D26" s="90"/>
      <c r="E26" s="90"/>
      <c r="F26" s="91"/>
      <c r="G26" s="89"/>
      <c r="H26" s="104"/>
      <c r="I26" s="89"/>
      <c r="J26" s="105">
        <f t="shared" si="1"/>
        <v>0</v>
      </c>
      <c r="K26" s="92"/>
    </row>
    <row r="27" spans="1:19" ht="13" thickBot="1" x14ac:dyDescent="0.3">
      <c r="A27" s="94"/>
      <c r="B27" s="95"/>
      <c r="C27" s="96"/>
      <c r="D27" s="96"/>
      <c r="E27" s="96"/>
      <c r="F27" s="95"/>
      <c r="G27" s="96"/>
      <c r="H27" s="96"/>
      <c r="I27" s="96"/>
      <c r="J27" s="95"/>
      <c r="K27" s="92"/>
    </row>
    <row r="28" spans="1:19" ht="13.5" thickTop="1" thickBot="1" x14ac:dyDescent="0.3">
      <c r="A28" s="97" t="s">
        <v>32</v>
      </c>
      <c r="B28" s="98"/>
      <c r="C28" s="99"/>
      <c r="D28" s="99"/>
      <c r="E28" s="99"/>
      <c r="F28" s="98"/>
      <c r="G28" s="99"/>
      <c r="H28" s="106">
        <f>SUM(H15:H26)</f>
        <v>14239753</v>
      </c>
      <c r="I28" s="107">
        <f>IF(H28=0,"",J28/H28)</f>
        <v>3.8237633489177164E-2</v>
      </c>
      <c r="J28" s="100">
        <f>SUM(J15:J26)</f>
        <v>544494.456190411</v>
      </c>
      <c r="K28" s="101"/>
    </row>
  </sheetData>
  <mergeCells count="6">
    <mergeCell ref="B9:K9"/>
    <mergeCell ref="A2:K2"/>
    <mergeCell ref="A3:K3"/>
    <mergeCell ref="L3:O3"/>
    <mergeCell ref="B7:K7"/>
    <mergeCell ref="B8:K8"/>
  </mergeCells>
  <dataValidations count="2">
    <dataValidation type="list" allowBlank="1" showInputMessage="1" showErrorMessage="1" sqref="D15:D26" xr:uid="{D382B761-AE7E-416B-B2CA-5CCE3521EDBA}">
      <formula1>"Affiliated, Third-Party"</formula1>
    </dataValidation>
    <dataValidation type="list" allowBlank="1" showInputMessage="1" showErrorMessage="1" sqref="E15:E26" xr:uid="{73D25082-D7A6-41DF-9E8A-63CD45F15152}">
      <formula1>"Fixed Rate, Variable Rate"</formula1>
    </dataValidation>
  </dataValidations>
  <pageMargins left="0.74803149606299213" right="0.74803149606299213" top="0.98425196850393704" bottom="0.98425196850393704" header="0.51181102362204722" footer="0.51181102362204722"/>
  <pageSetup scale="53" fitToHeight="3" orientation="portrait" verticalDpi="598"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1941-AE8B-4E2B-B039-CE121A8C51F6}">
  <sheetPr codeName="Sheet37">
    <tabColor theme="5" tint="0.39997558519241921"/>
    <pageSetUpPr autoPageBreaks="0" fitToPage="1"/>
  </sheetPr>
  <dimension ref="A1:Q24"/>
  <sheetViews>
    <sheetView showGridLines="0" zoomScaleNormal="100" workbookViewId="0">
      <selection activeCell="U34" sqref="U34"/>
    </sheetView>
  </sheetViews>
  <sheetFormatPr defaultRowHeight="12.5" x14ac:dyDescent="0.25"/>
  <cols>
    <col min="1" max="1" width="5.58203125" style="108" customWidth="1"/>
    <col min="2" max="2" width="4.83203125" style="108" customWidth="1"/>
    <col min="3" max="3" width="14.5" style="108" customWidth="1"/>
    <col min="4" max="4" width="2.58203125" style="108" customWidth="1"/>
    <col min="5" max="5" width="10" style="108" customWidth="1"/>
    <col min="6" max="6" width="1.25" style="108" customWidth="1"/>
    <col min="7" max="7" width="3" style="108" customWidth="1"/>
    <col min="8" max="8" width="1.25" style="108" customWidth="1"/>
    <col min="9" max="9" width="11.83203125" style="108" customWidth="1"/>
    <col min="10" max="10" width="3" style="108" customWidth="1"/>
    <col min="11" max="11" width="11" style="108" customWidth="1"/>
    <col min="12" max="12" width="1.25" style="108" customWidth="1"/>
    <col min="13" max="13" width="3.08203125" style="108" customWidth="1"/>
    <col min="14" max="14" width="1.33203125" style="108" customWidth="1"/>
    <col min="15" max="15" width="12.25" style="108" customWidth="1"/>
    <col min="16" max="16" width="2.08203125" style="108" customWidth="1"/>
    <col min="17" max="255" width="9" style="108"/>
    <col min="256" max="256" width="2.25" style="108" customWidth="1"/>
    <col min="257" max="257" width="5.58203125" style="108" customWidth="1"/>
    <col min="258" max="258" width="3.08203125" style="108" customWidth="1"/>
    <col min="259" max="259" width="14.5" style="108" customWidth="1"/>
    <col min="260" max="260" width="2.58203125" style="108" customWidth="1"/>
    <col min="261" max="261" width="10" style="108" customWidth="1"/>
    <col min="262" max="262" width="1.25" style="108" customWidth="1"/>
    <col min="263" max="263" width="3" style="108" customWidth="1"/>
    <col min="264" max="264" width="1.25" style="108" customWidth="1"/>
    <col min="265" max="265" width="11" style="108" customWidth="1"/>
    <col min="266" max="266" width="3" style="108" customWidth="1"/>
    <col min="267" max="267" width="11" style="108" customWidth="1"/>
    <col min="268" max="268" width="1.25" style="108" customWidth="1"/>
    <col min="269" max="269" width="3.08203125" style="108" customWidth="1"/>
    <col min="270" max="270" width="1.33203125" style="108" customWidth="1"/>
    <col min="271" max="271" width="12.25" style="108" customWidth="1"/>
    <col min="272" max="272" width="2.08203125" style="108" customWidth="1"/>
    <col min="273" max="511" width="9" style="108"/>
    <col min="512" max="512" width="2.25" style="108" customWidth="1"/>
    <col min="513" max="513" width="5.58203125" style="108" customWidth="1"/>
    <col min="514" max="514" width="3.08203125" style="108" customWidth="1"/>
    <col min="515" max="515" width="14.5" style="108" customWidth="1"/>
    <col min="516" max="516" width="2.58203125" style="108" customWidth="1"/>
    <col min="517" max="517" width="10" style="108" customWidth="1"/>
    <col min="518" max="518" width="1.25" style="108" customWidth="1"/>
    <col min="519" max="519" width="3" style="108" customWidth="1"/>
    <col min="520" max="520" width="1.25" style="108" customWidth="1"/>
    <col min="521" max="521" width="11" style="108" customWidth="1"/>
    <col min="522" max="522" width="3" style="108" customWidth="1"/>
    <col min="523" max="523" width="11" style="108" customWidth="1"/>
    <col min="524" max="524" width="1.25" style="108" customWidth="1"/>
    <col min="525" max="525" width="3.08203125" style="108" customWidth="1"/>
    <col min="526" max="526" width="1.33203125" style="108" customWidth="1"/>
    <col min="527" max="527" width="12.25" style="108" customWidth="1"/>
    <col min="528" max="528" width="2.08203125" style="108" customWidth="1"/>
    <col min="529" max="767" width="9" style="108"/>
    <col min="768" max="768" width="2.25" style="108" customWidth="1"/>
    <col min="769" max="769" width="5.58203125" style="108" customWidth="1"/>
    <col min="770" max="770" width="3.08203125" style="108" customWidth="1"/>
    <col min="771" max="771" width="14.5" style="108" customWidth="1"/>
    <col min="772" max="772" width="2.58203125" style="108" customWidth="1"/>
    <col min="773" max="773" width="10" style="108" customWidth="1"/>
    <col min="774" max="774" width="1.25" style="108" customWidth="1"/>
    <col min="775" max="775" width="3" style="108" customWidth="1"/>
    <col min="776" max="776" width="1.25" style="108" customWidth="1"/>
    <col min="777" max="777" width="11" style="108" customWidth="1"/>
    <col min="778" max="778" width="3" style="108" customWidth="1"/>
    <col min="779" max="779" width="11" style="108" customWidth="1"/>
    <col min="780" max="780" width="1.25" style="108" customWidth="1"/>
    <col min="781" max="781" width="3.08203125" style="108" customWidth="1"/>
    <col min="782" max="782" width="1.33203125" style="108" customWidth="1"/>
    <col min="783" max="783" width="12.25" style="108" customWidth="1"/>
    <col min="784" max="784" width="2.08203125" style="108" customWidth="1"/>
    <col min="785" max="1023" width="9" style="108"/>
    <col min="1024" max="1024" width="2.25" style="108" customWidth="1"/>
    <col min="1025" max="1025" width="5.58203125" style="108" customWidth="1"/>
    <col min="1026" max="1026" width="3.08203125" style="108" customWidth="1"/>
    <col min="1027" max="1027" width="14.5" style="108" customWidth="1"/>
    <col min="1028" max="1028" width="2.58203125" style="108" customWidth="1"/>
    <col min="1029" max="1029" width="10" style="108" customWidth="1"/>
    <col min="1030" max="1030" width="1.25" style="108" customWidth="1"/>
    <col min="1031" max="1031" width="3" style="108" customWidth="1"/>
    <col min="1032" max="1032" width="1.25" style="108" customWidth="1"/>
    <col min="1033" max="1033" width="11" style="108" customWidth="1"/>
    <col min="1034" max="1034" width="3" style="108" customWidth="1"/>
    <col min="1035" max="1035" width="11" style="108" customWidth="1"/>
    <col min="1036" max="1036" width="1.25" style="108" customWidth="1"/>
    <col min="1037" max="1037" width="3.08203125" style="108" customWidth="1"/>
    <col min="1038" max="1038" width="1.33203125" style="108" customWidth="1"/>
    <col min="1039" max="1039" width="12.25" style="108" customWidth="1"/>
    <col min="1040" max="1040" width="2.08203125" style="108" customWidth="1"/>
    <col min="1041" max="1279" width="9" style="108"/>
    <col min="1280" max="1280" width="2.25" style="108" customWidth="1"/>
    <col min="1281" max="1281" width="5.58203125" style="108" customWidth="1"/>
    <col min="1282" max="1282" width="3.08203125" style="108" customWidth="1"/>
    <col min="1283" max="1283" width="14.5" style="108" customWidth="1"/>
    <col min="1284" max="1284" width="2.58203125" style="108" customWidth="1"/>
    <col min="1285" max="1285" width="10" style="108" customWidth="1"/>
    <col min="1286" max="1286" width="1.25" style="108" customWidth="1"/>
    <col min="1287" max="1287" width="3" style="108" customWidth="1"/>
    <col min="1288" max="1288" width="1.25" style="108" customWidth="1"/>
    <col min="1289" max="1289" width="11" style="108" customWidth="1"/>
    <col min="1290" max="1290" width="3" style="108" customWidth="1"/>
    <col min="1291" max="1291" width="11" style="108" customWidth="1"/>
    <col min="1292" max="1292" width="1.25" style="108" customWidth="1"/>
    <col min="1293" max="1293" width="3.08203125" style="108" customWidth="1"/>
    <col min="1294" max="1294" width="1.33203125" style="108" customWidth="1"/>
    <col min="1295" max="1295" width="12.25" style="108" customWidth="1"/>
    <col min="1296" max="1296" width="2.08203125" style="108" customWidth="1"/>
    <col min="1297" max="1535" width="9" style="108"/>
    <col min="1536" max="1536" width="2.25" style="108" customWidth="1"/>
    <col min="1537" max="1537" width="5.58203125" style="108" customWidth="1"/>
    <col min="1538" max="1538" width="3.08203125" style="108" customWidth="1"/>
    <col min="1539" max="1539" width="14.5" style="108" customWidth="1"/>
    <col min="1540" max="1540" width="2.58203125" style="108" customWidth="1"/>
    <col min="1541" max="1541" width="10" style="108" customWidth="1"/>
    <col min="1542" max="1542" width="1.25" style="108" customWidth="1"/>
    <col min="1543" max="1543" width="3" style="108" customWidth="1"/>
    <col min="1544" max="1544" width="1.25" style="108" customWidth="1"/>
    <col min="1545" max="1545" width="11" style="108" customWidth="1"/>
    <col min="1546" max="1546" width="3" style="108" customWidth="1"/>
    <col min="1547" max="1547" width="11" style="108" customWidth="1"/>
    <col min="1548" max="1548" width="1.25" style="108" customWidth="1"/>
    <col min="1549" max="1549" width="3.08203125" style="108" customWidth="1"/>
    <col min="1550" max="1550" width="1.33203125" style="108" customWidth="1"/>
    <col min="1551" max="1551" width="12.25" style="108" customWidth="1"/>
    <col min="1552" max="1552" width="2.08203125" style="108" customWidth="1"/>
    <col min="1553" max="1791" width="9" style="108"/>
    <col min="1792" max="1792" width="2.25" style="108" customWidth="1"/>
    <col min="1793" max="1793" width="5.58203125" style="108" customWidth="1"/>
    <col min="1794" max="1794" width="3.08203125" style="108" customWidth="1"/>
    <col min="1795" max="1795" width="14.5" style="108" customWidth="1"/>
    <col min="1796" max="1796" width="2.58203125" style="108" customWidth="1"/>
    <col min="1797" max="1797" width="10" style="108" customWidth="1"/>
    <col min="1798" max="1798" width="1.25" style="108" customWidth="1"/>
    <col min="1799" max="1799" width="3" style="108" customWidth="1"/>
    <col min="1800" max="1800" width="1.25" style="108" customWidth="1"/>
    <col min="1801" max="1801" width="11" style="108" customWidth="1"/>
    <col min="1802" max="1802" width="3" style="108" customWidth="1"/>
    <col min="1803" max="1803" width="11" style="108" customWidth="1"/>
    <col min="1804" max="1804" width="1.25" style="108" customWidth="1"/>
    <col min="1805" max="1805" width="3.08203125" style="108" customWidth="1"/>
    <col min="1806" max="1806" width="1.33203125" style="108" customWidth="1"/>
    <col min="1807" max="1807" width="12.25" style="108" customWidth="1"/>
    <col min="1808" max="1808" width="2.08203125" style="108" customWidth="1"/>
    <col min="1809" max="2047" width="9" style="108"/>
    <col min="2048" max="2048" width="2.25" style="108" customWidth="1"/>
    <col min="2049" max="2049" width="5.58203125" style="108" customWidth="1"/>
    <col min="2050" max="2050" width="3.08203125" style="108" customWidth="1"/>
    <col min="2051" max="2051" width="14.5" style="108" customWidth="1"/>
    <col min="2052" max="2052" width="2.58203125" style="108" customWidth="1"/>
    <col min="2053" max="2053" width="10" style="108" customWidth="1"/>
    <col min="2054" max="2054" width="1.25" style="108" customWidth="1"/>
    <col min="2055" max="2055" width="3" style="108" customWidth="1"/>
    <col min="2056" max="2056" width="1.25" style="108" customWidth="1"/>
    <col min="2057" max="2057" width="11" style="108" customWidth="1"/>
    <col min="2058" max="2058" width="3" style="108" customWidth="1"/>
    <col min="2059" max="2059" width="11" style="108" customWidth="1"/>
    <col min="2060" max="2060" width="1.25" style="108" customWidth="1"/>
    <col min="2061" max="2061" width="3.08203125" style="108" customWidth="1"/>
    <col min="2062" max="2062" width="1.33203125" style="108" customWidth="1"/>
    <col min="2063" max="2063" width="12.25" style="108" customWidth="1"/>
    <col min="2064" max="2064" width="2.08203125" style="108" customWidth="1"/>
    <col min="2065" max="2303" width="9" style="108"/>
    <col min="2304" max="2304" width="2.25" style="108" customWidth="1"/>
    <col min="2305" max="2305" width="5.58203125" style="108" customWidth="1"/>
    <col min="2306" max="2306" width="3.08203125" style="108" customWidth="1"/>
    <col min="2307" max="2307" width="14.5" style="108" customWidth="1"/>
    <col min="2308" max="2308" width="2.58203125" style="108" customWidth="1"/>
    <col min="2309" max="2309" width="10" style="108" customWidth="1"/>
    <col min="2310" max="2310" width="1.25" style="108" customWidth="1"/>
    <col min="2311" max="2311" width="3" style="108" customWidth="1"/>
    <col min="2312" max="2312" width="1.25" style="108" customWidth="1"/>
    <col min="2313" max="2313" width="11" style="108" customWidth="1"/>
    <col min="2314" max="2314" width="3" style="108" customWidth="1"/>
    <col min="2315" max="2315" width="11" style="108" customWidth="1"/>
    <col min="2316" max="2316" width="1.25" style="108" customWidth="1"/>
    <col min="2317" max="2317" width="3.08203125" style="108" customWidth="1"/>
    <col min="2318" max="2318" width="1.33203125" style="108" customWidth="1"/>
    <col min="2319" max="2319" width="12.25" style="108" customWidth="1"/>
    <col min="2320" max="2320" width="2.08203125" style="108" customWidth="1"/>
    <col min="2321" max="2559" width="9" style="108"/>
    <col min="2560" max="2560" width="2.25" style="108" customWidth="1"/>
    <col min="2561" max="2561" width="5.58203125" style="108" customWidth="1"/>
    <col min="2562" max="2562" width="3.08203125" style="108" customWidth="1"/>
    <col min="2563" max="2563" width="14.5" style="108" customWidth="1"/>
    <col min="2564" max="2564" width="2.58203125" style="108" customWidth="1"/>
    <col min="2565" max="2565" width="10" style="108" customWidth="1"/>
    <col min="2566" max="2566" width="1.25" style="108" customWidth="1"/>
    <col min="2567" max="2567" width="3" style="108" customWidth="1"/>
    <col min="2568" max="2568" width="1.25" style="108" customWidth="1"/>
    <col min="2569" max="2569" width="11" style="108" customWidth="1"/>
    <col min="2570" max="2570" width="3" style="108" customWidth="1"/>
    <col min="2571" max="2571" width="11" style="108" customWidth="1"/>
    <col min="2572" max="2572" width="1.25" style="108" customWidth="1"/>
    <col min="2573" max="2573" width="3.08203125" style="108" customWidth="1"/>
    <col min="2574" max="2574" width="1.33203125" style="108" customWidth="1"/>
    <col min="2575" max="2575" width="12.25" style="108" customWidth="1"/>
    <col min="2576" max="2576" width="2.08203125" style="108" customWidth="1"/>
    <col min="2577" max="2815" width="9" style="108"/>
    <col min="2816" max="2816" width="2.25" style="108" customWidth="1"/>
    <col min="2817" max="2817" width="5.58203125" style="108" customWidth="1"/>
    <col min="2818" max="2818" width="3.08203125" style="108" customWidth="1"/>
    <col min="2819" max="2819" width="14.5" style="108" customWidth="1"/>
    <col min="2820" max="2820" width="2.58203125" style="108" customWidth="1"/>
    <col min="2821" max="2821" width="10" style="108" customWidth="1"/>
    <col min="2822" max="2822" width="1.25" style="108" customWidth="1"/>
    <col min="2823" max="2823" width="3" style="108" customWidth="1"/>
    <col min="2824" max="2824" width="1.25" style="108" customWidth="1"/>
    <col min="2825" max="2825" width="11" style="108" customWidth="1"/>
    <col min="2826" max="2826" width="3" style="108" customWidth="1"/>
    <col min="2827" max="2827" width="11" style="108" customWidth="1"/>
    <col min="2828" max="2828" width="1.25" style="108" customWidth="1"/>
    <col min="2829" max="2829" width="3.08203125" style="108" customWidth="1"/>
    <col min="2830" max="2830" width="1.33203125" style="108" customWidth="1"/>
    <col min="2831" max="2831" width="12.25" style="108" customWidth="1"/>
    <col min="2832" max="2832" width="2.08203125" style="108" customWidth="1"/>
    <col min="2833" max="3071" width="9" style="108"/>
    <col min="3072" max="3072" width="2.25" style="108" customWidth="1"/>
    <col min="3073" max="3073" width="5.58203125" style="108" customWidth="1"/>
    <col min="3074" max="3074" width="3.08203125" style="108" customWidth="1"/>
    <col min="3075" max="3075" width="14.5" style="108" customWidth="1"/>
    <col min="3076" max="3076" width="2.58203125" style="108" customWidth="1"/>
    <col min="3077" max="3077" width="10" style="108" customWidth="1"/>
    <col min="3078" max="3078" width="1.25" style="108" customWidth="1"/>
    <col min="3079" max="3079" width="3" style="108" customWidth="1"/>
    <col min="3080" max="3080" width="1.25" style="108" customWidth="1"/>
    <col min="3081" max="3081" width="11" style="108" customWidth="1"/>
    <col min="3082" max="3082" width="3" style="108" customWidth="1"/>
    <col min="3083" max="3083" width="11" style="108" customWidth="1"/>
    <col min="3084" max="3084" width="1.25" style="108" customWidth="1"/>
    <col min="3085" max="3085" width="3.08203125" style="108" customWidth="1"/>
    <col min="3086" max="3086" width="1.33203125" style="108" customWidth="1"/>
    <col min="3087" max="3087" width="12.25" style="108" customWidth="1"/>
    <col min="3088" max="3088" width="2.08203125" style="108" customWidth="1"/>
    <col min="3089" max="3327" width="9" style="108"/>
    <col min="3328" max="3328" width="2.25" style="108" customWidth="1"/>
    <col min="3329" max="3329" width="5.58203125" style="108" customWidth="1"/>
    <col min="3330" max="3330" width="3.08203125" style="108" customWidth="1"/>
    <col min="3331" max="3331" width="14.5" style="108" customWidth="1"/>
    <col min="3332" max="3332" width="2.58203125" style="108" customWidth="1"/>
    <col min="3333" max="3333" width="10" style="108" customWidth="1"/>
    <col min="3334" max="3334" width="1.25" style="108" customWidth="1"/>
    <col min="3335" max="3335" width="3" style="108" customWidth="1"/>
    <col min="3336" max="3336" width="1.25" style="108" customWidth="1"/>
    <col min="3337" max="3337" width="11" style="108" customWidth="1"/>
    <col min="3338" max="3338" width="3" style="108" customWidth="1"/>
    <col min="3339" max="3339" width="11" style="108" customWidth="1"/>
    <col min="3340" max="3340" width="1.25" style="108" customWidth="1"/>
    <col min="3341" max="3341" width="3.08203125" style="108" customWidth="1"/>
    <col min="3342" max="3342" width="1.33203125" style="108" customWidth="1"/>
    <col min="3343" max="3343" width="12.25" style="108" customWidth="1"/>
    <col min="3344" max="3344" width="2.08203125" style="108" customWidth="1"/>
    <col min="3345" max="3583" width="9" style="108"/>
    <col min="3584" max="3584" width="2.25" style="108" customWidth="1"/>
    <col min="3585" max="3585" width="5.58203125" style="108" customWidth="1"/>
    <col min="3586" max="3586" width="3.08203125" style="108" customWidth="1"/>
    <col min="3587" max="3587" width="14.5" style="108" customWidth="1"/>
    <col min="3588" max="3588" width="2.58203125" style="108" customWidth="1"/>
    <col min="3589" max="3589" width="10" style="108" customWidth="1"/>
    <col min="3590" max="3590" width="1.25" style="108" customWidth="1"/>
    <col min="3591" max="3591" width="3" style="108" customWidth="1"/>
    <col min="3592" max="3592" width="1.25" style="108" customWidth="1"/>
    <col min="3593" max="3593" width="11" style="108" customWidth="1"/>
    <col min="3594" max="3594" width="3" style="108" customWidth="1"/>
    <col min="3595" max="3595" width="11" style="108" customWidth="1"/>
    <col min="3596" max="3596" width="1.25" style="108" customWidth="1"/>
    <col min="3597" max="3597" width="3.08203125" style="108" customWidth="1"/>
    <col min="3598" max="3598" width="1.33203125" style="108" customWidth="1"/>
    <col min="3599" max="3599" width="12.25" style="108" customWidth="1"/>
    <col min="3600" max="3600" width="2.08203125" style="108" customWidth="1"/>
    <col min="3601" max="3839" width="9" style="108"/>
    <col min="3840" max="3840" width="2.25" style="108" customWidth="1"/>
    <col min="3841" max="3841" width="5.58203125" style="108" customWidth="1"/>
    <col min="3842" max="3842" width="3.08203125" style="108" customWidth="1"/>
    <col min="3843" max="3843" width="14.5" style="108" customWidth="1"/>
    <col min="3844" max="3844" width="2.58203125" style="108" customWidth="1"/>
    <col min="3845" max="3845" width="10" style="108" customWidth="1"/>
    <col min="3846" max="3846" width="1.25" style="108" customWidth="1"/>
    <col min="3847" max="3847" width="3" style="108" customWidth="1"/>
    <col min="3848" max="3848" width="1.25" style="108" customWidth="1"/>
    <col min="3849" max="3849" width="11" style="108" customWidth="1"/>
    <col min="3850" max="3850" width="3" style="108" customWidth="1"/>
    <col min="3851" max="3851" width="11" style="108" customWidth="1"/>
    <col min="3852" max="3852" width="1.25" style="108" customWidth="1"/>
    <col min="3853" max="3853" width="3.08203125" style="108" customWidth="1"/>
    <col min="3854" max="3854" width="1.33203125" style="108" customWidth="1"/>
    <col min="3855" max="3855" width="12.25" style="108" customWidth="1"/>
    <col min="3856" max="3856" width="2.08203125" style="108" customWidth="1"/>
    <col min="3857" max="4095" width="9" style="108"/>
    <col min="4096" max="4096" width="2.25" style="108" customWidth="1"/>
    <col min="4097" max="4097" width="5.58203125" style="108" customWidth="1"/>
    <col min="4098" max="4098" width="3.08203125" style="108" customWidth="1"/>
    <col min="4099" max="4099" width="14.5" style="108" customWidth="1"/>
    <col min="4100" max="4100" width="2.58203125" style="108" customWidth="1"/>
    <col min="4101" max="4101" width="10" style="108" customWidth="1"/>
    <col min="4102" max="4102" width="1.25" style="108" customWidth="1"/>
    <col min="4103" max="4103" width="3" style="108" customWidth="1"/>
    <col min="4104" max="4104" width="1.25" style="108" customWidth="1"/>
    <col min="4105" max="4105" width="11" style="108" customWidth="1"/>
    <col min="4106" max="4106" width="3" style="108" customWidth="1"/>
    <col min="4107" max="4107" width="11" style="108" customWidth="1"/>
    <col min="4108" max="4108" width="1.25" style="108" customWidth="1"/>
    <col min="4109" max="4109" width="3.08203125" style="108" customWidth="1"/>
    <col min="4110" max="4110" width="1.33203125" style="108" customWidth="1"/>
    <col min="4111" max="4111" width="12.25" style="108" customWidth="1"/>
    <col min="4112" max="4112" width="2.08203125" style="108" customWidth="1"/>
    <col min="4113" max="4351" width="9" style="108"/>
    <col min="4352" max="4352" width="2.25" style="108" customWidth="1"/>
    <col min="4353" max="4353" width="5.58203125" style="108" customWidth="1"/>
    <col min="4354" max="4354" width="3.08203125" style="108" customWidth="1"/>
    <col min="4355" max="4355" width="14.5" style="108" customWidth="1"/>
    <col min="4356" max="4356" width="2.58203125" style="108" customWidth="1"/>
    <col min="4357" max="4357" width="10" style="108" customWidth="1"/>
    <col min="4358" max="4358" width="1.25" style="108" customWidth="1"/>
    <col min="4359" max="4359" width="3" style="108" customWidth="1"/>
    <col min="4360" max="4360" width="1.25" style="108" customWidth="1"/>
    <col min="4361" max="4361" width="11" style="108" customWidth="1"/>
    <col min="4362" max="4362" width="3" style="108" customWidth="1"/>
    <col min="4363" max="4363" width="11" style="108" customWidth="1"/>
    <col min="4364" max="4364" width="1.25" style="108" customWidth="1"/>
    <col min="4365" max="4365" width="3.08203125" style="108" customWidth="1"/>
    <col min="4366" max="4366" width="1.33203125" style="108" customWidth="1"/>
    <col min="4367" max="4367" width="12.25" style="108" customWidth="1"/>
    <col min="4368" max="4368" width="2.08203125" style="108" customWidth="1"/>
    <col min="4369" max="4607" width="9" style="108"/>
    <col min="4608" max="4608" width="2.25" style="108" customWidth="1"/>
    <col min="4609" max="4609" width="5.58203125" style="108" customWidth="1"/>
    <col min="4610" max="4610" width="3.08203125" style="108" customWidth="1"/>
    <col min="4611" max="4611" width="14.5" style="108" customWidth="1"/>
    <col min="4612" max="4612" width="2.58203125" style="108" customWidth="1"/>
    <col min="4613" max="4613" width="10" style="108" customWidth="1"/>
    <col min="4614" max="4614" width="1.25" style="108" customWidth="1"/>
    <col min="4615" max="4615" width="3" style="108" customWidth="1"/>
    <col min="4616" max="4616" width="1.25" style="108" customWidth="1"/>
    <col min="4617" max="4617" width="11" style="108" customWidth="1"/>
    <col min="4618" max="4618" width="3" style="108" customWidth="1"/>
    <col min="4619" max="4619" width="11" style="108" customWidth="1"/>
    <col min="4620" max="4620" width="1.25" style="108" customWidth="1"/>
    <col min="4621" max="4621" width="3.08203125" style="108" customWidth="1"/>
    <col min="4622" max="4622" width="1.33203125" style="108" customWidth="1"/>
    <col min="4623" max="4623" width="12.25" style="108" customWidth="1"/>
    <col min="4624" max="4624" width="2.08203125" style="108" customWidth="1"/>
    <col min="4625" max="4863" width="9" style="108"/>
    <col min="4864" max="4864" width="2.25" style="108" customWidth="1"/>
    <col min="4865" max="4865" width="5.58203125" style="108" customWidth="1"/>
    <col min="4866" max="4866" width="3.08203125" style="108" customWidth="1"/>
    <col min="4867" max="4867" width="14.5" style="108" customWidth="1"/>
    <col min="4868" max="4868" width="2.58203125" style="108" customWidth="1"/>
    <col min="4869" max="4869" width="10" style="108" customWidth="1"/>
    <col min="4870" max="4870" width="1.25" style="108" customWidth="1"/>
    <col min="4871" max="4871" width="3" style="108" customWidth="1"/>
    <col min="4872" max="4872" width="1.25" style="108" customWidth="1"/>
    <col min="4873" max="4873" width="11" style="108" customWidth="1"/>
    <col min="4874" max="4874" width="3" style="108" customWidth="1"/>
    <col min="4875" max="4875" width="11" style="108" customWidth="1"/>
    <col min="4876" max="4876" width="1.25" style="108" customWidth="1"/>
    <col min="4877" max="4877" width="3.08203125" style="108" customWidth="1"/>
    <col min="4878" max="4878" width="1.33203125" style="108" customWidth="1"/>
    <col min="4879" max="4879" width="12.25" style="108" customWidth="1"/>
    <col min="4880" max="4880" width="2.08203125" style="108" customWidth="1"/>
    <col min="4881" max="5119" width="9" style="108"/>
    <col min="5120" max="5120" width="2.25" style="108" customWidth="1"/>
    <col min="5121" max="5121" width="5.58203125" style="108" customWidth="1"/>
    <col min="5122" max="5122" width="3.08203125" style="108" customWidth="1"/>
    <col min="5123" max="5123" width="14.5" style="108" customWidth="1"/>
    <col min="5124" max="5124" width="2.58203125" style="108" customWidth="1"/>
    <col min="5125" max="5125" width="10" style="108" customWidth="1"/>
    <col min="5126" max="5126" width="1.25" style="108" customWidth="1"/>
    <col min="5127" max="5127" width="3" style="108" customWidth="1"/>
    <col min="5128" max="5128" width="1.25" style="108" customWidth="1"/>
    <col min="5129" max="5129" width="11" style="108" customWidth="1"/>
    <col min="5130" max="5130" width="3" style="108" customWidth="1"/>
    <col min="5131" max="5131" width="11" style="108" customWidth="1"/>
    <col min="5132" max="5132" width="1.25" style="108" customWidth="1"/>
    <col min="5133" max="5133" width="3.08203125" style="108" customWidth="1"/>
    <col min="5134" max="5134" width="1.33203125" style="108" customWidth="1"/>
    <col min="5135" max="5135" width="12.25" style="108" customWidth="1"/>
    <col min="5136" max="5136" width="2.08203125" style="108" customWidth="1"/>
    <col min="5137" max="5375" width="9" style="108"/>
    <col min="5376" max="5376" width="2.25" style="108" customWidth="1"/>
    <col min="5377" max="5377" width="5.58203125" style="108" customWidth="1"/>
    <col min="5378" max="5378" width="3.08203125" style="108" customWidth="1"/>
    <col min="5379" max="5379" width="14.5" style="108" customWidth="1"/>
    <col min="5380" max="5380" width="2.58203125" style="108" customWidth="1"/>
    <col min="5381" max="5381" width="10" style="108" customWidth="1"/>
    <col min="5382" max="5382" width="1.25" style="108" customWidth="1"/>
    <col min="5383" max="5383" width="3" style="108" customWidth="1"/>
    <col min="5384" max="5384" width="1.25" style="108" customWidth="1"/>
    <col min="5385" max="5385" width="11" style="108" customWidth="1"/>
    <col min="5386" max="5386" width="3" style="108" customWidth="1"/>
    <col min="5387" max="5387" width="11" style="108" customWidth="1"/>
    <col min="5388" max="5388" width="1.25" style="108" customWidth="1"/>
    <col min="5389" max="5389" width="3.08203125" style="108" customWidth="1"/>
    <col min="5390" max="5390" width="1.33203125" style="108" customWidth="1"/>
    <col min="5391" max="5391" width="12.25" style="108" customWidth="1"/>
    <col min="5392" max="5392" width="2.08203125" style="108" customWidth="1"/>
    <col min="5393" max="5631" width="9" style="108"/>
    <col min="5632" max="5632" width="2.25" style="108" customWidth="1"/>
    <col min="5633" max="5633" width="5.58203125" style="108" customWidth="1"/>
    <col min="5634" max="5634" width="3.08203125" style="108" customWidth="1"/>
    <col min="5635" max="5635" width="14.5" style="108" customWidth="1"/>
    <col min="5636" max="5636" width="2.58203125" style="108" customWidth="1"/>
    <col min="5637" max="5637" width="10" style="108" customWidth="1"/>
    <col min="5638" max="5638" width="1.25" style="108" customWidth="1"/>
    <col min="5639" max="5639" width="3" style="108" customWidth="1"/>
    <col min="5640" max="5640" width="1.25" style="108" customWidth="1"/>
    <col min="5641" max="5641" width="11" style="108" customWidth="1"/>
    <col min="5642" max="5642" width="3" style="108" customWidth="1"/>
    <col min="5643" max="5643" width="11" style="108" customWidth="1"/>
    <col min="5644" max="5644" width="1.25" style="108" customWidth="1"/>
    <col min="5645" max="5645" width="3.08203125" style="108" customWidth="1"/>
    <col min="5646" max="5646" width="1.33203125" style="108" customWidth="1"/>
    <col min="5647" max="5647" width="12.25" style="108" customWidth="1"/>
    <col min="5648" max="5648" width="2.08203125" style="108" customWidth="1"/>
    <col min="5649" max="5887" width="9" style="108"/>
    <col min="5888" max="5888" width="2.25" style="108" customWidth="1"/>
    <col min="5889" max="5889" width="5.58203125" style="108" customWidth="1"/>
    <col min="5890" max="5890" width="3.08203125" style="108" customWidth="1"/>
    <col min="5891" max="5891" width="14.5" style="108" customWidth="1"/>
    <col min="5892" max="5892" width="2.58203125" style="108" customWidth="1"/>
    <col min="5893" max="5893" width="10" style="108" customWidth="1"/>
    <col min="5894" max="5894" width="1.25" style="108" customWidth="1"/>
    <col min="5895" max="5895" width="3" style="108" customWidth="1"/>
    <col min="5896" max="5896" width="1.25" style="108" customWidth="1"/>
    <col min="5897" max="5897" width="11" style="108" customWidth="1"/>
    <col min="5898" max="5898" width="3" style="108" customWidth="1"/>
    <col min="5899" max="5899" width="11" style="108" customWidth="1"/>
    <col min="5900" max="5900" width="1.25" style="108" customWidth="1"/>
    <col min="5901" max="5901" width="3.08203125" style="108" customWidth="1"/>
    <col min="5902" max="5902" width="1.33203125" style="108" customWidth="1"/>
    <col min="5903" max="5903" width="12.25" style="108" customWidth="1"/>
    <col min="5904" max="5904" width="2.08203125" style="108" customWidth="1"/>
    <col min="5905" max="6143" width="9" style="108"/>
    <col min="6144" max="6144" width="2.25" style="108" customWidth="1"/>
    <col min="6145" max="6145" width="5.58203125" style="108" customWidth="1"/>
    <col min="6146" max="6146" width="3.08203125" style="108" customWidth="1"/>
    <col min="6147" max="6147" width="14.5" style="108" customWidth="1"/>
    <col min="6148" max="6148" width="2.58203125" style="108" customWidth="1"/>
    <col min="6149" max="6149" width="10" style="108" customWidth="1"/>
    <col min="6150" max="6150" width="1.25" style="108" customWidth="1"/>
    <col min="6151" max="6151" width="3" style="108" customWidth="1"/>
    <col min="6152" max="6152" width="1.25" style="108" customWidth="1"/>
    <col min="6153" max="6153" width="11" style="108" customWidth="1"/>
    <col min="6154" max="6154" width="3" style="108" customWidth="1"/>
    <col min="6155" max="6155" width="11" style="108" customWidth="1"/>
    <col min="6156" max="6156" width="1.25" style="108" customWidth="1"/>
    <col min="6157" max="6157" width="3.08203125" style="108" customWidth="1"/>
    <col min="6158" max="6158" width="1.33203125" style="108" customWidth="1"/>
    <col min="6159" max="6159" width="12.25" style="108" customWidth="1"/>
    <col min="6160" max="6160" width="2.08203125" style="108" customWidth="1"/>
    <col min="6161" max="6399" width="9" style="108"/>
    <col min="6400" max="6400" width="2.25" style="108" customWidth="1"/>
    <col min="6401" max="6401" width="5.58203125" style="108" customWidth="1"/>
    <col min="6402" max="6402" width="3.08203125" style="108" customWidth="1"/>
    <col min="6403" max="6403" width="14.5" style="108" customWidth="1"/>
    <col min="6404" max="6404" width="2.58203125" style="108" customWidth="1"/>
    <col min="6405" max="6405" width="10" style="108" customWidth="1"/>
    <col min="6406" max="6406" width="1.25" style="108" customWidth="1"/>
    <col min="6407" max="6407" width="3" style="108" customWidth="1"/>
    <col min="6408" max="6408" width="1.25" style="108" customWidth="1"/>
    <col min="6409" max="6409" width="11" style="108" customWidth="1"/>
    <col min="6410" max="6410" width="3" style="108" customWidth="1"/>
    <col min="6411" max="6411" width="11" style="108" customWidth="1"/>
    <col min="6412" max="6412" width="1.25" style="108" customWidth="1"/>
    <col min="6413" max="6413" width="3.08203125" style="108" customWidth="1"/>
    <col min="6414" max="6414" width="1.33203125" style="108" customWidth="1"/>
    <col min="6415" max="6415" width="12.25" style="108" customWidth="1"/>
    <col min="6416" max="6416" width="2.08203125" style="108" customWidth="1"/>
    <col min="6417" max="6655" width="9" style="108"/>
    <col min="6656" max="6656" width="2.25" style="108" customWidth="1"/>
    <col min="6657" max="6657" width="5.58203125" style="108" customWidth="1"/>
    <col min="6658" max="6658" width="3.08203125" style="108" customWidth="1"/>
    <col min="6659" max="6659" width="14.5" style="108" customWidth="1"/>
    <col min="6660" max="6660" width="2.58203125" style="108" customWidth="1"/>
    <col min="6661" max="6661" width="10" style="108" customWidth="1"/>
    <col min="6662" max="6662" width="1.25" style="108" customWidth="1"/>
    <col min="6663" max="6663" width="3" style="108" customWidth="1"/>
    <col min="6664" max="6664" width="1.25" style="108" customWidth="1"/>
    <col min="6665" max="6665" width="11" style="108" customWidth="1"/>
    <col min="6666" max="6666" width="3" style="108" customWidth="1"/>
    <col min="6667" max="6667" width="11" style="108" customWidth="1"/>
    <col min="6668" max="6668" width="1.25" style="108" customWidth="1"/>
    <col min="6669" max="6669" width="3.08203125" style="108" customWidth="1"/>
    <col min="6670" max="6670" width="1.33203125" style="108" customWidth="1"/>
    <col min="6671" max="6671" width="12.25" style="108" customWidth="1"/>
    <col min="6672" max="6672" width="2.08203125" style="108" customWidth="1"/>
    <col min="6673" max="6911" width="9" style="108"/>
    <col min="6912" max="6912" width="2.25" style="108" customWidth="1"/>
    <col min="6913" max="6913" width="5.58203125" style="108" customWidth="1"/>
    <col min="6914" max="6914" width="3.08203125" style="108" customWidth="1"/>
    <col min="6915" max="6915" width="14.5" style="108" customWidth="1"/>
    <col min="6916" max="6916" width="2.58203125" style="108" customWidth="1"/>
    <col min="6917" max="6917" width="10" style="108" customWidth="1"/>
    <col min="6918" max="6918" width="1.25" style="108" customWidth="1"/>
    <col min="6919" max="6919" width="3" style="108" customWidth="1"/>
    <col min="6920" max="6920" width="1.25" style="108" customWidth="1"/>
    <col min="6921" max="6921" width="11" style="108" customWidth="1"/>
    <col min="6922" max="6922" width="3" style="108" customWidth="1"/>
    <col min="6923" max="6923" width="11" style="108" customWidth="1"/>
    <col min="6924" max="6924" width="1.25" style="108" customWidth="1"/>
    <col min="6925" max="6925" width="3.08203125" style="108" customWidth="1"/>
    <col min="6926" max="6926" width="1.33203125" style="108" customWidth="1"/>
    <col min="6927" max="6927" width="12.25" style="108" customWidth="1"/>
    <col min="6928" max="6928" width="2.08203125" style="108" customWidth="1"/>
    <col min="6929" max="7167" width="9" style="108"/>
    <col min="7168" max="7168" width="2.25" style="108" customWidth="1"/>
    <col min="7169" max="7169" width="5.58203125" style="108" customWidth="1"/>
    <col min="7170" max="7170" width="3.08203125" style="108" customWidth="1"/>
    <col min="7171" max="7171" width="14.5" style="108" customWidth="1"/>
    <col min="7172" max="7172" width="2.58203125" style="108" customWidth="1"/>
    <col min="7173" max="7173" width="10" style="108" customWidth="1"/>
    <col min="7174" max="7174" width="1.25" style="108" customWidth="1"/>
    <col min="7175" max="7175" width="3" style="108" customWidth="1"/>
    <col min="7176" max="7176" width="1.25" style="108" customWidth="1"/>
    <col min="7177" max="7177" width="11" style="108" customWidth="1"/>
    <col min="7178" max="7178" width="3" style="108" customWidth="1"/>
    <col min="7179" max="7179" width="11" style="108" customWidth="1"/>
    <col min="7180" max="7180" width="1.25" style="108" customWidth="1"/>
    <col min="7181" max="7181" width="3.08203125" style="108" customWidth="1"/>
    <col min="7182" max="7182" width="1.33203125" style="108" customWidth="1"/>
    <col min="7183" max="7183" width="12.25" style="108" customWidth="1"/>
    <col min="7184" max="7184" width="2.08203125" style="108" customWidth="1"/>
    <col min="7185" max="7423" width="9" style="108"/>
    <col min="7424" max="7424" width="2.25" style="108" customWidth="1"/>
    <col min="7425" max="7425" width="5.58203125" style="108" customWidth="1"/>
    <col min="7426" max="7426" width="3.08203125" style="108" customWidth="1"/>
    <col min="7427" max="7427" width="14.5" style="108" customWidth="1"/>
    <col min="7428" max="7428" width="2.58203125" style="108" customWidth="1"/>
    <col min="7429" max="7429" width="10" style="108" customWidth="1"/>
    <col min="7430" max="7430" width="1.25" style="108" customWidth="1"/>
    <col min="7431" max="7431" width="3" style="108" customWidth="1"/>
    <col min="7432" max="7432" width="1.25" style="108" customWidth="1"/>
    <col min="7433" max="7433" width="11" style="108" customWidth="1"/>
    <col min="7434" max="7434" width="3" style="108" customWidth="1"/>
    <col min="7435" max="7435" width="11" style="108" customWidth="1"/>
    <col min="7436" max="7436" width="1.25" style="108" customWidth="1"/>
    <col min="7437" max="7437" width="3.08203125" style="108" customWidth="1"/>
    <col min="7438" max="7438" width="1.33203125" style="108" customWidth="1"/>
    <col min="7439" max="7439" width="12.25" style="108" customWidth="1"/>
    <col min="7440" max="7440" width="2.08203125" style="108" customWidth="1"/>
    <col min="7441" max="7679" width="9" style="108"/>
    <col min="7680" max="7680" width="2.25" style="108" customWidth="1"/>
    <col min="7681" max="7681" width="5.58203125" style="108" customWidth="1"/>
    <col min="7682" max="7682" width="3.08203125" style="108" customWidth="1"/>
    <col min="7683" max="7683" width="14.5" style="108" customWidth="1"/>
    <col min="7684" max="7684" width="2.58203125" style="108" customWidth="1"/>
    <col min="7685" max="7685" width="10" style="108" customWidth="1"/>
    <col min="7686" max="7686" width="1.25" style="108" customWidth="1"/>
    <col min="7687" max="7687" width="3" style="108" customWidth="1"/>
    <col min="7688" max="7688" width="1.25" style="108" customWidth="1"/>
    <col min="7689" max="7689" width="11" style="108" customWidth="1"/>
    <col min="7690" max="7690" width="3" style="108" customWidth="1"/>
    <col min="7691" max="7691" width="11" style="108" customWidth="1"/>
    <col min="7692" max="7692" width="1.25" style="108" customWidth="1"/>
    <col min="7693" max="7693" width="3.08203125" style="108" customWidth="1"/>
    <col min="7694" max="7694" width="1.33203125" style="108" customWidth="1"/>
    <col min="7695" max="7695" width="12.25" style="108" customWidth="1"/>
    <col min="7696" max="7696" width="2.08203125" style="108" customWidth="1"/>
    <col min="7697" max="7935" width="9" style="108"/>
    <col min="7936" max="7936" width="2.25" style="108" customWidth="1"/>
    <col min="7937" max="7937" width="5.58203125" style="108" customWidth="1"/>
    <col min="7938" max="7938" width="3.08203125" style="108" customWidth="1"/>
    <col min="7939" max="7939" width="14.5" style="108" customWidth="1"/>
    <col min="7940" max="7940" width="2.58203125" style="108" customWidth="1"/>
    <col min="7941" max="7941" width="10" style="108" customWidth="1"/>
    <col min="7942" max="7942" width="1.25" style="108" customWidth="1"/>
    <col min="7943" max="7943" width="3" style="108" customWidth="1"/>
    <col min="7944" max="7944" width="1.25" style="108" customWidth="1"/>
    <col min="7945" max="7945" width="11" style="108" customWidth="1"/>
    <col min="7946" max="7946" width="3" style="108" customWidth="1"/>
    <col min="7947" max="7947" width="11" style="108" customWidth="1"/>
    <col min="7948" max="7948" width="1.25" style="108" customWidth="1"/>
    <col min="7949" max="7949" width="3.08203125" style="108" customWidth="1"/>
    <col min="7950" max="7950" width="1.33203125" style="108" customWidth="1"/>
    <col min="7951" max="7951" width="12.25" style="108" customWidth="1"/>
    <col min="7952" max="7952" width="2.08203125" style="108" customWidth="1"/>
    <col min="7953" max="8191" width="9" style="108"/>
    <col min="8192" max="8192" width="2.25" style="108" customWidth="1"/>
    <col min="8193" max="8193" width="5.58203125" style="108" customWidth="1"/>
    <col min="8194" max="8194" width="3.08203125" style="108" customWidth="1"/>
    <col min="8195" max="8195" width="14.5" style="108" customWidth="1"/>
    <col min="8196" max="8196" width="2.58203125" style="108" customWidth="1"/>
    <col min="8197" max="8197" width="10" style="108" customWidth="1"/>
    <col min="8198" max="8198" width="1.25" style="108" customWidth="1"/>
    <col min="8199" max="8199" width="3" style="108" customWidth="1"/>
    <col min="8200" max="8200" width="1.25" style="108" customWidth="1"/>
    <col min="8201" max="8201" width="11" style="108" customWidth="1"/>
    <col min="8202" max="8202" width="3" style="108" customWidth="1"/>
    <col min="8203" max="8203" width="11" style="108" customWidth="1"/>
    <col min="8204" max="8204" width="1.25" style="108" customWidth="1"/>
    <col min="8205" max="8205" width="3.08203125" style="108" customWidth="1"/>
    <col min="8206" max="8206" width="1.33203125" style="108" customWidth="1"/>
    <col min="8207" max="8207" width="12.25" style="108" customWidth="1"/>
    <col min="8208" max="8208" width="2.08203125" style="108" customWidth="1"/>
    <col min="8209" max="8447" width="9" style="108"/>
    <col min="8448" max="8448" width="2.25" style="108" customWidth="1"/>
    <col min="8449" max="8449" width="5.58203125" style="108" customWidth="1"/>
    <col min="8450" max="8450" width="3.08203125" style="108" customWidth="1"/>
    <col min="8451" max="8451" width="14.5" style="108" customWidth="1"/>
    <col min="8452" max="8452" width="2.58203125" style="108" customWidth="1"/>
    <col min="8453" max="8453" width="10" style="108" customWidth="1"/>
    <col min="8454" max="8454" width="1.25" style="108" customWidth="1"/>
    <col min="8455" max="8455" width="3" style="108" customWidth="1"/>
    <col min="8456" max="8456" width="1.25" style="108" customWidth="1"/>
    <col min="8457" max="8457" width="11" style="108" customWidth="1"/>
    <col min="8458" max="8458" width="3" style="108" customWidth="1"/>
    <col min="8459" max="8459" width="11" style="108" customWidth="1"/>
    <col min="8460" max="8460" width="1.25" style="108" customWidth="1"/>
    <col min="8461" max="8461" width="3.08203125" style="108" customWidth="1"/>
    <col min="8462" max="8462" width="1.33203125" style="108" customWidth="1"/>
    <col min="8463" max="8463" width="12.25" style="108" customWidth="1"/>
    <col min="8464" max="8464" width="2.08203125" style="108" customWidth="1"/>
    <col min="8465" max="8703" width="9" style="108"/>
    <col min="8704" max="8704" width="2.25" style="108" customWidth="1"/>
    <col min="8705" max="8705" width="5.58203125" style="108" customWidth="1"/>
    <col min="8706" max="8706" width="3.08203125" style="108" customWidth="1"/>
    <col min="8707" max="8707" width="14.5" style="108" customWidth="1"/>
    <col min="8708" max="8708" width="2.58203125" style="108" customWidth="1"/>
    <col min="8709" max="8709" width="10" style="108" customWidth="1"/>
    <col min="8710" max="8710" width="1.25" style="108" customWidth="1"/>
    <col min="8711" max="8711" width="3" style="108" customWidth="1"/>
    <col min="8712" max="8712" width="1.25" style="108" customWidth="1"/>
    <col min="8713" max="8713" width="11" style="108" customWidth="1"/>
    <col min="8714" max="8714" width="3" style="108" customWidth="1"/>
    <col min="8715" max="8715" width="11" style="108" customWidth="1"/>
    <col min="8716" max="8716" width="1.25" style="108" customWidth="1"/>
    <col min="8717" max="8717" width="3.08203125" style="108" customWidth="1"/>
    <col min="8718" max="8718" width="1.33203125" style="108" customWidth="1"/>
    <col min="8719" max="8719" width="12.25" style="108" customWidth="1"/>
    <col min="8720" max="8720" width="2.08203125" style="108" customWidth="1"/>
    <col min="8721" max="8959" width="9" style="108"/>
    <col min="8960" max="8960" width="2.25" style="108" customWidth="1"/>
    <col min="8961" max="8961" width="5.58203125" style="108" customWidth="1"/>
    <col min="8962" max="8962" width="3.08203125" style="108" customWidth="1"/>
    <col min="8963" max="8963" width="14.5" style="108" customWidth="1"/>
    <col min="8964" max="8964" width="2.58203125" style="108" customWidth="1"/>
    <col min="8965" max="8965" width="10" style="108" customWidth="1"/>
    <col min="8966" max="8966" width="1.25" style="108" customWidth="1"/>
    <col min="8967" max="8967" width="3" style="108" customWidth="1"/>
    <col min="8968" max="8968" width="1.25" style="108" customWidth="1"/>
    <col min="8969" max="8969" width="11" style="108" customWidth="1"/>
    <col min="8970" max="8970" width="3" style="108" customWidth="1"/>
    <col min="8971" max="8971" width="11" style="108" customWidth="1"/>
    <col min="8972" max="8972" width="1.25" style="108" customWidth="1"/>
    <col min="8973" max="8973" width="3.08203125" style="108" customWidth="1"/>
    <col min="8974" max="8974" width="1.33203125" style="108" customWidth="1"/>
    <col min="8975" max="8975" width="12.25" style="108" customWidth="1"/>
    <col min="8976" max="8976" width="2.08203125" style="108" customWidth="1"/>
    <col min="8977" max="9215" width="9" style="108"/>
    <col min="9216" max="9216" width="2.25" style="108" customWidth="1"/>
    <col min="9217" max="9217" width="5.58203125" style="108" customWidth="1"/>
    <col min="9218" max="9218" width="3.08203125" style="108" customWidth="1"/>
    <col min="9219" max="9219" width="14.5" style="108" customWidth="1"/>
    <col min="9220" max="9220" width="2.58203125" style="108" customWidth="1"/>
    <col min="9221" max="9221" width="10" style="108" customWidth="1"/>
    <col min="9222" max="9222" width="1.25" style="108" customWidth="1"/>
    <col min="9223" max="9223" width="3" style="108" customWidth="1"/>
    <col min="9224" max="9224" width="1.25" style="108" customWidth="1"/>
    <col min="9225" max="9225" width="11" style="108" customWidth="1"/>
    <col min="9226" max="9226" width="3" style="108" customWidth="1"/>
    <col min="9227" max="9227" width="11" style="108" customWidth="1"/>
    <col min="9228" max="9228" width="1.25" style="108" customWidth="1"/>
    <col min="9229" max="9229" width="3.08203125" style="108" customWidth="1"/>
    <col min="9230" max="9230" width="1.33203125" style="108" customWidth="1"/>
    <col min="9231" max="9231" width="12.25" style="108" customWidth="1"/>
    <col min="9232" max="9232" width="2.08203125" style="108" customWidth="1"/>
    <col min="9233" max="9471" width="9" style="108"/>
    <col min="9472" max="9472" width="2.25" style="108" customWidth="1"/>
    <col min="9473" max="9473" width="5.58203125" style="108" customWidth="1"/>
    <col min="9474" max="9474" width="3.08203125" style="108" customWidth="1"/>
    <col min="9475" max="9475" width="14.5" style="108" customWidth="1"/>
    <col min="9476" max="9476" width="2.58203125" style="108" customWidth="1"/>
    <col min="9477" max="9477" width="10" style="108" customWidth="1"/>
    <col min="9478" max="9478" width="1.25" style="108" customWidth="1"/>
    <col min="9479" max="9479" width="3" style="108" customWidth="1"/>
    <col min="9480" max="9480" width="1.25" style="108" customWidth="1"/>
    <col min="9481" max="9481" width="11" style="108" customWidth="1"/>
    <col min="9482" max="9482" width="3" style="108" customWidth="1"/>
    <col min="9483" max="9483" width="11" style="108" customWidth="1"/>
    <col min="9484" max="9484" width="1.25" style="108" customWidth="1"/>
    <col min="9485" max="9485" width="3.08203125" style="108" customWidth="1"/>
    <col min="9486" max="9486" width="1.33203125" style="108" customWidth="1"/>
    <col min="9487" max="9487" width="12.25" style="108" customWidth="1"/>
    <col min="9488" max="9488" width="2.08203125" style="108" customWidth="1"/>
    <col min="9489" max="9727" width="9" style="108"/>
    <col min="9728" max="9728" width="2.25" style="108" customWidth="1"/>
    <col min="9729" max="9729" width="5.58203125" style="108" customWidth="1"/>
    <col min="9730" max="9730" width="3.08203125" style="108" customWidth="1"/>
    <col min="9731" max="9731" width="14.5" style="108" customWidth="1"/>
    <col min="9732" max="9732" width="2.58203125" style="108" customWidth="1"/>
    <col min="9733" max="9733" width="10" style="108" customWidth="1"/>
    <col min="9734" max="9734" width="1.25" style="108" customWidth="1"/>
    <col min="9735" max="9735" width="3" style="108" customWidth="1"/>
    <col min="9736" max="9736" width="1.25" style="108" customWidth="1"/>
    <col min="9737" max="9737" width="11" style="108" customWidth="1"/>
    <col min="9738" max="9738" width="3" style="108" customWidth="1"/>
    <col min="9739" max="9739" width="11" style="108" customWidth="1"/>
    <col min="9740" max="9740" width="1.25" style="108" customWidth="1"/>
    <col min="9741" max="9741" width="3.08203125" style="108" customWidth="1"/>
    <col min="9742" max="9742" width="1.33203125" style="108" customWidth="1"/>
    <col min="9743" max="9743" width="12.25" style="108" customWidth="1"/>
    <col min="9744" max="9744" width="2.08203125" style="108" customWidth="1"/>
    <col min="9745" max="9983" width="9" style="108"/>
    <col min="9984" max="9984" width="2.25" style="108" customWidth="1"/>
    <col min="9985" max="9985" width="5.58203125" style="108" customWidth="1"/>
    <col min="9986" max="9986" width="3.08203125" style="108" customWidth="1"/>
    <col min="9987" max="9987" width="14.5" style="108" customWidth="1"/>
    <col min="9988" max="9988" width="2.58203125" style="108" customWidth="1"/>
    <col min="9989" max="9989" width="10" style="108" customWidth="1"/>
    <col min="9990" max="9990" width="1.25" style="108" customWidth="1"/>
    <col min="9991" max="9991" width="3" style="108" customWidth="1"/>
    <col min="9992" max="9992" width="1.25" style="108" customWidth="1"/>
    <col min="9993" max="9993" width="11" style="108" customWidth="1"/>
    <col min="9994" max="9994" width="3" style="108" customWidth="1"/>
    <col min="9995" max="9995" width="11" style="108" customWidth="1"/>
    <col min="9996" max="9996" width="1.25" style="108" customWidth="1"/>
    <col min="9997" max="9997" width="3.08203125" style="108" customWidth="1"/>
    <col min="9998" max="9998" width="1.33203125" style="108" customWidth="1"/>
    <col min="9999" max="9999" width="12.25" style="108" customWidth="1"/>
    <col min="10000" max="10000" width="2.08203125" style="108" customWidth="1"/>
    <col min="10001" max="10239" width="9" style="108"/>
    <col min="10240" max="10240" width="2.25" style="108" customWidth="1"/>
    <col min="10241" max="10241" width="5.58203125" style="108" customWidth="1"/>
    <col min="10242" max="10242" width="3.08203125" style="108" customWidth="1"/>
    <col min="10243" max="10243" width="14.5" style="108" customWidth="1"/>
    <col min="10244" max="10244" width="2.58203125" style="108" customWidth="1"/>
    <col min="10245" max="10245" width="10" style="108" customWidth="1"/>
    <col min="10246" max="10246" width="1.25" style="108" customWidth="1"/>
    <col min="10247" max="10247" width="3" style="108" customWidth="1"/>
    <col min="10248" max="10248" width="1.25" style="108" customWidth="1"/>
    <col min="10249" max="10249" width="11" style="108" customWidth="1"/>
    <col min="10250" max="10250" width="3" style="108" customWidth="1"/>
    <col min="10251" max="10251" width="11" style="108" customWidth="1"/>
    <col min="10252" max="10252" width="1.25" style="108" customWidth="1"/>
    <col min="10253" max="10253" width="3.08203125" style="108" customWidth="1"/>
    <col min="10254" max="10254" width="1.33203125" style="108" customWidth="1"/>
    <col min="10255" max="10255" width="12.25" style="108" customWidth="1"/>
    <col min="10256" max="10256" width="2.08203125" style="108" customWidth="1"/>
    <col min="10257" max="10495" width="9" style="108"/>
    <col min="10496" max="10496" width="2.25" style="108" customWidth="1"/>
    <col min="10497" max="10497" width="5.58203125" style="108" customWidth="1"/>
    <col min="10498" max="10498" width="3.08203125" style="108" customWidth="1"/>
    <col min="10499" max="10499" width="14.5" style="108" customWidth="1"/>
    <col min="10500" max="10500" width="2.58203125" style="108" customWidth="1"/>
    <col min="10501" max="10501" width="10" style="108" customWidth="1"/>
    <col min="10502" max="10502" width="1.25" style="108" customWidth="1"/>
    <col min="10503" max="10503" width="3" style="108" customWidth="1"/>
    <col min="10504" max="10504" width="1.25" style="108" customWidth="1"/>
    <col min="10505" max="10505" width="11" style="108" customWidth="1"/>
    <col min="10506" max="10506" width="3" style="108" customWidth="1"/>
    <col min="10507" max="10507" width="11" style="108" customWidth="1"/>
    <col min="10508" max="10508" width="1.25" style="108" customWidth="1"/>
    <col min="10509" max="10509" width="3.08203125" style="108" customWidth="1"/>
    <col min="10510" max="10510" width="1.33203125" style="108" customWidth="1"/>
    <col min="10511" max="10511" width="12.25" style="108" customWidth="1"/>
    <col min="10512" max="10512" width="2.08203125" style="108" customWidth="1"/>
    <col min="10513" max="10751" width="9" style="108"/>
    <col min="10752" max="10752" width="2.25" style="108" customWidth="1"/>
    <col min="10753" max="10753" width="5.58203125" style="108" customWidth="1"/>
    <col min="10754" max="10754" width="3.08203125" style="108" customWidth="1"/>
    <col min="10755" max="10755" width="14.5" style="108" customWidth="1"/>
    <col min="10756" max="10756" width="2.58203125" style="108" customWidth="1"/>
    <col min="10757" max="10757" width="10" style="108" customWidth="1"/>
    <col min="10758" max="10758" width="1.25" style="108" customWidth="1"/>
    <col min="10759" max="10759" width="3" style="108" customWidth="1"/>
    <col min="10760" max="10760" width="1.25" style="108" customWidth="1"/>
    <col min="10761" max="10761" width="11" style="108" customWidth="1"/>
    <col min="10762" max="10762" width="3" style="108" customWidth="1"/>
    <col min="10763" max="10763" width="11" style="108" customWidth="1"/>
    <col min="10764" max="10764" width="1.25" style="108" customWidth="1"/>
    <col min="10765" max="10765" width="3.08203125" style="108" customWidth="1"/>
    <col min="10766" max="10766" width="1.33203125" style="108" customWidth="1"/>
    <col min="10767" max="10767" width="12.25" style="108" customWidth="1"/>
    <col min="10768" max="10768" width="2.08203125" style="108" customWidth="1"/>
    <col min="10769" max="11007" width="9" style="108"/>
    <col min="11008" max="11008" width="2.25" style="108" customWidth="1"/>
    <col min="11009" max="11009" width="5.58203125" style="108" customWidth="1"/>
    <col min="11010" max="11010" width="3.08203125" style="108" customWidth="1"/>
    <col min="11011" max="11011" width="14.5" style="108" customWidth="1"/>
    <col min="11012" max="11012" width="2.58203125" style="108" customWidth="1"/>
    <col min="11013" max="11013" width="10" style="108" customWidth="1"/>
    <col min="11014" max="11014" width="1.25" style="108" customWidth="1"/>
    <col min="11015" max="11015" width="3" style="108" customWidth="1"/>
    <col min="11016" max="11016" width="1.25" style="108" customWidth="1"/>
    <col min="11017" max="11017" width="11" style="108" customWidth="1"/>
    <col min="11018" max="11018" width="3" style="108" customWidth="1"/>
    <col min="11019" max="11019" width="11" style="108" customWidth="1"/>
    <col min="11020" max="11020" width="1.25" style="108" customWidth="1"/>
    <col min="11021" max="11021" width="3.08203125" style="108" customWidth="1"/>
    <col min="11022" max="11022" width="1.33203125" style="108" customWidth="1"/>
    <col min="11023" max="11023" width="12.25" style="108" customWidth="1"/>
    <col min="11024" max="11024" width="2.08203125" style="108" customWidth="1"/>
    <col min="11025" max="11263" width="9" style="108"/>
    <col min="11264" max="11264" width="2.25" style="108" customWidth="1"/>
    <col min="11265" max="11265" width="5.58203125" style="108" customWidth="1"/>
    <col min="11266" max="11266" width="3.08203125" style="108" customWidth="1"/>
    <col min="11267" max="11267" width="14.5" style="108" customWidth="1"/>
    <col min="11268" max="11268" width="2.58203125" style="108" customWidth="1"/>
    <col min="11269" max="11269" width="10" style="108" customWidth="1"/>
    <col min="11270" max="11270" width="1.25" style="108" customWidth="1"/>
    <col min="11271" max="11271" width="3" style="108" customWidth="1"/>
    <col min="11272" max="11272" width="1.25" style="108" customWidth="1"/>
    <col min="11273" max="11273" width="11" style="108" customWidth="1"/>
    <col min="11274" max="11274" width="3" style="108" customWidth="1"/>
    <col min="11275" max="11275" width="11" style="108" customWidth="1"/>
    <col min="11276" max="11276" width="1.25" style="108" customWidth="1"/>
    <col min="11277" max="11277" width="3.08203125" style="108" customWidth="1"/>
    <col min="11278" max="11278" width="1.33203125" style="108" customWidth="1"/>
    <col min="11279" max="11279" width="12.25" style="108" customWidth="1"/>
    <col min="11280" max="11280" width="2.08203125" style="108" customWidth="1"/>
    <col min="11281" max="11519" width="9" style="108"/>
    <col min="11520" max="11520" width="2.25" style="108" customWidth="1"/>
    <col min="11521" max="11521" width="5.58203125" style="108" customWidth="1"/>
    <col min="11522" max="11522" width="3.08203125" style="108" customWidth="1"/>
    <col min="11523" max="11523" width="14.5" style="108" customWidth="1"/>
    <col min="11524" max="11524" width="2.58203125" style="108" customWidth="1"/>
    <col min="11525" max="11525" width="10" style="108" customWidth="1"/>
    <col min="11526" max="11526" width="1.25" style="108" customWidth="1"/>
    <col min="11527" max="11527" width="3" style="108" customWidth="1"/>
    <col min="11528" max="11528" width="1.25" style="108" customWidth="1"/>
    <col min="11529" max="11529" width="11" style="108" customWidth="1"/>
    <col min="11530" max="11530" width="3" style="108" customWidth="1"/>
    <col min="11531" max="11531" width="11" style="108" customWidth="1"/>
    <col min="11532" max="11532" width="1.25" style="108" customWidth="1"/>
    <col min="11533" max="11533" width="3.08203125" style="108" customWidth="1"/>
    <col min="11534" max="11534" width="1.33203125" style="108" customWidth="1"/>
    <col min="11535" max="11535" width="12.25" style="108" customWidth="1"/>
    <col min="11536" max="11536" width="2.08203125" style="108" customWidth="1"/>
    <col min="11537" max="11775" width="9" style="108"/>
    <col min="11776" max="11776" width="2.25" style="108" customWidth="1"/>
    <col min="11777" max="11777" width="5.58203125" style="108" customWidth="1"/>
    <col min="11778" max="11778" width="3.08203125" style="108" customWidth="1"/>
    <col min="11779" max="11779" width="14.5" style="108" customWidth="1"/>
    <col min="11780" max="11780" width="2.58203125" style="108" customWidth="1"/>
    <col min="11781" max="11781" width="10" style="108" customWidth="1"/>
    <col min="11782" max="11782" width="1.25" style="108" customWidth="1"/>
    <col min="11783" max="11783" width="3" style="108" customWidth="1"/>
    <col min="11784" max="11784" width="1.25" style="108" customWidth="1"/>
    <col min="11785" max="11785" width="11" style="108" customWidth="1"/>
    <col min="11786" max="11786" width="3" style="108" customWidth="1"/>
    <col min="11787" max="11787" width="11" style="108" customWidth="1"/>
    <col min="11788" max="11788" width="1.25" style="108" customWidth="1"/>
    <col min="11789" max="11789" width="3.08203125" style="108" customWidth="1"/>
    <col min="11790" max="11790" width="1.33203125" style="108" customWidth="1"/>
    <col min="11791" max="11791" width="12.25" style="108" customWidth="1"/>
    <col min="11792" max="11792" width="2.08203125" style="108" customWidth="1"/>
    <col min="11793" max="12031" width="9" style="108"/>
    <col min="12032" max="12032" width="2.25" style="108" customWidth="1"/>
    <col min="12033" max="12033" width="5.58203125" style="108" customWidth="1"/>
    <col min="12034" max="12034" width="3.08203125" style="108" customWidth="1"/>
    <col min="12035" max="12035" width="14.5" style="108" customWidth="1"/>
    <col min="12036" max="12036" width="2.58203125" style="108" customWidth="1"/>
    <col min="12037" max="12037" width="10" style="108" customWidth="1"/>
    <col min="12038" max="12038" width="1.25" style="108" customWidth="1"/>
    <col min="12039" max="12039" width="3" style="108" customWidth="1"/>
    <col min="12040" max="12040" width="1.25" style="108" customWidth="1"/>
    <col min="12041" max="12041" width="11" style="108" customWidth="1"/>
    <col min="12042" max="12042" width="3" style="108" customWidth="1"/>
    <col min="12043" max="12043" width="11" style="108" customWidth="1"/>
    <col min="12044" max="12044" width="1.25" style="108" customWidth="1"/>
    <col min="12045" max="12045" width="3.08203125" style="108" customWidth="1"/>
    <col min="12046" max="12046" width="1.33203125" style="108" customWidth="1"/>
    <col min="12047" max="12047" width="12.25" style="108" customWidth="1"/>
    <col min="12048" max="12048" width="2.08203125" style="108" customWidth="1"/>
    <col min="12049" max="12287" width="9" style="108"/>
    <col min="12288" max="12288" width="2.25" style="108" customWidth="1"/>
    <col min="12289" max="12289" width="5.58203125" style="108" customWidth="1"/>
    <col min="12290" max="12290" width="3.08203125" style="108" customWidth="1"/>
    <col min="12291" max="12291" width="14.5" style="108" customWidth="1"/>
    <col min="12292" max="12292" width="2.58203125" style="108" customWidth="1"/>
    <col min="12293" max="12293" width="10" style="108" customWidth="1"/>
    <col min="12294" max="12294" width="1.25" style="108" customWidth="1"/>
    <col min="12295" max="12295" width="3" style="108" customWidth="1"/>
    <col min="12296" max="12296" width="1.25" style="108" customWidth="1"/>
    <col min="12297" max="12297" width="11" style="108" customWidth="1"/>
    <col min="12298" max="12298" width="3" style="108" customWidth="1"/>
    <col min="12299" max="12299" width="11" style="108" customWidth="1"/>
    <col min="12300" max="12300" width="1.25" style="108" customWidth="1"/>
    <col min="12301" max="12301" width="3.08203125" style="108" customWidth="1"/>
    <col min="12302" max="12302" width="1.33203125" style="108" customWidth="1"/>
    <col min="12303" max="12303" width="12.25" style="108" customWidth="1"/>
    <col min="12304" max="12304" width="2.08203125" style="108" customWidth="1"/>
    <col min="12305" max="12543" width="9" style="108"/>
    <col min="12544" max="12544" width="2.25" style="108" customWidth="1"/>
    <col min="12545" max="12545" width="5.58203125" style="108" customWidth="1"/>
    <col min="12546" max="12546" width="3.08203125" style="108" customWidth="1"/>
    <col min="12547" max="12547" width="14.5" style="108" customWidth="1"/>
    <col min="12548" max="12548" width="2.58203125" style="108" customWidth="1"/>
    <col min="12549" max="12549" width="10" style="108" customWidth="1"/>
    <col min="12550" max="12550" width="1.25" style="108" customWidth="1"/>
    <col min="12551" max="12551" width="3" style="108" customWidth="1"/>
    <col min="12552" max="12552" width="1.25" style="108" customWidth="1"/>
    <col min="12553" max="12553" width="11" style="108" customWidth="1"/>
    <col min="12554" max="12554" width="3" style="108" customWidth="1"/>
    <col min="12555" max="12555" width="11" style="108" customWidth="1"/>
    <col min="12556" max="12556" width="1.25" style="108" customWidth="1"/>
    <col min="12557" max="12557" width="3.08203125" style="108" customWidth="1"/>
    <col min="12558" max="12558" width="1.33203125" style="108" customWidth="1"/>
    <col min="12559" max="12559" width="12.25" style="108" customWidth="1"/>
    <col min="12560" max="12560" width="2.08203125" style="108" customWidth="1"/>
    <col min="12561" max="12799" width="9" style="108"/>
    <col min="12800" max="12800" width="2.25" style="108" customWidth="1"/>
    <col min="12801" max="12801" width="5.58203125" style="108" customWidth="1"/>
    <col min="12802" max="12802" width="3.08203125" style="108" customWidth="1"/>
    <col min="12803" max="12803" width="14.5" style="108" customWidth="1"/>
    <col min="12804" max="12804" width="2.58203125" style="108" customWidth="1"/>
    <col min="12805" max="12805" width="10" style="108" customWidth="1"/>
    <col min="12806" max="12806" width="1.25" style="108" customWidth="1"/>
    <col min="12807" max="12807" width="3" style="108" customWidth="1"/>
    <col min="12808" max="12808" width="1.25" style="108" customWidth="1"/>
    <col min="12809" max="12809" width="11" style="108" customWidth="1"/>
    <col min="12810" max="12810" width="3" style="108" customWidth="1"/>
    <col min="12811" max="12811" width="11" style="108" customWidth="1"/>
    <col min="12812" max="12812" width="1.25" style="108" customWidth="1"/>
    <col min="12813" max="12813" width="3.08203125" style="108" customWidth="1"/>
    <col min="12814" max="12814" width="1.33203125" style="108" customWidth="1"/>
    <col min="12815" max="12815" width="12.25" style="108" customWidth="1"/>
    <col min="12816" max="12816" width="2.08203125" style="108" customWidth="1"/>
    <col min="12817" max="13055" width="9" style="108"/>
    <col min="13056" max="13056" width="2.25" style="108" customWidth="1"/>
    <col min="13057" max="13057" width="5.58203125" style="108" customWidth="1"/>
    <col min="13058" max="13058" width="3.08203125" style="108" customWidth="1"/>
    <col min="13059" max="13059" width="14.5" style="108" customWidth="1"/>
    <col min="13060" max="13060" width="2.58203125" style="108" customWidth="1"/>
    <col min="13061" max="13061" width="10" style="108" customWidth="1"/>
    <col min="13062" max="13062" width="1.25" style="108" customWidth="1"/>
    <col min="13063" max="13063" width="3" style="108" customWidth="1"/>
    <col min="13064" max="13064" width="1.25" style="108" customWidth="1"/>
    <col min="13065" max="13065" width="11" style="108" customWidth="1"/>
    <col min="13066" max="13066" width="3" style="108" customWidth="1"/>
    <col min="13067" max="13067" width="11" style="108" customWidth="1"/>
    <col min="13068" max="13068" width="1.25" style="108" customWidth="1"/>
    <col min="13069" max="13069" width="3.08203125" style="108" customWidth="1"/>
    <col min="13070" max="13070" width="1.33203125" style="108" customWidth="1"/>
    <col min="13071" max="13071" width="12.25" style="108" customWidth="1"/>
    <col min="13072" max="13072" width="2.08203125" style="108" customWidth="1"/>
    <col min="13073" max="13311" width="9" style="108"/>
    <col min="13312" max="13312" width="2.25" style="108" customWidth="1"/>
    <col min="13313" max="13313" width="5.58203125" style="108" customWidth="1"/>
    <col min="13314" max="13314" width="3.08203125" style="108" customWidth="1"/>
    <col min="13315" max="13315" width="14.5" style="108" customWidth="1"/>
    <col min="13316" max="13316" width="2.58203125" style="108" customWidth="1"/>
    <col min="13317" max="13317" width="10" style="108" customWidth="1"/>
    <col min="13318" max="13318" width="1.25" style="108" customWidth="1"/>
    <col min="13319" max="13319" width="3" style="108" customWidth="1"/>
    <col min="13320" max="13320" width="1.25" style="108" customWidth="1"/>
    <col min="13321" max="13321" width="11" style="108" customWidth="1"/>
    <col min="13322" max="13322" width="3" style="108" customWidth="1"/>
    <col min="13323" max="13323" width="11" style="108" customWidth="1"/>
    <col min="13324" max="13324" width="1.25" style="108" customWidth="1"/>
    <col min="13325" max="13325" width="3.08203125" style="108" customWidth="1"/>
    <col min="13326" max="13326" width="1.33203125" style="108" customWidth="1"/>
    <col min="13327" max="13327" width="12.25" style="108" customWidth="1"/>
    <col min="13328" max="13328" width="2.08203125" style="108" customWidth="1"/>
    <col min="13329" max="13567" width="9" style="108"/>
    <col min="13568" max="13568" width="2.25" style="108" customWidth="1"/>
    <col min="13569" max="13569" width="5.58203125" style="108" customWidth="1"/>
    <col min="13570" max="13570" width="3.08203125" style="108" customWidth="1"/>
    <col min="13571" max="13571" width="14.5" style="108" customWidth="1"/>
    <col min="13572" max="13572" width="2.58203125" style="108" customWidth="1"/>
    <col min="13573" max="13573" width="10" style="108" customWidth="1"/>
    <col min="13574" max="13574" width="1.25" style="108" customWidth="1"/>
    <col min="13575" max="13575" width="3" style="108" customWidth="1"/>
    <col min="13576" max="13576" width="1.25" style="108" customWidth="1"/>
    <col min="13577" max="13577" width="11" style="108" customWidth="1"/>
    <col min="13578" max="13578" width="3" style="108" customWidth="1"/>
    <col min="13579" max="13579" width="11" style="108" customWidth="1"/>
    <col min="13580" max="13580" width="1.25" style="108" customWidth="1"/>
    <col min="13581" max="13581" width="3.08203125" style="108" customWidth="1"/>
    <col min="13582" max="13582" width="1.33203125" style="108" customWidth="1"/>
    <col min="13583" max="13583" width="12.25" style="108" customWidth="1"/>
    <col min="13584" max="13584" width="2.08203125" style="108" customWidth="1"/>
    <col min="13585" max="13823" width="9" style="108"/>
    <col min="13824" max="13824" width="2.25" style="108" customWidth="1"/>
    <col min="13825" max="13825" width="5.58203125" style="108" customWidth="1"/>
    <col min="13826" max="13826" width="3.08203125" style="108" customWidth="1"/>
    <col min="13827" max="13827" width="14.5" style="108" customWidth="1"/>
    <col min="13828" max="13828" width="2.58203125" style="108" customWidth="1"/>
    <col min="13829" max="13829" width="10" style="108" customWidth="1"/>
    <col min="13830" max="13830" width="1.25" style="108" customWidth="1"/>
    <col min="13831" max="13831" width="3" style="108" customWidth="1"/>
    <col min="13832" max="13832" width="1.25" style="108" customWidth="1"/>
    <col min="13833" max="13833" width="11" style="108" customWidth="1"/>
    <col min="13834" max="13834" width="3" style="108" customWidth="1"/>
    <col min="13835" max="13835" width="11" style="108" customWidth="1"/>
    <col min="13836" max="13836" width="1.25" style="108" customWidth="1"/>
    <col min="13837" max="13837" width="3.08203125" style="108" customWidth="1"/>
    <col min="13838" max="13838" width="1.33203125" style="108" customWidth="1"/>
    <col min="13839" max="13839" width="12.25" style="108" customWidth="1"/>
    <col min="13840" max="13840" width="2.08203125" style="108" customWidth="1"/>
    <col min="13841" max="14079" width="9" style="108"/>
    <col min="14080" max="14080" width="2.25" style="108" customWidth="1"/>
    <col min="14081" max="14081" width="5.58203125" style="108" customWidth="1"/>
    <col min="14082" max="14082" width="3.08203125" style="108" customWidth="1"/>
    <col min="14083" max="14083" width="14.5" style="108" customWidth="1"/>
    <col min="14084" max="14084" width="2.58203125" style="108" customWidth="1"/>
    <col min="14085" max="14085" width="10" style="108" customWidth="1"/>
    <col min="14086" max="14086" width="1.25" style="108" customWidth="1"/>
    <col min="14087" max="14087" width="3" style="108" customWidth="1"/>
    <col min="14088" max="14088" width="1.25" style="108" customWidth="1"/>
    <col min="14089" max="14089" width="11" style="108" customWidth="1"/>
    <col min="14090" max="14090" width="3" style="108" customWidth="1"/>
    <col min="14091" max="14091" width="11" style="108" customWidth="1"/>
    <col min="14092" max="14092" width="1.25" style="108" customWidth="1"/>
    <col min="14093" max="14093" width="3.08203125" style="108" customWidth="1"/>
    <col min="14094" max="14094" width="1.33203125" style="108" customWidth="1"/>
    <col min="14095" max="14095" width="12.25" style="108" customWidth="1"/>
    <col min="14096" max="14096" width="2.08203125" style="108" customWidth="1"/>
    <col min="14097" max="14335" width="9" style="108"/>
    <col min="14336" max="14336" width="2.25" style="108" customWidth="1"/>
    <col min="14337" max="14337" width="5.58203125" style="108" customWidth="1"/>
    <col min="14338" max="14338" width="3.08203125" style="108" customWidth="1"/>
    <col min="14339" max="14339" width="14.5" style="108" customWidth="1"/>
    <col min="14340" max="14340" width="2.58203125" style="108" customWidth="1"/>
    <col min="14341" max="14341" width="10" style="108" customWidth="1"/>
    <col min="14342" max="14342" width="1.25" style="108" customWidth="1"/>
    <col min="14343" max="14343" width="3" style="108" customWidth="1"/>
    <col min="14344" max="14344" width="1.25" style="108" customWidth="1"/>
    <col min="14345" max="14345" width="11" style="108" customWidth="1"/>
    <col min="14346" max="14346" width="3" style="108" customWidth="1"/>
    <col min="14347" max="14347" width="11" style="108" customWidth="1"/>
    <col min="14348" max="14348" width="1.25" style="108" customWidth="1"/>
    <col min="14349" max="14349" width="3.08203125" style="108" customWidth="1"/>
    <col min="14350" max="14350" width="1.33203125" style="108" customWidth="1"/>
    <col min="14351" max="14351" width="12.25" style="108" customWidth="1"/>
    <col min="14352" max="14352" width="2.08203125" style="108" customWidth="1"/>
    <col min="14353" max="14591" width="9" style="108"/>
    <col min="14592" max="14592" width="2.25" style="108" customWidth="1"/>
    <col min="14593" max="14593" width="5.58203125" style="108" customWidth="1"/>
    <col min="14594" max="14594" width="3.08203125" style="108" customWidth="1"/>
    <col min="14595" max="14595" width="14.5" style="108" customWidth="1"/>
    <col min="14596" max="14596" width="2.58203125" style="108" customWidth="1"/>
    <col min="14597" max="14597" width="10" style="108" customWidth="1"/>
    <col min="14598" max="14598" width="1.25" style="108" customWidth="1"/>
    <col min="14599" max="14599" width="3" style="108" customWidth="1"/>
    <col min="14600" max="14600" width="1.25" style="108" customWidth="1"/>
    <col min="14601" max="14601" width="11" style="108" customWidth="1"/>
    <col min="14602" max="14602" width="3" style="108" customWidth="1"/>
    <col min="14603" max="14603" width="11" style="108" customWidth="1"/>
    <col min="14604" max="14604" width="1.25" style="108" customWidth="1"/>
    <col min="14605" max="14605" width="3.08203125" style="108" customWidth="1"/>
    <col min="14606" max="14606" width="1.33203125" style="108" customWidth="1"/>
    <col min="14607" max="14607" width="12.25" style="108" customWidth="1"/>
    <col min="14608" max="14608" width="2.08203125" style="108" customWidth="1"/>
    <col min="14609" max="14847" width="9" style="108"/>
    <col min="14848" max="14848" width="2.25" style="108" customWidth="1"/>
    <col min="14849" max="14849" width="5.58203125" style="108" customWidth="1"/>
    <col min="14850" max="14850" width="3.08203125" style="108" customWidth="1"/>
    <col min="14851" max="14851" width="14.5" style="108" customWidth="1"/>
    <col min="14852" max="14852" width="2.58203125" style="108" customWidth="1"/>
    <col min="14853" max="14853" width="10" style="108" customWidth="1"/>
    <col min="14854" max="14854" width="1.25" style="108" customWidth="1"/>
    <col min="14855" max="14855" width="3" style="108" customWidth="1"/>
    <col min="14856" max="14856" width="1.25" style="108" customWidth="1"/>
    <col min="14857" max="14857" width="11" style="108" customWidth="1"/>
    <col min="14858" max="14858" width="3" style="108" customWidth="1"/>
    <col min="14859" max="14859" width="11" style="108" customWidth="1"/>
    <col min="14860" max="14860" width="1.25" style="108" customWidth="1"/>
    <col min="14861" max="14861" width="3.08203125" style="108" customWidth="1"/>
    <col min="14862" max="14862" width="1.33203125" style="108" customWidth="1"/>
    <col min="14863" max="14863" width="12.25" style="108" customWidth="1"/>
    <col min="14864" max="14864" width="2.08203125" style="108" customWidth="1"/>
    <col min="14865" max="15103" width="9" style="108"/>
    <col min="15104" max="15104" width="2.25" style="108" customWidth="1"/>
    <col min="15105" max="15105" width="5.58203125" style="108" customWidth="1"/>
    <col min="15106" max="15106" width="3.08203125" style="108" customWidth="1"/>
    <col min="15107" max="15107" width="14.5" style="108" customWidth="1"/>
    <col min="15108" max="15108" width="2.58203125" style="108" customWidth="1"/>
    <col min="15109" max="15109" width="10" style="108" customWidth="1"/>
    <col min="15110" max="15110" width="1.25" style="108" customWidth="1"/>
    <col min="15111" max="15111" width="3" style="108" customWidth="1"/>
    <col min="15112" max="15112" width="1.25" style="108" customWidth="1"/>
    <col min="15113" max="15113" width="11" style="108" customWidth="1"/>
    <col min="15114" max="15114" width="3" style="108" customWidth="1"/>
    <col min="15115" max="15115" width="11" style="108" customWidth="1"/>
    <col min="15116" max="15116" width="1.25" style="108" customWidth="1"/>
    <col min="15117" max="15117" width="3.08203125" style="108" customWidth="1"/>
    <col min="15118" max="15118" width="1.33203125" style="108" customWidth="1"/>
    <col min="15119" max="15119" width="12.25" style="108" customWidth="1"/>
    <col min="15120" max="15120" width="2.08203125" style="108" customWidth="1"/>
    <col min="15121" max="15359" width="9" style="108"/>
    <col min="15360" max="15360" width="2.25" style="108" customWidth="1"/>
    <col min="15361" max="15361" width="5.58203125" style="108" customWidth="1"/>
    <col min="15362" max="15362" width="3.08203125" style="108" customWidth="1"/>
    <col min="15363" max="15363" width="14.5" style="108" customWidth="1"/>
    <col min="15364" max="15364" width="2.58203125" style="108" customWidth="1"/>
    <col min="15365" max="15365" width="10" style="108" customWidth="1"/>
    <col min="15366" max="15366" width="1.25" style="108" customWidth="1"/>
    <col min="15367" max="15367" width="3" style="108" customWidth="1"/>
    <col min="15368" max="15368" width="1.25" style="108" customWidth="1"/>
    <col min="15369" max="15369" width="11" style="108" customWidth="1"/>
    <col min="15370" max="15370" width="3" style="108" customWidth="1"/>
    <col min="15371" max="15371" width="11" style="108" customWidth="1"/>
    <col min="15372" max="15372" width="1.25" style="108" customWidth="1"/>
    <col min="15373" max="15373" width="3.08203125" style="108" customWidth="1"/>
    <col min="15374" max="15374" width="1.33203125" style="108" customWidth="1"/>
    <col min="15375" max="15375" width="12.25" style="108" customWidth="1"/>
    <col min="15376" max="15376" width="2.08203125" style="108" customWidth="1"/>
    <col min="15377" max="15615" width="9" style="108"/>
    <col min="15616" max="15616" width="2.25" style="108" customWidth="1"/>
    <col min="15617" max="15617" width="5.58203125" style="108" customWidth="1"/>
    <col min="15618" max="15618" width="3.08203125" style="108" customWidth="1"/>
    <col min="15619" max="15619" width="14.5" style="108" customWidth="1"/>
    <col min="15620" max="15620" width="2.58203125" style="108" customWidth="1"/>
    <col min="15621" max="15621" width="10" style="108" customWidth="1"/>
    <col min="15622" max="15622" width="1.25" style="108" customWidth="1"/>
    <col min="15623" max="15623" width="3" style="108" customWidth="1"/>
    <col min="15624" max="15624" width="1.25" style="108" customWidth="1"/>
    <col min="15625" max="15625" width="11" style="108" customWidth="1"/>
    <col min="15626" max="15626" width="3" style="108" customWidth="1"/>
    <col min="15627" max="15627" width="11" style="108" customWidth="1"/>
    <col min="15628" max="15628" width="1.25" style="108" customWidth="1"/>
    <col min="15629" max="15629" width="3.08203125" style="108" customWidth="1"/>
    <col min="15630" max="15630" width="1.33203125" style="108" customWidth="1"/>
    <col min="15631" max="15631" width="12.25" style="108" customWidth="1"/>
    <col min="15632" max="15632" width="2.08203125" style="108" customWidth="1"/>
    <col min="15633" max="15871" width="9" style="108"/>
    <col min="15872" max="15872" width="2.25" style="108" customWidth="1"/>
    <col min="15873" max="15873" width="5.58203125" style="108" customWidth="1"/>
    <col min="15874" max="15874" width="3.08203125" style="108" customWidth="1"/>
    <col min="15875" max="15875" width="14.5" style="108" customWidth="1"/>
    <col min="15876" max="15876" width="2.58203125" style="108" customWidth="1"/>
    <col min="15877" max="15877" width="10" style="108" customWidth="1"/>
    <col min="15878" max="15878" width="1.25" style="108" customWidth="1"/>
    <col min="15879" max="15879" width="3" style="108" customWidth="1"/>
    <col min="15880" max="15880" width="1.25" style="108" customWidth="1"/>
    <col min="15881" max="15881" width="11" style="108" customWidth="1"/>
    <col min="15882" max="15882" width="3" style="108" customWidth="1"/>
    <col min="15883" max="15883" width="11" style="108" customWidth="1"/>
    <col min="15884" max="15884" width="1.25" style="108" customWidth="1"/>
    <col min="15885" max="15885" width="3.08203125" style="108" customWidth="1"/>
    <col min="15886" max="15886" width="1.33203125" style="108" customWidth="1"/>
    <col min="15887" max="15887" width="12.25" style="108" customWidth="1"/>
    <col min="15888" max="15888" width="2.08203125" style="108" customWidth="1"/>
    <col min="15889" max="16127" width="9" style="108"/>
    <col min="16128" max="16128" width="2.25" style="108" customWidth="1"/>
    <col min="16129" max="16129" width="5.58203125" style="108" customWidth="1"/>
    <col min="16130" max="16130" width="3.08203125" style="108" customWidth="1"/>
    <col min="16131" max="16131" width="14.5" style="108" customWidth="1"/>
    <col min="16132" max="16132" width="2.58203125" style="108" customWidth="1"/>
    <col min="16133" max="16133" width="10" style="108" customWidth="1"/>
    <col min="16134" max="16134" width="1.25" style="108" customWidth="1"/>
    <col min="16135" max="16135" width="3" style="108" customWidth="1"/>
    <col min="16136" max="16136" width="1.25" style="108" customWidth="1"/>
    <col min="16137" max="16137" width="11" style="108" customWidth="1"/>
    <col min="16138" max="16138" width="3" style="108" customWidth="1"/>
    <col min="16139" max="16139" width="11" style="108" customWidth="1"/>
    <col min="16140" max="16140" width="1.25" style="108" customWidth="1"/>
    <col min="16141" max="16141" width="3.08203125" style="108" customWidth="1"/>
    <col min="16142" max="16142" width="1.33203125" style="108" customWidth="1"/>
    <col min="16143" max="16143" width="12.25" style="108" customWidth="1"/>
    <col min="16144" max="16144" width="2.08203125" style="108" customWidth="1"/>
    <col min="16145" max="16384" width="9" style="108"/>
  </cols>
  <sheetData>
    <row r="1" spans="1:17" ht="14" x14ac:dyDescent="0.3">
      <c r="K1"/>
      <c r="L1"/>
      <c r="M1"/>
      <c r="N1"/>
      <c r="O1"/>
      <c r="P1"/>
      <c r="Q1"/>
    </row>
    <row r="2" spans="1:17" s="147" customFormat="1" ht="20" x14ac:dyDescent="0.4">
      <c r="C2" s="181" t="s">
        <v>138</v>
      </c>
      <c r="D2" s="181"/>
      <c r="E2" s="181"/>
      <c r="F2" s="181"/>
      <c r="G2" s="181"/>
      <c r="H2" s="181"/>
      <c r="I2" s="181"/>
      <c r="J2" s="181"/>
      <c r="K2" s="181"/>
      <c r="L2" s="181"/>
      <c r="M2" s="181"/>
      <c r="N2" s="181"/>
      <c r="O2" s="181"/>
    </row>
    <row r="3" spans="1:17" s="147" customFormat="1" ht="20" x14ac:dyDescent="0.4">
      <c r="C3" s="182" t="s">
        <v>139</v>
      </c>
      <c r="D3" s="182"/>
      <c r="E3" s="182"/>
      <c r="F3" s="182"/>
      <c r="G3" s="182"/>
      <c r="H3" s="182"/>
      <c r="I3" s="182"/>
      <c r="J3" s="182"/>
      <c r="K3" s="182"/>
      <c r="L3" s="182"/>
      <c r="M3" s="182"/>
      <c r="N3" s="182"/>
      <c r="O3" s="182"/>
    </row>
    <row r="5" spans="1:17" ht="13" x14ac:dyDescent="0.25">
      <c r="A5" s="183" t="s">
        <v>140</v>
      </c>
      <c r="B5" s="183"/>
      <c r="C5" s="183"/>
      <c r="D5" s="183"/>
      <c r="E5" s="183"/>
      <c r="F5" s="183"/>
      <c r="G5" s="183"/>
      <c r="H5" s="183"/>
      <c r="I5" s="183"/>
      <c r="J5" s="183"/>
      <c r="K5" s="183"/>
      <c r="L5" s="183"/>
      <c r="M5" s="183"/>
      <c r="N5" s="183"/>
      <c r="O5" s="183"/>
    </row>
    <row r="6" spans="1:17" ht="13" x14ac:dyDescent="0.25">
      <c r="A6" s="110"/>
      <c r="B6" s="110"/>
      <c r="C6" s="110"/>
      <c r="D6" s="110"/>
      <c r="E6" s="110"/>
      <c r="F6" s="110"/>
      <c r="G6" s="110"/>
      <c r="H6" s="110"/>
      <c r="I6" s="110"/>
      <c r="J6" s="110"/>
      <c r="K6" s="110"/>
      <c r="L6" s="110"/>
      <c r="M6" s="110"/>
      <c r="N6" s="110"/>
      <c r="O6" s="110"/>
    </row>
    <row r="7" spans="1:17" ht="13" x14ac:dyDescent="0.3">
      <c r="G7" s="111" t="s">
        <v>141</v>
      </c>
      <c r="H7" s="184">
        <v>2025</v>
      </c>
      <c r="I7" s="184"/>
    </row>
    <row r="9" spans="1:17" x14ac:dyDescent="0.25">
      <c r="A9" s="185" t="s">
        <v>142</v>
      </c>
    </row>
    <row r="10" spans="1:17" ht="13" x14ac:dyDescent="0.25">
      <c r="A10" s="186"/>
      <c r="C10" s="112" t="s">
        <v>143</v>
      </c>
      <c r="E10" s="187" t="s">
        <v>144</v>
      </c>
      <c r="F10" s="187"/>
      <c r="G10" s="187"/>
      <c r="H10" s="187"/>
      <c r="I10" s="187"/>
      <c r="J10" s="113"/>
      <c r="K10" s="112" t="s">
        <v>145</v>
      </c>
      <c r="L10" s="109"/>
      <c r="O10" s="112" t="s">
        <v>7</v>
      </c>
    </row>
    <row r="11" spans="1:17" ht="13" x14ac:dyDescent="0.3">
      <c r="A11" s="114"/>
      <c r="I11" s="115"/>
      <c r="J11" s="115"/>
    </row>
    <row r="12" spans="1:17" ht="13" x14ac:dyDescent="0.3">
      <c r="A12" s="114"/>
      <c r="E12" s="116" t="s">
        <v>146</v>
      </c>
      <c r="F12" s="117"/>
      <c r="G12" s="117"/>
      <c r="H12" s="117"/>
      <c r="I12" s="116" t="s">
        <v>9</v>
      </c>
      <c r="K12" s="116" t="s">
        <v>146</v>
      </c>
      <c r="L12" s="117"/>
      <c r="O12" s="115" t="s">
        <v>9</v>
      </c>
    </row>
    <row r="13" spans="1:17" ht="13" x14ac:dyDescent="0.3">
      <c r="A13" s="114"/>
      <c r="C13" s="118" t="s">
        <v>11</v>
      </c>
    </row>
    <row r="14" spans="1:17" ht="13" x14ac:dyDescent="0.3">
      <c r="A14" s="114">
        <v>1</v>
      </c>
      <c r="C14" s="119" t="s">
        <v>14</v>
      </c>
      <c r="E14" s="120">
        <v>0.56000000000000005</v>
      </c>
      <c r="F14" s="121"/>
      <c r="G14" s="122"/>
      <c r="H14" s="123"/>
      <c r="I14" s="124">
        <f>$I$23*E14</f>
        <v>11513029.404862178</v>
      </c>
      <c r="K14" s="167">
        <v>3.8237633489177164E-2</v>
      </c>
      <c r="L14" s="121"/>
      <c r="M14" s="122"/>
      <c r="N14" s="123"/>
      <c r="O14" s="124">
        <f>K14*I14</f>
        <v>440230.99873323948</v>
      </c>
    </row>
    <row r="15" spans="1:17" ht="13" x14ac:dyDescent="0.3">
      <c r="A15" s="114">
        <v>2</v>
      </c>
      <c r="C15" s="119" t="s">
        <v>16</v>
      </c>
      <c r="E15" s="120">
        <v>0.04</v>
      </c>
      <c r="F15" s="121"/>
      <c r="G15" s="125" t="s">
        <v>147</v>
      </c>
      <c r="H15" s="125"/>
      <c r="I15" s="126">
        <f>$I$23*E15</f>
        <v>822359.24320444127</v>
      </c>
      <c r="K15" s="168">
        <v>3.9100000000000003E-2</v>
      </c>
      <c r="L15" s="121"/>
      <c r="M15" s="122"/>
      <c r="N15" s="123"/>
      <c r="O15" s="126">
        <f>K15*I15</f>
        <v>32154.246409293657</v>
      </c>
    </row>
    <row r="16" spans="1:17" ht="13.5" thickBot="1" x14ac:dyDescent="0.35">
      <c r="A16" s="114">
        <v>3</v>
      </c>
      <c r="C16" s="114" t="s">
        <v>18</v>
      </c>
      <c r="E16" s="127">
        <f>SUM(E14:E15)</f>
        <v>0.60000000000000009</v>
      </c>
      <c r="F16" s="128"/>
      <c r="G16" s="127"/>
      <c r="H16" s="128"/>
      <c r="I16" s="129">
        <f>SUM(I14:I15)</f>
        <v>12335388.648066619</v>
      </c>
      <c r="K16" s="130">
        <f>IF(E16=0,0,SUMPRODUCT(E14:E15,K14:K15)/E16)</f>
        <v>3.8295124589898685E-2</v>
      </c>
      <c r="L16" s="121"/>
      <c r="M16" s="131"/>
      <c r="O16" s="129">
        <f>SUM(O14:O15)</f>
        <v>472385.24514253315</v>
      </c>
    </row>
    <row r="17" spans="1:15" ht="13.5" thickTop="1" x14ac:dyDescent="0.3">
      <c r="A17" s="114"/>
      <c r="E17" s="132"/>
      <c r="F17" s="133"/>
      <c r="G17" s="132"/>
      <c r="H17" s="133"/>
      <c r="I17" s="134"/>
      <c r="K17" s="135"/>
      <c r="L17" s="121"/>
      <c r="O17" s="134"/>
    </row>
    <row r="18" spans="1:15" ht="13" x14ac:dyDescent="0.3">
      <c r="A18" s="114"/>
      <c r="C18" s="118" t="s">
        <v>20</v>
      </c>
      <c r="E18" s="132"/>
      <c r="F18" s="133"/>
      <c r="G18" s="132"/>
      <c r="H18" s="133"/>
      <c r="I18" s="134"/>
      <c r="K18" s="135"/>
      <c r="L18" s="121"/>
      <c r="O18" s="134"/>
    </row>
    <row r="19" spans="1:15" ht="13" x14ac:dyDescent="0.3">
      <c r="A19" s="114">
        <v>4</v>
      </c>
      <c r="C19" s="119" t="s">
        <v>23</v>
      </c>
      <c r="E19" s="120">
        <v>0.4</v>
      </c>
      <c r="F19" s="136"/>
      <c r="G19" s="122"/>
      <c r="H19" s="123"/>
      <c r="I19" s="137">
        <f>$I$23*E19</f>
        <v>8223592.4320444129</v>
      </c>
      <c r="K19" s="167">
        <v>0.09</v>
      </c>
      <c r="L19" s="136"/>
      <c r="M19" s="122"/>
      <c r="N19" s="123"/>
      <c r="O19" s="137">
        <f>K19*I19</f>
        <v>740123.31888399716</v>
      </c>
    </row>
    <row r="20" spans="1:15" ht="13" x14ac:dyDescent="0.3">
      <c r="A20" s="114">
        <v>5</v>
      </c>
      <c r="C20" s="119" t="s">
        <v>25</v>
      </c>
      <c r="E20" s="138"/>
      <c r="F20" s="136"/>
      <c r="G20" s="122"/>
      <c r="H20" s="123"/>
      <c r="I20" s="139">
        <f>$I$23*E20</f>
        <v>0</v>
      </c>
      <c r="K20" s="138"/>
      <c r="L20" s="136"/>
      <c r="M20" s="122"/>
      <c r="N20" s="123"/>
      <c r="O20" s="139">
        <f>K20*I20</f>
        <v>0</v>
      </c>
    </row>
    <row r="21" spans="1:15" ht="13.5" thickBot="1" x14ac:dyDescent="0.35">
      <c r="A21" s="114">
        <v>6</v>
      </c>
      <c r="C21" s="114" t="s">
        <v>28</v>
      </c>
      <c r="E21" s="127">
        <f>SUM(E19:E20)</f>
        <v>0.4</v>
      </c>
      <c r="F21" s="127"/>
      <c r="G21" s="127"/>
      <c r="H21" s="128"/>
      <c r="I21" s="129">
        <f>SUM(I19:I20)</f>
        <v>8223592.4320444129</v>
      </c>
      <c r="K21" s="130">
        <f>IF(E21=0,0,SUMPRODUCT(E19:E20,K19:K20)/E21)</f>
        <v>8.9999999999999983E-2</v>
      </c>
      <c r="L21" s="121"/>
      <c r="O21" s="129">
        <f>SUM(O19:O20)</f>
        <v>740123.31888399716</v>
      </c>
    </row>
    <row r="22" spans="1:15" ht="13.5" thickTop="1" x14ac:dyDescent="0.3">
      <c r="A22" s="114"/>
      <c r="I22" s="134"/>
      <c r="K22" s="135"/>
      <c r="L22" s="135"/>
      <c r="O22" s="134"/>
    </row>
    <row r="23" spans="1:15" ht="13.5" thickBot="1" x14ac:dyDescent="0.35">
      <c r="A23" s="114">
        <v>7</v>
      </c>
      <c r="C23" s="118" t="s">
        <v>32</v>
      </c>
      <c r="E23" s="140">
        <v>1</v>
      </c>
      <c r="F23" s="140"/>
      <c r="G23" s="141"/>
      <c r="H23" s="141"/>
      <c r="I23" s="142">
        <v>20558981.08011103</v>
      </c>
      <c r="K23" s="143">
        <f>(K16*E16)+(K21*E21)</f>
        <v>5.8977074753939207E-2</v>
      </c>
      <c r="L23" s="135"/>
      <c r="O23" s="144">
        <f>O16+O21</f>
        <v>1212508.5640265304</v>
      </c>
    </row>
    <row r="24" spans="1:15" ht="13.5" thickTop="1" x14ac:dyDescent="0.3">
      <c r="A24" s="114"/>
    </row>
  </sheetData>
  <mergeCells count="6">
    <mergeCell ref="C2:O2"/>
    <mergeCell ref="C3:O3"/>
    <mergeCell ref="A5:O5"/>
    <mergeCell ref="H7:I7"/>
    <mergeCell ref="A9:A10"/>
    <mergeCell ref="E10:I10"/>
  </mergeCells>
  <dataValidations count="1">
    <dataValidation allowBlank="1" showInputMessage="1" showErrorMessage="1" promptTitle="Date Format" prompt="E.g:  &quot;August 1, 2011&quot;" sqref="WVW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xr:uid="{655FD3EE-7618-4900-A5AF-499AB4EC8E62}"/>
  </dataValidations>
  <pageMargins left="0.75" right="0.75" top="1" bottom="1" header="0.5" footer="0.5"/>
  <pageSetup scale="74" orientation="portrait" verticalDpi="598"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62A8-66F9-48AA-B18E-266A36E0FB32}">
  <sheetPr codeName="Sheet12">
    <tabColor theme="4"/>
  </sheetPr>
  <dimension ref="B3:N83"/>
  <sheetViews>
    <sheetView showGridLines="0" topLeftCell="A20" zoomScaleNormal="100" workbookViewId="0">
      <selection activeCell="I27" sqref="I27:K33"/>
    </sheetView>
  </sheetViews>
  <sheetFormatPr defaultColWidth="9" defaultRowHeight="15" customHeight="1" x14ac:dyDescent="0.25"/>
  <cols>
    <col min="1" max="1" width="9" style="3"/>
    <col min="2" max="2" width="36.58203125" style="8" bestFit="1" customWidth="1"/>
    <col min="3" max="3" width="10.5" style="2" bestFit="1" customWidth="1"/>
    <col min="4" max="4" width="9" style="3"/>
    <col min="5" max="5" width="41.08203125" style="3" bestFit="1" customWidth="1"/>
    <col min="6" max="6" width="10.5" style="35" bestFit="1" customWidth="1"/>
    <col min="7" max="7" width="5.08203125" style="3" customWidth="1"/>
    <col min="8" max="8" width="39.83203125" style="3" bestFit="1" customWidth="1"/>
    <col min="9" max="9" width="16.33203125" style="2" bestFit="1" customWidth="1"/>
    <col min="10" max="10" width="11.08203125" style="2" bestFit="1" customWidth="1"/>
    <col min="11" max="11" width="12.5" style="3" bestFit="1" customWidth="1"/>
    <col min="12" max="12" width="8" style="3" customWidth="1"/>
    <col min="13" max="13" width="9" style="3"/>
    <col min="14" max="14" width="0" style="3" hidden="1" customWidth="1"/>
    <col min="15" max="16384" width="9" style="3"/>
  </cols>
  <sheetData>
    <row r="3" spans="2:14" ht="25" x14ac:dyDescent="0.25">
      <c r="B3" s="78" t="s">
        <v>110</v>
      </c>
    </row>
    <row r="7" spans="2:14" ht="15" customHeight="1" x14ac:dyDescent="0.4">
      <c r="B7" s="1" t="s">
        <v>0</v>
      </c>
      <c r="E7" s="4" t="s">
        <v>1</v>
      </c>
      <c r="F7" s="5"/>
      <c r="H7" s="4" t="s">
        <v>2</v>
      </c>
      <c r="I7" s="6"/>
      <c r="J7" s="7"/>
    </row>
    <row r="8" spans="2:14" ht="15" customHeight="1" x14ac:dyDescent="0.25">
      <c r="E8" s="9"/>
      <c r="F8" s="10"/>
      <c r="H8" s="9"/>
      <c r="J8" s="11"/>
    </row>
    <row r="9" spans="2:14" ht="15" customHeight="1" x14ac:dyDescent="0.3">
      <c r="B9" s="12" t="s">
        <v>3</v>
      </c>
      <c r="C9" s="13" t="s">
        <v>4</v>
      </c>
      <c r="E9" s="14" t="s">
        <v>3</v>
      </c>
      <c r="F9" s="15" t="s">
        <v>4</v>
      </c>
      <c r="H9" s="14" t="s">
        <v>5</v>
      </c>
      <c r="I9" s="16" t="s">
        <v>6</v>
      </c>
      <c r="J9" s="17" t="s">
        <v>7</v>
      </c>
      <c r="N9" s="3" t="s">
        <v>4</v>
      </c>
    </row>
    <row r="10" spans="2:14" ht="15" customHeight="1" x14ac:dyDescent="0.25">
      <c r="B10" s="8" t="s">
        <v>8</v>
      </c>
      <c r="C10" s="69">
        <v>34398261.090000018</v>
      </c>
      <c r="E10" s="9" t="s">
        <v>8</v>
      </c>
      <c r="F10" s="19">
        <v>34398261.090000018</v>
      </c>
      <c r="H10" s="9"/>
      <c r="I10" s="20" t="s">
        <v>9</v>
      </c>
      <c r="J10" s="21" t="s">
        <v>9</v>
      </c>
      <c r="N10" s="3">
        <v>0</v>
      </c>
    </row>
    <row r="11" spans="2:14" ht="15" customHeight="1" x14ac:dyDescent="0.25">
      <c r="B11" s="8" t="s">
        <v>10</v>
      </c>
      <c r="C11" s="69">
        <v>-15302523.265000001</v>
      </c>
      <c r="E11" s="9" t="s">
        <v>10</v>
      </c>
      <c r="F11" s="19">
        <v>-15302523.265000001</v>
      </c>
      <c r="H11" s="14" t="s">
        <v>11</v>
      </c>
      <c r="J11" s="11"/>
      <c r="N11" s="3">
        <v>0</v>
      </c>
    </row>
    <row r="12" spans="2:14" ht="15" customHeight="1" x14ac:dyDescent="0.25">
      <c r="B12" s="22" t="s">
        <v>12</v>
      </c>
      <c r="C12" s="18"/>
      <c r="E12" s="9" t="s">
        <v>13</v>
      </c>
      <c r="F12" s="19">
        <v>19095737.825000018</v>
      </c>
      <c r="H12" s="9" t="s">
        <v>14</v>
      </c>
      <c r="I12" s="18">
        <v>11513029.40486218</v>
      </c>
      <c r="J12" s="23">
        <v>448317.3650253333</v>
      </c>
    </row>
    <row r="13" spans="2:14" ht="15" customHeight="1" x14ac:dyDescent="0.25">
      <c r="B13" s="8" t="s">
        <v>15</v>
      </c>
      <c r="C13" s="69">
        <v>3054052.75</v>
      </c>
      <c r="E13" s="9"/>
      <c r="F13" s="19"/>
      <c r="H13" s="9" t="s">
        <v>16</v>
      </c>
      <c r="I13" s="18">
        <v>822359.24320444127</v>
      </c>
      <c r="J13" s="23">
        <v>41446.905857503843</v>
      </c>
      <c r="N13" s="3">
        <v>-222373.13000000035</v>
      </c>
    </row>
    <row r="14" spans="2:14" ht="15" customHeight="1" x14ac:dyDescent="0.25">
      <c r="B14" s="8" t="s">
        <v>17</v>
      </c>
      <c r="C14" s="69">
        <v>16455857.318146843</v>
      </c>
      <c r="E14" s="24" t="s">
        <v>12</v>
      </c>
      <c r="F14" s="19"/>
      <c r="H14" s="25" t="s">
        <v>18</v>
      </c>
      <c r="I14" s="26">
        <f>SUM(I12:I13)</f>
        <v>12335388.648066621</v>
      </c>
      <c r="J14" s="27">
        <f>SUM(J12:J13)</f>
        <v>489764.27088283713</v>
      </c>
      <c r="N14" s="3">
        <v>1199026.75</v>
      </c>
    </row>
    <row r="15" spans="2:14" ht="15" customHeight="1" x14ac:dyDescent="0.25">
      <c r="B15" s="8" t="s">
        <v>19</v>
      </c>
      <c r="C15" s="70">
        <v>7.4999999999999997E-2</v>
      </c>
      <c r="E15" s="9" t="s">
        <v>15</v>
      </c>
      <c r="F15" s="19">
        <v>3054052.75</v>
      </c>
      <c r="H15" s="9"/>
      <c r="I15" s="18"/>
      <c r="J15" s="23"/>
      <c r="N15" s="3">
        <v>7.4999999999999997E-2</v>
      </c>
    </row>
    <row r="16" spans="2:14" ht="15" customHeight="1" x14ac:dyDescent="0.25">
      <c r="C16" s="18"/>
      <c r="E16" s="9" t="s">
        <v>17</v>
      </c>
      <c r="F16" s="19">
        <v>16455857.318146843</v>
      </c>
      <c r="H16" s="14" t="s">
        <v>20</v>
      </c>
      <c r="I16" s="18"/>
      <c r="J16" s="23"/>
    </row>
    <row r="17" spans="2:14" ht="15" customHeight="1" x14ac:dyDescent="0.25">
      <c r="B17" s="12" t="s">
        <v>21</v>
      </c>
      <c r="C17" s="29">
        <v>2025</v>
      </c>
      <c r="E17" s="9" t="s">
        <v>22</v>
      </c>
      <c r="F17" s="19">
        <v>19509910.068146843</v>
      </c>
      <c r="H17" s="9" t="s">
        <v>23</v>
      </c>
      <c r="I17" s="18">
        <v>8223592.4320444129</v>
      </c>
      <c r="J17" s="23">
        <v>760682.29996410816</v>
      </c>
      <c r="N17" s="3">
        <v>2026</v>
      </c>
    </row>
    <row r="18" spans="2:14" ht="15" customHeight="1" x14ac:dyDescent="0.25">
      <c r="B18" s="22" t="s">
        <v>24</v>
      </c>
      <c r="C18" s="18"/>
      <c r="E18" s="9" t="s">
        <v>19</v>
      </c>
      <c r="F18" s="30">
        <v>7.4999999999999997E-2</v>
      </c>
      <c r="H18" s="9" t="s">
        <v>25</v>
      </c>
      <c r="I18" s="18">
        <v>0</v>
      </c>
      <c r="J18" s="23">
        <v>0</v>
      </c>
    </row>
    <row r="19" spans="2:14" ht="15" customHeight="1" x14ac:dyDescent="0.25">
      <c r="B19" s="8" t="s">
        <v>26</v>
      </c>
      <c r="C19" s="69">
        <v>4670990.598600287</v>
      </c>
      <c r="E19" s="9" t="s">
        <v>27</v>
      </c>
      <c r="F19" s="19">
        <v>1463243.2551110133</v>
      </c>
      <c r="H19" s="25" t="s">
        <v>28</v>
      </c>
      <c r="I19" s="26">
        <f>SUM(I17:I18)</f>
        <v>8223592.4320444129</v>
      </c>
      <c r="J19" s="27">
        <f>SUM(J17:J18)</f>
        <v>760682.29996410816</v>
      </c>
      <c r="N19" s="3" t="e">
        <v>#N/A</v>
      </c>
    </row>
    <row r="20" spans="2:14" ht="15" customHeight="1" x14ac:dyDescent="0.25">
      <c r="B20" s="8" t="s">
        <v>29</v>
      </c>
      <c r="C20" s="69">
        <v>4717891.8478649454</v>
      </c>
      <c r="E20" s="9"/>
      <c r="F20" s="19"/>
      <c r="H20" s="9"/>
      <c r="I20" s="18"/>
      <c r="J20" s="23"/>
      <c r="N20" s="3">
        <v>4334675.5053062411</v>
      </c>
    </row>
    <row r="21" spans="2:14" ht="15" customHeight="1" x14ac:dyDescent="0.3">
      <c r="B21" s="22" t="s">
        <v>30</v>
      </c>
      <c r="C21" s="18"/>
      <c r="E21" s="31" t="s">
        <v>31</v>
      </c>
      <c r="F21" s="32">
        <f>F12+F19</f>
        <v>20558981.08011103</v>
      </c>
      <c r="H21" s="31" t="s">
        <v>32</v>
      </c>
      <c r="I21" s="33">
        <f>I14+I19</f>
        <v>20558981.080111034</v>
      </c>
      <c r="J21" s="34">
        <f>J14+J19</f>
        <v>1250446.5708469453</v>
      </c>
    </row>
    <row r="22" spans="2:14" ht="15" customHeight="1" x14ac:dyDescent="0.25">
      <c r="B22" s="8" t="s">
        <v>33</v>
      </c>
      <c r="C22" s="69">
        <v>-29792</v>
      </c>
      <c r="N22" s="3">
        <v>-12435.520000000004</v>
      </c>
    </row>
    <row r="23" spans="2:14" ht="15" customHeight="1" x14ac:dyDescent="0.25">
      <c r="B23" s="8" t="s">
        <v>34</v>
      </c>
      <c r="C23" s="69">
        <v>-8068</v>
      </c>
      <c r="N23" s="3">
        <v>-7793.739999999998</v>
      </c>
    </row>
    <row r="24" spans="2:14" ht="15" customHeight="1" x14ac:dyDescent="0.4">
      <c r="B24" s="8" t="s">
        <v>35</v>
      </c>
      <c r="C24" s="69">
        <v>-253341.11298199999</v>
      </c>
      <c r="E24" s="4" t="s">
        <v>36</v>
      </c>
      <c r="F24" s="7"/>
      <c r="H24" s="4" t="s">
        <v>37</v>
      </c>
      <c r="I24" s="6"/>
      <c r="J24" s="6"/>
      <c r="K24" s="36"/>
      <c r="N24" s="3">
        <v>-4308.7299999999814</v>
      </c>
    </row>
    <row r="25" spans="2:14" ht="15" customHeight="1" x14ac:dyDescent="0.25">
      <c r="B25" s="8" t="s">
        <v>38</v>
      </c>
      <c r="C25" s="69">
        <v>-36880</v>
      </c>
      <c r="E25" s="9"/>
      <c r="F25" s="11"/>
      <c r="H25" s="9"/>
      <c r="I25" s="13" t="s">
        <v>4</v>
      </c>
      <c r="J25" s="13"/>
      <c r="K25" s="37"/>
      <c r="N25" s="3">
        <v>46239.820000000007</v>
      </c>
    </row>
    <row r="26" spans="2:14" ht="15" customHeight="1" x14ac:dyDescent="0.25">
      <c r="B26" s="8" t="s">
        <v>39</v>
      </c>
      <c r="C26" s="69">
        <f>SUM(C22:C25)</f>
        <v>-328081.11298199999</v>
      </c>
      <c r="E26" s="14" t="s">
        <v>24</v>
      </c>
      <c r="F26" s="37" t="s">
        <v>4</v>
      </c>
      <c r="H26" s="9" t="s">
        <v>40</v>
      </c>
      <c r="I26" s="38" t="s">
        <v>41</v>
      </c>
      <c r="J26" s="38" t="s">
        <v>42</v>
      </c>
      <c r="K26" s="39" t="s">
        <v>43</v>
      </c>
      <c r="N26" s="3">
        <f>SUM(N22:N25)</f>
        <v>21701.830000000024</v>
      </c>
    </row>
    <row r="27" spans="2:14" ht="15" customHeight="1" x14ac:dyDescent="0.25">
      <c r="C27" s="18"/>
      <c r="E27" s="24" t="s">
        <v>30</v>
      </c>
      <c r="F27" s="11"/>
      <c r="H27" s="9" t="s">
        <v>44</v>
      </c>
      <c r="I27" s="76">
        <v>6781.3614637132068</v>
      </c>
      <c r="J27" s="76">
        <v>47392022.73797486</v>
      </c>
      <c r="K27" s="77">
        <v>0</v>
      </c>
    </row>
    <row r="28" spans="2:14" ht="15" customHeight="1" x14ac:dyDescent="0.25">
      <c r="B28" s="12" t="s">
        <v>45</v>
      </c>
      <c r="C28" s="18"/>
      <c r="E28" s="9" t="s">
        <v>33</v>
      </c>
      <c r="F28" s="23">
        <v>-29792</v>
      </c>
      <c r="H28" s="9" t="s">
        <v>46</v>
      </c>
      <c r="I28" s="76">
        <v>807.76876566765281</v>
      </c>
      <c r="J28" s="76">
        <v>23327957.115763597</v>
      </c>
      <c r="K28" s="77">
        <v>0</v>
      </c>
    </row>
    <row r="29" spans="2:14" ht="15" customHeight="1" x14ac:dyDescent="0.3">
      <c r="B29" s="75" t="s">
        <v>47</v>
      </c>
      <c r="C29" s="71">
        <v>3040126.75</v>
      </c>
      <c r="E29" s="9" t="s">
        <v>34</v>
      </c>
      <c r="F29" s="23">
        <v>-8068</v>
      </c>
      <c r="H29" s="9" t="s">
        <v>108</v>
      </c>
      <c r="I29" s="76">
        <v>62.3427357810424</v>
      </c>
      <c r="J29" s="76">
        <v>68944550.602099717</v>
      </c>
      <c r="K29" s="77">
        <v>190647.86959494537</v>
      </c>
      <c r="N29" s="3">
        <v>-222373.12999999989</v>
      </c>
    </row>
    <row r="30" spans="2:14" ht="15" customHeight="1" x14ac:dyDescent="0.25">
      <c r="B30" s="8" t="s">
        <v>48</v>
      </c>
      <c r="C30" s="69">
        <v>741473.64</v>
      </c>
      <c r="E30" s="9" t="s">
        <v>35</v>
      </c>
      <c r="F30" s="23">
        <v>-253341.11298199999</v>
      </c>
      <c r="H30" s="9"/>
      <c r="I30" s="76"/>
      <c r="J30" s="76"/>
      <c r="K30" s="77"/>
      <c r="N30" s="3">
        <v>32540.260000000009</v>
      </c>
    </row>
    <row r="31" spans="2:14" ht="15" customHeight="1" x14ac:dyDescent="0.25">
      <c r="B31" s="8" t="s">
        <v>49</v>
      </c>
      <c r="C31" s="69">
        <v>13926</v>
      </c>
      <c r="E31" s="9" t="s">
        <v>38</v>
      </c>
      <c r="F31" s="23">
        <v>-36880</v>
      </c>
      <c r="H31" s="9" t="s">
        <v>50</v>
      </c>
      <c r="I31" s="76">
        <v>12.353489555138752</v>
      </c>
      <c r="J31" s="76">
        <v>550938.77558874083</v>
      </c>
      <c r="K31" s="77">
        <v>0</v>
      </c>
      <c r="N31" s="3">
        <v>-1217.7099999999991</v>
      </c>
    </row>
    <row r="32" spans="2:14" ht="15" customHeight="1" x14ac:dyDescent="0.25">
      <c r="B32" s="8" t="s">
        <v>51</v>
      </c>
      <c r="C32" s="69">
        <v>0</v>
      </c>
      <c r="E32" s="9"/>
      <c r="F32" s="23"/>
      <c r="H32" s="9" t="s">
        <v>52</v>
      </c>
      <c r="I32" s="76">
        <v>25.003347683709165</v>
      </c>
      <c r="J32" s="76">
        <v>33332.268320127223</v>
      </c>
      <c r="K32" s="77">
        <v>92.323853500561853</v>
      </c>
      <c r="N32" s="3">
        <v>0</v>
      </c>
    </row>
    <row r="33" spans="2:14" ht="15" customHeight="1" x14ac:dyDescent="0.3">
      <c r="E33" s="31" t="s">
        <v>39</v>
      </c>
      <c r="F33" s="34">
        <f>SUM(F28:F32)</f>
        <v>-328081.11298199999</v>
      </c>
      <c r="H33" s="9" t="s">
        <v>53</v>
      </c>
      <c r="I33" s="76">
        <v>1890.3857817371913</v>
      </c>
      <c r="J33" s="76">
        <v>562176.55893901736</v>
      </c>
      <c r="K33" s="77">
        <v>1556.0892996928055</v>
      </c>
    </row>
    <row r="34" spans="2:14" ht="15" customHeight="1" x14ac:dyDescent="0.25">
      <c r="B34" s="12" t="s">
        <v>54</v>
      </c>
      <c r="H34" s="9"/>
      <c r="K34" s="11"/>
    </row>
    <row r="35" spans="2:14" ht="15" customHeight="1" x14ac:dyDescent="0.3">
      <c r="B35" s="22" t="s">
        <v>55</v>
      </c>
      <c r="H35" s="31" t="s">
        <v>56</v>
      </c>
      <c r="I35" s="40">
        <f>SUM(I27:I34)</f>
        <v>9579.2155841379408</v>
      </c>
      <c r="J35" s="40">
        <f>SUM(J27:J34)</f>
        <v>140810978.05868605</v>
      </c>
      <c r="K35" s="41">
        <f>SUM(K27:K34)</f>
        <v>192296.28274813874</v>
      </c>
    </row>
    <row r="36" spans="2:14" ht="15" customHeight="1" x14ac:dyDescent="0.4">
      <c r="B36" s="8" t="s">
        <v>57</v>
      </c>
      <c r="C36" s="72">
        <v>0</v>
      </c>
      <c r="E36" s="4" t="s">
        <v>58</v>
      </c>
      <c r="F36" s="5"/>
      <c r="N36" s="3">
        <v>0</v>
      </c>
    </row>
    <row r="37" spans="2:14" ht="15" customHeight="1" x14ac:dyDescent="0.25">
      <c r="B37" s="8" t="s">
        <v>59</v>
      </c>
      <c r="C37" s="42"/>
      <c r="E37" s="9"/>
      <c r="F37" s="10"/>
    </row>
    <row r="38" spans="2:14" ht="15" customHeight="1" x14ac:dyDescent="0.4">
      <c r="B38" s="8" t="s">
        <v>60</v>
      </c>
      <c r="C38" s="72">
        <v>0</v>
      </c>
      <c r="E38" s="14" t="s">
        <v>54</v>
      </c>
      <c r="F38" s="15" t="s">
        <v>4</v>
      </c>
      <c r="H38" s="4" t="s">
        <v>61</v>
      </c>
      <c r="I38" s="6"/>
      <c r="J38" s="6"/>
      <c r="K38" s="36"/>
      <c r="N38" s="3">
        <v>0</v>
      </c>
    </row>
    <row r="39" spans="2:14" ht="15" customHeight="1" x14ac:dyDescent="0.25">
      <c r="B39" s="8" t="s">
        <v>62</v>
      </c>
      <c r="C39" s="72">
        <v>0</v>
      </c>
      <c r="E39" s="24" t="s">
        <v>55</v>
      </c>
      <c r="F39" s="10"/>
      <c r="H39" s="9"/>
      <c r="K39" s="43"/>
      <c r="N39" s="3">
        <v>0</v>
      </c>
    </row>
    <row r="40" spans="2:14" ht="15" customHeight="1" x14ac:dyDescent="0.25">
      <c r="B40" s="22" t="s">
        <v>63</v>
      </c>
      <c r="E40" s="9" t="s">
        <v>57</v>
      </c>
      <c r="F40" s="44">
        <v>0</v>
      </c>
      <c r="H40" s="9" t="s">
        <v>64</v>
      </c>
      <c r="K40" s="43"/>
    </row>
    <row r="41" spans="2:14" ht="15" customHeight="1" x14ac:dyDescent="0.25">
      <c r="B41" s="8" t="s">
        <v>65</v>
      </c>
      <c r="C41" s="70">
        <v>0.15</v>
      </c>
      <c r="E41" s="24" t="s">
        <v>59</v>
      </c>
      <c r="F41" s="10"/>
      <c r="H41" s="9" t="s">
        <v>66</v>
      </c>
      <c r="I41" s="13" t="s">
        <v>4</v>
      </c>
      <c r="J41" s="13"/>
      <c r="K41" s="37"/>
      <c r="N41" s="3">
        <v>0.09</v>
      </c>
    </row>
    <row r="42" spans="2:14" ht="15" customHeight="1" x14ac:dyDescent="0.25">
      <c r="B42" s="8" t="s">
        <v>67</v>
      </c>
      <c r="C42" s="70">
        <v>0.115</v>
      </c>
      <c r="E42" s="9" t="s">
        <v>60</v>
      </c>
      <c r="F42" s="44">
        <v>0</v>
      </c>
      <c r="H42" s="9"/>
      <c r="I42" s="20" t="s">
        <v>68</v>
      </c>
      <c r="J42" s="73" t="s">
        <v>69</v>
      </c>
      <c r="K42" s="169" t="s">
        <v>70</v>
      </c>
      <c r="N42" s="3">
        <v>3.2000000000000001E-2</v>
      </c>
    </row>
    <row r="43" spans="2:14" ht="15" customHeight="1" x14ac:dyDescent="0.25">
      <c r="B43" s="8" t="s">
        <v>71</v>
      </c>
      <c r="C43" s="70">
        <v>0</v>
      </c>
      <c r="E43" s="9" t="s">
        <v>62</v>
      </c>
      <c r="F43" s="44">
        <v>0</v>
      </c>
      <c r="H43" s="9" t="s">
        <v>44</v>
      </c>
      <c r="I43" s="18">
        <v>2777330.3000532771</v>
      </c>
      <c r="J43" s="61">
        <v>34.129458060826728</v>
      </c>
      <c r="K43" s="74">
        <f>(I43-(I27*J43*12))/J27</f>
        <v>0</v>
      </c>
      <c r="N43" s="3">
        <v>0</v>
      </c>
    </row>
    <row r="44" spans="2:14" ht="15" customHeight="1" x14ac:dyDescent="0.25">
      <c r="C44" s="28"/>
      <c r="E44" s="9"/>
      <c r="F44" s="10"/>
      <c r="H44" s="9" t="s">
        <v>46</v>
      </c>
      <c r="I44" s="18">
        <v>798861.9849977392</v>
      </c>
      <c r="J44" s="61">
        <v>23.5</v>
      </c>
      <c r="K44" s="74">
        <f t="shared" ref="K44" si="0">(I44-(I28*J44*12))/J28</f>
        <v>2.4480120151351203E-2</v>
      </c>
    </row>
    <row r="45" spans="2:14" ht="15" customHeight="1" x14ac:dyDescent="0.25">
      <c r="B45" s="12" t="s">
        <v>72</v>
      </c>
      <c r="C45" s="28"/>
      <c r="E45" s="9" t="s">
        <v>65</v>
      </c>
      <c r="F45" s="30">
        <v>0.09</v>
      </c>
      <c r="H45" s="9" t="s">
        <v>108</v>
      </c>
      <c r="I45" s="18">
        <v>1012565.6967579967</v>
      </c>
      <c r="J45" s="61">
        <v>198.93000000000004</v>
      </c>
      <c r="K45" s="74">
        <f>(I45-(I29*J45*12))/K29</f>
        <v>4.530570488125842</v>
      </c>
    </row>
    <row r="46" spans="2:14" ht="15" customHeight="1" x14ac:dyDescent="0.25">
      <c r="B46" s="22" t="s">
        <v>73</v>
      </c>
      <c r="C46" s="28"/>
      <c r="E46" s="9" t="s">
        <v>67</v>
      </c>
      <c r="F46" s="30">
        <v>3.2000000000000001E-2</v>
      </c>
      <c r="H46" s="9"/>
      <c r="I46" s="18"/>
      <c r="J46" s="61"/>
      <c r="K46" s="74"/>
    </row>
    <row r="47" spans="2:14" ht="15" customHeight="1" x14ac:dyDescent="0.25">
      <c r="B47" s="8" t="s">
        <v>74</v>
      </c>
      <c r="C47" s="70">
        <v>0.56000000000000016</v>
      </c>
      <c r="E47" s="46" t="s">
        <v>71</v>
      </c>
      <c r="F47" s="47">
        <v>0</v>
      </c>
      <c r="H47" s="9" t="s">
        <v>50</v>
      </c>
      <c r="I47" s="18">
        <v>13774.341222536401</v>
      </c>
      <c r="J47" s="61">
        <v>13.730000000000002</v>
      </c>
      <c r="K47" s="74">
        <f>(I47-(I31*J47*12))/J31</f>
        <v>2.1307231953110038E-2</v>
      </c>
      <c r="N47" s="3">
        <v>0</v>
      </c>
    </row>
    <row r="48" spans="2:14" ht="15" customHeight="1" x14ac:dyDescent="0.25">
      <c r="B48" s="8" t="s">
        <v>75</v>
      </c>
      <c r="C48" s="70">
        <v>0.04</v>
      </c>
      <c r="H48" s="9" t="s">
        <v>52</v>
      </c>
      <c r="I48" s="18">
        <v>3712.2767360671323</v>
      </c>
      <c r="J48" s="61">
        <v>6.8199999999999994</v>
      </c>
      <c r="K48" s="74">
        <f>(I48-(I32*J48*12))/K32</f>
        <v>18.045203904126854</v>
      </c>
      <c r="N48" s="3">
        <v>0</v>
      </c>
    </row>
    <row r="49" spans="2:14" ht="15" customHeight="1" x14ac:dyDescent="0.25">
      <c r="B49" s="8" t="s">
        <v>76</v>
      </c>
      <c r="C49" s="70">
        <v>0.4</v>
      </c>
      <c r="H49" s="9" t="s">
        <v>53</v>
      </c>
      <c r="I49" s="18">
        <v>111647.24809732921</v>
      </c>
      <c r="J49" s="61">
        <v>3.6900000000000008</v>
      </c>
      <c r="K49" s="74">
        <f>(I49-(I33*J49*12))/K33</f>
        <v>17.955888320498264</v>
      </c>
      <c r="N49" s="3">
        <v>0</v>
      </c>
    </row>
    <row r="50" spans="2:14" ht="15" customHeight="1" x14ac:dyDescent="0.4">
      <c r="B50" s="8" t="s">
        <v>77</v>
      </c>
      <c r="C50" s="28"/>
      <c r="E50" s="4" t="s">
        <v>78</v>
      </c>
      <c r="F50" s="5"/>
      <c r="H50" s="9"/>
      <c r="I50" s="18"/>
      <c r="K50" s="43"/>
    </row>
    <row r="51" spans="2:14" ht="15" customHeight="1" x14ac:dyDescent="0.3">
      <c r="C51" s="70">
        <f>SUM(C47:C50)</f>
        <v>1.0000000000000002</v>
      </c>
      <c r="E51" s="9"/>
      <c r="F51" s="10"/>
      <c r="H51" s="31" t="s">
        <v>56</v>
      </c>
      <c r="I51" s="33">
        <f>SUM(I43:I50)</f>
        <v>4717891.8478649454</v>
      </c>
      <c r="J51" s="48"/>
      <c r="K51" s="49"/>
      <c r="N51" s="3">
        <f>SUM(N47:N50)</f>
        <v>0</v>
      </c>
    </row>
    <row r="52" spans="2:14" ht="15" customHeight="1" x14ac:dyDescent="0.25">
      <c r="B52" s="22" t="s">
        <v>79</v>
      </c>
      <c r="C52" s="28"/>
      <c r="E52" s="14" t="s">
        <v>80</v>
      </c>
      <c r="F52" s="15" t="s">
        <v>4</v>
      </c>
    </row>
    <row r="53" spans="2:14" ht="15" customHeight="1" x14ac:dyDescent="0.25">
      <c r="B53" s="8" t="s">
        <v>81</v>
      </c>
      <c r="C53" s="70">
        <v>3.8940000000000002E-2</v>
      </c>
      <c r="E53" s="9" t="s">
        <v>82</v>
      </c>
      <c r="F53" s="19">
        <v>3040126.75</v>
      </c>
      <c r="N53" s="3">
        <v>0</v>
      </c>
    </row>
    <row r="54" spans="2:14" ht="15" customHeight="1" x14ac:dyDescent="0.3">
      <c r="B54" s="8" t="s">
        <v>83</v>
      </c>
      <c r="C54" s="70">
        <v>5.04E-2</v>
      </c>
      <c r="E54" s="9" t="s">
        <v>84</v>
      </c>
      <c r="F54" s="19">
        <v>741473.64</v>
      </c>
      <c r="H54"/>
      <c r="I54"/>
      <c r="J54"/>
      <c r="K54"/>
      <c r="N54" s="3">
        <v>0</v>
      </c>
    </row>
    <row r="55" spans="2:14" ht="15" customHeight="1" x14ac:dyDescent="0.3">
      <c r="B55" s="8" t="s">
        <v>86</v>
      </c>
      <c r="C55" s="70">
        <v>9.2499999999999999E-2</v>
      </c>
      <c r="E55" s="9" t="s">
        <v>87</v>
      </c>
      <c r="F55" s="19">
        <v>13926</v>
      </c>
      <c r="H55"/>
      <c r="I55"/>
      <c r="J55"/>
      <c r="K55"/>
      <c r="N55" s="3">
        <v>0</v>
      </c>
    </row>
    <row r="56" spans="2:14" ht="15" customHeight="1" x14ac:dyDescent="0.3">
      <c r="B56" s="8" t="s">
        <v>88</v>
      </c>
      <c r="C56" s="28"/>
      <c r="E56" s="9" t="s">
        <v>51</v>
      </c>
      <c r="F56" s="19">
        <v>0</v>
      </c>
      <c r="H56"/>
      <c r="I56"/>
      <c r="J56"/>
      <c r="K56"/>
    </row>
    <row r="57" spans="2:14" ht="15" customHeight="1" x14ac:dyDescent="0.3">
      <c r="E57" s="9" t="s">
        <v>93</v>
      </c>
      <c r="F57" s="19">
        <v>0</v>
      </c>
      <c r="H57"/>
      <c r="I57"/>
      <c r="J57"/>
      <c r="K57"/>
    </row>
    <row r="58" spans="2:14" ht="15" customHeight="1" x14ac:dyDescent="0.3">
      <c r="B58" s="12" t="s">
        <v>95</v>
      </c>
      <c r="C58" s="13" t="s">
        <v>96</v>
      </c>
      <c r="E58" s="9" t="s">
        <v>97</v>
      </c>
      <c r="F58" s="19">
        <v>489764.27088283713</v>
      </c>
      <c r="H58"/>
      <c r="I58"/>
      <c r="J58"/>
      <c r="K58"/>
      <c r="N58" s="3" t="s">
        <v>96</v>
      </c>
    </row>
    <row r="59" spans="2:14" ht="15" customHeight="1" x14ac:dyDescent="0.3">
      <c r="B59" s="8" t="s">
        <v>44</v>
      </c>
      <c r="C59" s="45">
        <v>0.58868036606437724</v>
      </c>
      <c r="E59" s="9" t="s">
        <v>98</v>
      </c>
      <c r="F59" s="19">
        <v>760682.29996410816</v>
      </c>
      <c r="H59"/>
      <c r="I59"/>
      <c r="J59"/>
      <c r="K59"/>
      <c r="N59" s="3">
        <v>0.55366195512114658</v>
      </c>
    </row>
    <row r="60" spans="2:14" ht="15" customHeight="1" x14ac:dyDescent="0.3">
      <c r="B60" s="8" t="s">
        <v>46</v>
      </c>
      <c r="C60" s="45">
        <v>0.16932604874341484</v>
      </c>
      <c r="E60" s="9" t="s">
        <v>94</v>
      </c>
      <c r="F60" s="19"/>
      <c r="H60"/>
      <c r="I60"/>
      <c r="J60"/>
      <c r="K60"/>
      <c r="N60" s="3">
        <v>0.1691</v>
      </c>
    </row>
    <row r="61" spans="2:14" ht="15" customHeight="1" x14ac:dyDescent="0.3">
      <c r="B61" s="8" t="s">
        <v>108</v>
      </c>
      <c r="C61" s="45">
        <v>0.21462249017349294</v>
      </c>
      <c r="E61" s="14" t="s">
        <v>99</v>
      </c>
      <c r="F61" s="19">
        <v>5045972.9608469456</v>
      </c>
      <c r="H61"/>
      <c r="I61"/>
      <c r="J61"/>
      <c r="K61"/>
    </row>
    <row r="62" spans="2:14" ht="15" customHeight="1" x14ac:dyDescent="0.3">
      <c r="C62" s="45"/>
      <c r="E62" s="9" t="s">
        <v>94</v>
      </c>
      <c r="F62" s="19"/>
      <c r="H62"/>
      <c r="I62"/>
      <c r="J62"/>
      <c r="K62"/>
    </row>
    <row r="63" spans="2:14" ht="15" customHeight="1" x14ac:dyDescent="0.3">
      <c r="B63" s="8" t="s">
        <v>50</v>
      </c>
      <c r="C63" s="45">
        <v>2.9195966475513632E-3</v>
      </c>
      <c r="E63" s="24" t="s">
        <v>100</v>
      </c>
      <c r="F63" s="19">
        <v>-328081.11298199999</v>
      </c>
      <c r="H63"/>
      <c r="I63"/>
      <c r="J63"/>
      <c r="K63"/>
    </row>
    <row r="64" spans="2:14" ht="15" customHeight="1" x14ac:dyDescent="0.3">
      <c r="B64" s="8" t="s">
        <v>52</v>
      </c>
      <c r="C64" s="45">
        <v>7.8685074939712776E-4</v>
      </c>
      <c r="E64" s="14" t="s">
        <v>101</v>
      </c>
      <c r="F64" s="19">
        <v>4717891.8478649454</v>
      </c>
      <c r="H64"/>
      <c r="I64"/>
      <c r="J64"/>
      <c r="K64"/>
    </row>
    <row r="65" spans="2:11" ht="15" customHeight="1" x14ac:dyDescent="0.3">
      <c r="B65" s="8" t="s">
        <v>53</v>
      </c>
      <c r="C65" s="45">
        <v>2.36646476217666E-2</v>
      </c>
      <c r="E65" s="9"/>
      <c r="F65" s="19"/>
      <c r="H65"/>
      <c r="I65"/>
      <c r="J65"/>
      <c r="K65"/>
    </row>
    <row r="66" spans="2:11" ht="15" customHeight="1" x14ac:dyDescent="0.3">
      <c r="E66" s="31" t="s">
        <v>102</v>
      </c>
      <c r="F66" s="32">
        <f>C19-C20</f>
        <v>-46901.249264658429</v>
      </c>
      <c r="H66"/>
      <c r="I66"/>
      <c r="J66"/>
      <c r="K66"/>
    </row>
    <row r="67" spans="2:11" ht="15" customHeight="1" x14ac:dyDescent="0.3">
      <c r="B67" s="12" t="s">
        <v>104</v>
      </c>
      <c r="C67" s="13" t="s">
        <v>96</v>
      </c>
      <c r="H67"/>
      <c r="I67"/>
      <c r="J67"/>
      <c r="K67"/>
    </row>
    <row r="68" spans="2:11" ht="15" customHeight="1" x14ac:dyDescent="0.3">
      <c r="B68" s="8" t="s">
        <v>44</v>
      </c>
      <c r="C68" s="45">
        <v>0.60919999999999996</v>
      </c>
      <c r="H68"/>
      <c r="I68"/>
      <c r="J68"/>
      <c r="K68"/>
    </row>
    <row r="69" spans="2:11" ht="15" customHeight="1" x14ac:dyDescent="0.3">
      <c r="B69" s="8" t="s">
        <v>46</v>
      </c>
      <c r="C69" s="45">
        <v>0.15340000000000001</v>
      </c>
      <c r="H69"/>
      <c r="I69"/>
      <c r="J69"/>
      <c r="K69"/>
    </row>
    <row r="70" spans="2:11" ht="15" customHeight="1" x14ac:dyDescent="0.3">
      <c r="B70" s="8" t="s">
        <v>108</v>
      </c>
      <c r="C70" s="45">
        <v>0.1883</v>
      </c>
      <c r="H70"/>
      <c r="I70"/>
      <c r="J70"/>
      <c r="K70"/>
    </row>
    <row r="71" spans="2:11" ht="15" customHeight="1" x14ac:dyDescent="0.3">
      <c r="C71" s="45"/>
      <c r="H71"/>
      <c r="I71"/>
      <c r="J71"/>
      <c r="K71"/>
    </row>
    <row r="72" spans="2:11" ht="15" customHeight="1" x14ac:dyDescent="0.3">
      <c r="B72" s="8" t="s">
        <v>50</v>
      </c>
      <c r="C72" s="45">
        <v>4.0000000000000001E-3</v>
      </c>
      <c r="H72"/>
      <c r="I72"/>
      <c r="J72"/>
      <c r="K72"/>
    </row>
    <row r="73" spans="2:11" ht="15" customHeight="1" x14ac:dyDescent="0.3">
      <c r="B73" s="8" t="s">
        <v>52</v>
      </c>
      <c r="C73" s="45">
        <v>1.1000000000000001E-3</v>
      </c>
      <c r="H73"/>
      <c r="I73"/>
      <c r="J73"/>
      <c r="K73"/>
    </row>
    <row r="74" spans="2:11" ht="15" customHeight="1" x14ac:dyDescent="0.3">
      <c r="B74" s="8" t="s">
        <v>53</v>
      </c>
      <c r="C74" s="45">
        <v>4.41E-2</v>
      </c>
      <c r="H74"/>
      <c r="I74"/>
      <c r="J74"/>
      <c r="K74"/>
    </row>
    <row r="75" spans="2:11" ht="15" customHeight="1" x14ac:dyDescent="0.3">
      <c r="H75"/>
      <c r="I75"/>
      <c r="J75"/>
      <c r="K75"/>
    </row>
    <row r="76" spans="2:11" ht="13" x14ac:dyDescent="0.25">
      <c r="B76" s="12" t="s">
        <v>106</v>
      </c>
      <c r="C76" s="68" t="s">
        <v>107</v>
      </c>
    </row>
    <row r="77" spans="2:11" ht="15" customHeight="1" x14ac:dyDescent="0.25">
      <c r="B77" s="8" t="s">
        <v>44</v>
      </c>
      <c r="C77" s="45">
        <v>1</v>
      </c>
    </row>
    <row r="78" spans="2:11" ht="15" customHeight="1" x14ac:dyDescent="0.25">
      <c r="B78" s="8" t="s">
        <v>46</v>
      </c>
      <c r="C78" s="45">
        <v>0.28514411274548601</v>
      </c>
    </row>
    <row r="79" spans="2:11" ht="15" customHeight="1" x14ac:dyDescent="0.25">
      <c r="B79" s="8" t="s">
        <v>108</v>
      </c>
      <c r="C79" s="45">
        <v>0.14697523886456693</v>
      </c>
    </row>
    <row r="80" spans="2:11" ht="15" customHeight="1" x14ac:dyDescent="0.25">
      <c r="C80" s="28"/>
    </row>
    <row r="81" spans="2:3" ht="15" customHeight="1" x14ac:dyDescent="0.25">
      <c r="B81" s="8" t="s">
        <v>50</v>
      </c>
      <c r="C81" s="45">
        <v>0.14776466665241147</v>
      </c>
    </row>
    <row r="82" spans="2:3" ht="15" customHeight="1" x14ac:dyDescent="0.25">
      <c r="B82" s="8" t="s">
        <v>52</v>
      </c>
      <c r="C82" s="45">
        <v>0.5512180583289773</v>
      </c>
    </row>
    <row r="83" spans="2:3" ht="15" customHeight="1" x14ac:dyDescent="0.25">
      <c r="B83" s="8" t="s">
        <v>53</v>
      </c>
      <c r="C83" s="45">
        <v>0.74973887705992848</v>
      </c>
    </row>
  </sheetData>
  <dataValidations count="1">
    <dataValidation type="list" allowBlank="1" showInputMessage="1" showErrorMessage="1" sqref="C17" xr:uid="{D8091190-C444-4F07-A15B-ABE98BE49536}">
      <formula1>"2021,2022,2023,2024,2025,2026,2027,2028"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2269-F315-412A-8558-BAFE8CCC3877}">
  <sheetPr codeName="Sheet13">
    <tabColor theme="4"/>
  </sheetPr>
  <dimension ref="B3:N83"/>
  <sheetViews>
    <sheetView showGridLines="0" topLeftCell="A40" zoomScaleNormal="100" workbookViewId="0">
      <selection activeCell="I52" sqref="I52"/>
    </sheetView>
  </sheetViews>
  <sheetFormatPr defaultColWidth="9" defaultRowHeight="15" customHeight="1" x14ac:dyDescent="0.25"/>
  <cols>
    <col min="1" max="1" width="9" style="3"/>
    <col min="2" max="2" width="36.58203125" style="8" bestFit="1" customWidth="1"/>
    <col min="3" max="3" width="10.5" style="2" bestFit="1" customWidth="1"/>
    <col min="4" max="4" width="9" style="3"/>
    <col min="5" max="5" width="41.08203125" style="3" bestFit="1" customWidth="1"/>
    <col min="6" max="6" width="10.5" style="35" bestFit="1" customWidth="1"/>
    <col min="7" max="7" width="5.08203125" style="3" customWidth="1"/>
    <col min="8" max="8" width="39.83203125" style="3" bestFit="1" customWidth="1"/>
    <col min="9" max="9" width="16.33203125" style="2" bestFit="1" customWidth="1"/>
    <col min="10" max="10" width="11.5" style="2" bestFit="1" customWidth="1"/>
    <col min="11" max="11" width="12.5" style="3" bestFit="1" customWidth="1"/>
    <col min="12" max="12" width="8" style="3" customWidth="1"/>
    <col min="13" max="13" width="9" style="3"/>
    <col min="14" max="14" width="0" style="3" hidden="1" customWidth="1"/>
    <col min="15" max="16384" width="9" style="3"/>
  </cols>
  <sheetData>
    <row r="3" spans="2:14" ht="25" x14ac:dyDescent="0.25">
      <c r="B3" s="78" t="s">
        <v>109</v>
      </c>
    </row>
    <row r="7" spans="2:14" ht="15" customHeight="1" x14ac:dyDescent="0.4">
      <c r="B7" s="1" t="s">
        <v>0</v>
      </c>
      <c r="E7" s="4" t="s">
        <v>1</v>
      </c>
      <c r="F7" s="5"/>
      <c r="H7" s="4" t="s">
        <v>2</v>
      </c>
      <c r="I7" s="6"/>
      <c r="J7" s="7"/>
    </row>
    <row r="8" spans="2:14" ht="15" customHeight="1" x14ac:dyDescent="0.25">
      <c r="E8" s="9"/>
      <c r="F8" s="10"/>
      <c r="H8" s="9"/>
      <c r="J8" s="11"/>
    </row>
    <row r="9" spans="2:14" ht="15" customHeight="1" x14ac:dyDescent="0.3">
      <c r="B9" s="12" t="s">
        <v>3</v>
      </c>
      <c r="C9" s="13" t="s">
        <v>4</v>
      </c>
      <c r="E9" s="14" t="s">
        <v>3</v>
      </c>
      <c r="F9" s="15" t="s">
        <v>4</v>
      </c>
      <c r="H9" s="14" t="s">
        <v>5</v>
      </c>
      <c r="I9" s="16" t="s">
        <v>6</v>
      </c>
      <c r="J9" s="17" t="s">
        <v>7</v>
      </c>
      <c r="N9" s="3" t="s">
        <v>4</v>
      </c>
    </row>
    <row r="10" spans="2:14" ht="15" customHeight="1" x14ac:dyDescent="0.25">
      <c r="B10" s="8" t="s">
        <v>8</v>
      </c>
      <c r="C10" s="69">
        <v>34398261.090000018</v>
      </c>
      <c r="E10" s="9" t="s">
        <v>8</v>
      </c>
      <c r="F10" s="19">
        <v>34398261.090000018</v>
      </c>
      <c r="H10" s="9"/>
      <c r="I10" s="20" t="s">
        <v>9</v>
      </c>
      <c r="J10" s="21" t="s">
        <v>9</v>
      </c>
      <c r="N10" s="3">
        <v>0</v>
      </c>
    </row>
    <row r="11" spans="2:14" ht="15" customHeight="1" x14ac:dyDescent="0.25">
      <c r="B11" s="8" t="s">
        <v>10</v>
      </c>
      <c r="C11" s="69">
        <v>-15302523.265000001</v>
      </c>
      <c r="E11" s="9" t="s">
        <v>10</v>
      </c>
      <c r="F11" s="19">
        <v>-15302523.265000001</v>
      </c>
      <c r="H11" s="14" t="s">
        <v>11</v>
      </c>
      <c r="J11" s="11"/>
      <c r="N11" s="3">
        <v>0</v>
      </c>
    </row>
    <row r="12" spans="2:14" ht="15" customHeight="1" x14ac:dyDescent="0.25">
      <c r="B12" s="22" t="s">
        <v>12</v>
      </c>
      <c r="C12" s="18"/>
      <c r="E12" s="9" t="s">
        <v>13</v>
      </c>
      <c r="F12" s="19">
        <v>19095737.825000018</v>
      </c>
      <c r="H12" s="9" t="s">
        <v>14</v>
      </c>
      <c r="I12" s="18">
        <v>11513029.40486218</v>
      </c>
      <c r="J12" s="23">
        <v>440230.99873323995</v>
      </c>
    </row>
    <row r="13" spans="2:14" ht="15" customHeight="1" x14ac:dyDescent="0.25">
      <c r="B13" s="8" t="s">
        <v>15</v>
      </c>
      <c r="C13" s="69">
        <v>3054052.75</v>
      </c>
      <c r="E13" s="9"/>
      <c r="F13" s="19"/>
      <c r="H13" s="9" t="s">
        <v>16</v>
      </c>
      <c r="I13" s="18">
        <v>822359.24320444127</v>
      </c>
      <c r="J13" s="23">
        <v>32154.246409293657</v>
      </c>
      <c r="N13" s="3">
        <v>-222373.13000000035</v>
      </c>
    </row>
    <row r="14" spans="2:14" ht="15" customHeight="1" x14ac:dyDescent="0.25">
      <c r="B14" s="8" t="s">
        <v>17</v>
      </c>
      <c r="C14" s="69">
        <v>16455857.318146843</v>
      </c>
      <c r="E14" s="24" t="s">
        <v>12</v>
      </c>
      <c r="F14" s="19"/>
      <c r="H14" s="25" t="s">
        <v>18</v>
      </c>
      <c r="I14" s="26">
        <f>SUM(I12:I13)</f>
        <v>12335388.648066621</v>
      </c>
      <c r="J14" s="27">
        <f>SUM(J12:J13)</f>
        <v>472385.24514253362</v>
      </c>
      <c r="N14" s="3">
        <v>1199026.75</v>
      </c>
    </row>
    <row r="15" spans="2:14" ht="15" customHeight="1" x14ac:dyDescent="0.25">
      <c r="B15" s="8" t="s">
        <v>19</v>
      </c>
      <c r="C15" s="70">
        <v>7.4999999999999997E-2</v>
      </c>
      <c r="E15" s="9" t="s">
        <v>15</v>
      </c>
      <c r="F15" s="19">
        <v>3054052.75</v>
      </c>
      <c r="H15" s="9"/>
      <c r="I15" s="18"/>
      <c r="J15" s="23"/>
      <c r="N15" s="3">
        <v>7.4999999999999997E-2</v>
      </c>
    </row>
    <row r="16" spans="2:14" ht="15" customHeight="1" x14ac:dyDescent="0.25">
      <c r="C16" s="18"/>
      <c r="E16" s="9" t="s">
        <v>17</v>
      </c>
      <c r="F16" s="19">
        <v>16455857.318146843</v>
      </c>
      <c r="H16" s="14" t="s">
        <v>20</v>
      </c>
      <c r="I16" s="18"/>
      <c r="J16" s="23"/>
    </row>
    <row r="17" spans="2:14" ht="15" customHeight="1" x14ac:dyDescent="0.25">
      <c r="B17" s="12" t="s">
        <v>21</v>
      </c>
      <c r="C17" s="29">
        <v>2025</v>
      </c>
      <c r="E17" s="9" t="s">
        <v>22</v>
      </c>
      <c r="F17" s="19">
        <v>19509910.068146843</v>
      </c>
      <c r="H17" s="9" t="s">
        <v>23</v>
      </c>
      <c r="I17" s="18">
        <v>8223592.4320444129</v>
      </c>
      <c r="J17" s="23">
        <v>740123.31888399716</v>
      </c>
      <c r="N17" s="3">
        <v>2026</v>
      </c>
    </row>
    <row r="18" spans="2:14" ht="15" customHeight="1" x14ac:dyDescent="0.25">
      <c r="B18" s="22" t="s">
        <v>24</v>
      </c>
      <c r="C18" s="18"/>
      <c r="E18" s="9" t="s">
        <v>19</v>
      </c>
      <c r="F18" s="30">
        <v>7.4999999999999997E-2</v>
      </c>
      <c r="H18" s="9" t="s">
        <v>25</v>
      </c>
      <c r="I18" s="18">
        <v>0</v>
      </c>
      <c r="J18" s="23">
        <v>0</v>
      </c>
    </row>
    <row r="19" spans="2:14" ht="15" customHeight="1" x14ac:dyDescent="0.25">
      <c r="B19" s="8" t="s">
        <v>26</v>
      </c>
      <c r="C19" s="69">
        <v>4670990.598600287</v>
      </c>
      <c r="E19" s="9" t="s">
        <v>27</v>
      </c>
      <c r="F19" s="19">
        <v>1463243.2551110133</v>
      </c>
      <c r="H19" s="25" t="s">
        <v>28</v>
      </c>
      <c r="I19" s="26">
        <f>SUM(I17:I18)</f>
        <v>8223592.4320444129</v>
      </c>
      <c r="J19" s="27">
        <f>SUM(J17:J18)</f>
        <v>740123.31888399716</v>
      </c>
      <c r="N19" s="3" t="e">
        <v>#N/A</v>
      </c>
    </row>
    <row r="20" spans="2:14" ht="15" customHeight="1" x14ac:dyDescent="0.25">
      <c r="B20" s="8" t="s">
        <v>29</v>
      </c>
      <c r="C20" s="69">
        <v>4679953.8478649501</v>
      </c>
      <c r="E20" s="9"/>
      <c r="F20" s="19"/>
      <c r="H20" s="9"/>
      <c r="I20" s="18"/>
      <c r="J20" s="23"/>
      <c r="N20" s="3">
        <v>4334675.5053062411</v>
      </c>
    </row>
    <row r="21" spans="2:14" ht="15" customHeight="1" x14ac:dyDescent="0.3">
      <c r="B21" s="22" t="s">
        <v>30</v>
      </c>
      <c r="C21" s="18"/>
      <c r="E21" s="31" t="s">
        <v>31</v>
      </c>
      <c r="F21" s="32">
        <f>F12+F19</f>
        <v>20558981.08011103</v>
      </c>
      <c r="H21" s="31" t="s">
        <v>32</v>
      </c>
      <c r="I21" s="33">
        <f>I14+I19</f>
        <v>20558981.080111034</v>
      </c>
      <c r="J21" s="34">
        <f>J14+J19</f>
        <v>1212508.5640265308</v>
      </c>
    </row>
    <row r="22" spans="2:14" ht="15" customHeight="1" x14ac:dyDescent="0.25">
      <c r="B22" s="8" t="s">
        <v>33</v>
      </c>
      <c r="C22" s="69">
        <v>-29792</v>
      </c>
      <c r="N22" s="3">
        <v>-12435.520000000004</v>
      </c>
    </row>
    <row r="23" spans="2:14" ht="15" customHeight="1" x14ac:dyDescent="0.25">
      <c r="B23" s="8" t="s">
        <v>34</v>
      </c>
      <c r="C23" s="69">
        <v>-8068</v>
      </c>
      <c r="N23" s="3">
        <v>-7793.739999999998</v>
      </c>
    </row>
    <row r="24" spans="2:14" ht="15" customHeight="1" x14ac:dyDescent="0.4">
      <c r="B24" s="8" t="s">
        <v>35</v>
      </c>
      <c r="C24" s="69">
        <v>-253341.11298199999</v>
      </c>
      <c r="E24" s="4" t="s">
        <v>36</v>
      </c>
      <c r="F24" s="7"/>
      <c r="H24" s="4" t="s">
        <v>37</v>
      </c>
      <c r="I24" s="6"/>
      <c r="J24" s="6"/>
      <c r="K24" s="36"/>
      <c r="N24" s="3">
        <v>-4308.7299999999814</v>
      </c>
    </row>
    <row r="25" spans="2:14" ht="15" customHeight="1" x14ac:dyDescent="0.25">
      <c r="B25" s="8" t="s">
        <v>38</v>
      </c>
      <c r="C25" s="69">
        <v>-36880</v>
      </c>
      <c r="E25" s="9"/>
      <c r="F25" s="11"/>
      <c r="H25" s="9"/>
      <c r="I25" s="13" t="s">
        <v>4</v>
      </c>
      <c r="J25" s="13"/>
      <c r="K25" s="37"/>
      <c r="N25" s="3">
        <v>46239.820000000007</v>
      </c>
    </row>
    <row r="26" spans="2:14" ht="15" customHeight="1" x14ac:dyDescent="0.25">
      <c r="B26" s="8" t="s">
        <v>39</v>
      </c>
      <c r="C26" s="69">
        <f>SUM(C22:C25)</f>
        <v>-328081.11298199999</v>
      </c>
      <c r="E26" s="14" t="s">
        <v>24</v>
      </c>
      <c r="F26" s="37" t="s">
        <v>4</v>
      </c>
      <c r="H26" s="9" t="s">
        <v>40</v>
      </c>
      <c r="I26" s="38" t="s">
        <v>41</v>
      </c>
      <c r="J26" s="38" t="s">
        <v>42</v>
      </c>
      <c r="K26" s="39" t="s">
        <v>43</v>
      </c>
      <c r="N26" s="3">
        <f>SUM(N22:N25)</f>
        <v>21701.830000000024</v>
      </c>
    </row>
    <row r="27" spans="2:14" ht="15" customHeight="1" x14ac:dyDescent="0.25">
      <c r="C27" s="18"/>
      <c r="E27" s="24" t="s">
        <v>30</v>
      </c>
      <c r="F27" s="11"/>
      <c r="H27" s="9" t="s">
        <v>44</v>
      </c>
      <c r="I27" s="76">
        <v>6781.3614637132068</v>
      </c>
      <c r="J27" s="76">
        <v>47392022.73797486</v>
      </c>
      <c r="K27" s="77">
        <v>0</v>
      </c>
    </row>
    <row r="28" spans="2:14" ht="15" customHeight="1" x14ac:dyDescent="0.25">
      <c r="B28" s="12" t="s">
        <v>45</v>
      </c>
      <c r="C28" s="18"/>
      <c r="E28" s="9" t="s">
        <v>33</v>
      </c>
      <c r="F28" s="23">
        <v>-29792</v>
      </c>
      <c r="H28" s="9" t="s">
        <v>46</v>
      </c>
      <c r="I28" s="76">
        <v>807.76876566765281</v>
      </c>
      <c r="J28" s="76">
        <v>23327957.115763597</v>
      </c>
      <c r="K28" s="77">
        <v>0</v>
      </c>
    </row>
    <row r="29" spans="2:14" ht="15" customHeight="1" x14ac:dyDescent="0.3">
      <c r="B29" s="75" t="s">
        <v>47</v>
      </c>
      <c r="C29" s="71">
        <v>3040126.75</v>
      </c>
      <c r="E29" s="9" t="s">
        <v>34</v>
      </c>
      <c r="F29" s="23">
        <v>-8068</v>
      </c>
      <c r="H29" s="9" t="s">
        <v>108</v>
      </c>
      <c r="I29" s="76">
        <v>62.3427357810424</v>
      </c>
      <c r="J29" s="76">
        <v>68944550.602099717</v>
      </c>
      <c r="K29" s="77">
        <v>190647.86959494537</v>
      </c>
      <c r="N29" s="3">
        <v>-222373.12999999989</v>
      </c>
    </row>
    <row r="30" spans="2:14" ht="15" customHeight="1" x14ac:dyDescent="0.25">
      <c r="B30" s="8" t="s">
        <v>48</v>
      </c>
      <c r="C30" s="69">
        <v>741473.64</v>
      </c>
      <c r="E30" s="9" t="s">
        <v>35</v>
      </c>
      <c r="F30" s="23">
        <v>-253341.11298199999</v>
      </c>
      <c r="H30" s="9"/>
      <c r="I30" s="76"/>
      <c r="J30" s="76"/>
      <c r="K30" s="77"/>
      <c r="N30" s="3">
        <v>32540.260000000009</v>
      </c>
    </row>
    <row r="31" spans="2:14" ht="15" customHeight="1" x14ac:dyDescent="0.25">
      <c r="B31" s="8" t="s">
        <v>49</v>
      </c>
      <c r="C31" s="69">
        <v>13926</v>
      </c>
      <c r="E31" s="9" t="s">
        <v>38</v>
      </c>
      <c r="F31" s="23">
        <v>-36880</v>
      </c>
      <c r="H31" s="9" t="s">
        <v>50</v>
      </c>
      <c r="I31" s="76">
        <v>12.353489555138752</v>
      </c>
      <c r="J31" s="76">
        <v>550938.77558874083</v>
      </c>
      <c r="K31" s="77">
        <v>0</v>
      </c>
      <c r="N31" s="3">
        <v>-1217.7099999999991</v>
      </c>
    </row>
    <row r="32" spans="2:14" ht="15" customHeight="1" x14ac:dyDescent="0.25">
      <c r="B32" s="8" t="s">
        <v>51</v>
      </c>
      <c r="C32" s="69">
        <v>0</v>
      </c>
      <c r="E32" s="9"/>
      <c r="F32" s="23"/>
      <c r="H32" s="9" t="s">
        <v>52</v>
      </c>
      <c r="I32" s="76">
        <v>25.003347683709165</v>
      </c>
      <c r="J32" s="76">
        <v>33332.268320127223</v>
      </c>
      <c r="K32" s="77">
        <v>92.323853500561853</v>
      </c>
      <c r="N32" s="3">
        <v>0</v>
      </c>
    </row>
    <row r="33" spans="2:14" ht="15" customHeight="1" x14ac:dyDescent="0.3">
      <c r="E33" s="31" t="s">
        <v>39</v>
      </c>
      <c r="F33" s="34">
        <f>SUM(F28:F32)</f>
        <v>-328081.11298199999</v>
      </c>
      <c r="H33" s="9" t="s">
        <v>53</v>
      </c>
      <c r="I33" s="76">
        <v>1890.3857817371913</v>
      </c>
      <c r="J33" s="76">
        <v>562176.55893901736</v>
      </c>
      <c r="K33" s="77">
        <v>1556.0892996928055</v>
      </c>
    </row>
    <row r="34" spans="2:14" ht="15" customHeight="1" x14ac:dyDescent="0.25">
      <c r="B34" s="12" t="s">
        <v>54</v>
      </c>
      <c r="H34" s="9"/>
      <c r="K34" s="11"/>
    </row>
    <row r="35" spans="2:14" ht="15" customHeight="1" x14ac:dyDescent="0.3">
      <c r="B35" s="22" t="s">
        <v>55</v>
      </c>
      <c r="H35" s="31" t="s">
        <v>56</v>
      </c>
      <c r="I35" s="40">
        <f>SUM(I27:I34)</f>
        <v>9579.2155841379408</v>
      </c>
      <c r="J35" s="40">
        <f>SUM(J27:J34)</f>
        <v>140810978.05868605</v>
      </c>
      <c r="K35" s="41">
        <f>SUM(K27:K34)</f>
        <v>192296.28274813874</v>
      </c>
    </row>
    <row r="36" spans="2:14" ht="15" customHeight="1" x14ac:dyDescent="0.4">
      <c r="B36" s="8" t="s">
        <v>57</v>
      </c>
      <c r="C36" s="72">
        <v>0</v>
      </c>
      <c r="E36" s="4" t="s">
        <v>58</v>
      </c>
      <c r="F36" s="5"/>
      <c r="N36" s="3">
        <v>0</v>
      </c>
    </row>
    <row r="37" spans="2:14" ht="15" customHeight="1" x14ac:dyDescent="0.25">
      <c r="B37" s="8" t="s">
        <v>59</v>
      </c>
      <c r="C37" s="42"/>
      <c r="E37" s="9"/>
      <c r="F37" s="10"/>
    </row>
    <row r="38" spans="2:14" ht="15" customHeight="1" x14ac:dyDescent="0.4">
      <c r="B38" s="8" t="s">
        <v>60</v>
      </c>
      <c r="C38" s="72">
        <v>0</v>
      </c>
      <c r="E38" s="14" t="s">
        <v>54</v>
      </c>
      <c r="F38" s="15" t="s">
        <v>4</v>
      </c>
      <c r="H38" s="4" t="s">
        <v>61</v>
      </c>
      <c r="I38" s="6"/>
      <c r="J38" s="6"/>
      <c r="K38" s="36"/>
      <c r="N38" s="3">
        <v>0</v>
      </c>
    </row>
    <row r="39" spans="2:14" ht="15" customHeight="1" x14ac:dyDescent="0.25">
      <c r="B39" s="8" t="s">
        <v>62</v>
      </c>
      <c r="C39" s="72">
        <v>0</v>
      </c>
      <c r="E39" s="24" t="s">
        <v>55</v>
      </c>
      <c r="F39" s="10"/>
      <c r="H39" s="9"/>
      <c r="K39" s="43"/>
      <c r="N39" s="3">
        <v>0</v>
      </c>
    </row>
    <row r="40" spans="2:14" ht="15" customHeight="1" x14ac:dyDescent="0.25">
      <c r="B40" s="22" t="s">
        <v>63</v>
      </c>
      <c r="E40" s="9" t="s">
        <v>57</v>
      </c>
      <c r="F40" s="44">
        <v>0</v>
      </c>
      <c r="H40" s="9" t="s">
        <v>64</v>
      </c>
      <c r="K40" s="43"/>
    </row>
    <row r="41" spans="2:14" ht="15" customHeight="1" x14ac:dyDescent="0.25">
      <c r="B41" s="8" t="s">
        <v>65</v>
      </c>
      <c r="C41" s="70">
        <v>0.15</v>
      </c>
      <c r="E41" s="24" t="s">
        <v>59</v>
      </c>
      <c r="F41" s="10"/>
      <c r="H41" s="9" t="s">
        <v>66</v>
      </c>
      <c r="I41" s="13" t="s">
        <v>4</v>
      </c>
      <c r="J41" s="13"/>
      <c r="K41" s="37"/>
      <c r="N41" s="3">
        <v>0.09</v>
      </c>
    </row>
    <row r="42" spans="2:14" ht="15" customHeight="1" x14ac:dyDescent="0.25">
      <c r="B42" s="8" t="s">
        <v>67</v>
      </c>
      <c r="C42" s="70">
        <v>0.115</v>
      </c>
      <c r="E42" s="9" t="s">
        <v>60</v>
      </c>
      <c r="F42" s="44">
        <v>0</v>
      </c>
      <c r="H42" s="9"/>
      <c r="I42" s="20" t="s">
        <v>68</v>
      </c>
      <c r="J42" s="73" t="s">
        <v>69</v>
      </c>
      <c r="K42" s="43"/>
      <c r="N42" s="3">
        <v>3.2000000000000001E-2</v>
      </c>
    </row>
    <row r="43" spans="2:14" ht="15" customHeight="1" x14ac:dyDescent="0.25">
      <c r="B43" s="8" t="s">
        <v>71</v>
      </c>
      <c r="C43" s="70">
        <v>0</v>
      </c>
      <c r="E43" s="9" t="s">
        <v>62</v>
      </c>
      <c r="F43" s="44">
        <v>0</v>
      </c>
      <c r="H43" s="9" t="s">
        <v>44</v>
      </c>
      <c r="I43" s="18">
        <v>2754996.9403104829</v>
      </c>
      <c r="J43" s="61">
        <v>33.85501268258546</v>
      </c>
      <c r="K43" s="74">
        <v>0</v>
      </c>
      <c r="N43" s="3">
        <v>0</v>
      </c>
    </row>
    <row r="44" spans="2:14" ht="15" customHeight="1" x14ac:dyDescent="0.25">
      <c r="C44" s="28"/>
      <c r="E44" s="9"/>
      <c r="F44" s="10"/>
      <c r="H44" s="9" t="s">
        <v>46</v>
      </c>
      <c r="I44" s="18">
        <v>792438.09220563783</v>
      </c>
      <c r="J44" s="61">
        <v>23.311029334917208</v>
      </c>
      <c r="K44" s="74">
        <v>2.4283268041295564E-2</v>
      </c>
    </row>
    <row r="45" spans="2:14" ht="15" customHeight="1" x14ac:dyDescent="0.25">
      <c r="B45" s="12" t="s">
        <v>72</v>
      </c>
      <c r="C45" s="28"/>
      <c r="E45" s="9" t="s">
        <v>65</v>
      </c>
      <c r="F45" s="30">
        <v>0.09</v>
      </c>
      <c r="H45" s="9" t="s">
        <v>108</v>
      </c>
      <c r="I45" s="18">
        <v>1004423.3472619804</v>
      </c>
      <c r="J45" s="61">
        <v>197.33034321681191</v>
      </c>
      <c r="K45" s="74">
        <v>4.4941387894728368</v>
      </c>
    </row>
    <row r="46" spans="2:14" ht="15" customHeight="1" x14ac:dyDescent="0.25">
      <c r="B46" s="22" t="s">
        <v>73</v>
      </c>
      <c r="C46" s="28"/>
      <c r="E46" s="9" t="s">
        <v>67</v>
      </c>
      <c r="F46" s="30">
        <v>3.2000000000000001E-2</v>
      </c>
      <c r="H46" s="9"/>
      <c r="I46" s="18"/>
      <c r="J46" s="61"/>
      <c r="K46" s="74"/>
    </row>
    <row r="47" spans="2:14" ht="15" customHeight="1" x14ac:dyDescent="0.25">
      <c r="B47" s="8" t="s">
        <v>74</v>
      </c>
      <c r="C47" s="70">
        <v>0.56000000000000016</v>
      </c>
      <c r="E47" s="46" t="s">
        <v>71</v>
      </c>
      <c r="F47" s="47">
        <v>0</v>
      </c>
      <c r="H47" s="9" t="s">
        <v>50</v>
      </c>
      <c r="I47" s="18">
        <v>13663.577545008739</v>
      </c>
      <c r="J47" s="61">
        <v>13.619592883762268</v>
      </c>
      <c r="K47" s="74">
        <v>2.1135894004460993E-2</v>
      </c>
      <c r="N47" s="3">
        <v>0</v>
      </c>
    </row>
    <row r="48" spans="2:14" ht="15" customHeight="1" x14ac:dyDescent="0.25">
      <c r="B48" s="8" t="s">
        <v>75</v>
      </c>
      <c r="C48" s="70">
        <v>0.04</v>
      </c>
      <c r="H48" s="9" t="s">
        <v>52</v>
      </c>
      <c r="I48" s="18">
        <v>3682.425186969856</v>
      </c>
      <c r="J48" s="61">
        <v>6.7651583006015032</v>
      </c>
      <c r="K48" s="74">
        <v>17.900096917602703</v>
      </c>
      <c r="N48" s="3">
        <v>0</v>
      </c>
    </row>
    <row r="49" spans="2:14" ht="15" customHeight="1" x14ac:dyDescent="0.25">
      <c r="B49" s="8" t="s">
        <v>76</v>
      </c>
      <c r="C49" s="70">
        <v>0.4</v>
      </c>
      <c r="H49" s="9" t="s">
        <v>53</v>
      </c>
      <c r="I49" s="18">
        <v>110749.45853445193</v>
      </c>
      <c r="J49" s="61">
        <v>3.6603275849295529</v>
      </c>
      <c r="K49" s="74">
        <v>17.811499547814137</v>
      </c>
      <c r="N49" s="3">
        <v>0</v>
      </c>
    </row>
    <row r="50" spans="2:14" ht="15" customHeight="1" x14ac:dyDescent="0.4">
      <c r="B50" s="8" t="s">
        <v>77</v>
      </c>
      <c r="C50" s="28"/>
      <c r="E50" s="4" t="s">
        <v>78</v>
      </c>
      <c r="F50" s="5"/>
      <c r="H50" s="9"/>
      <c r="I50" s="18"/>
      <c r="K50" s="43"/>
    </row>
    <row r="51" spans="2:14" ht="15" customHeight="1" x14ac:dyDescent="0.3">
      <c r="C51" s="70">
        <f>SUM(C47:C50)</f>
        <v>1.0000000000000002</v>
      </c>
      <c r="E51" s="9"/>
      <c r="F51" s="10"/>
      <c r="H51" s="148" t="s">
        <v>56</v>
      </c>
      <c r="I51" s="149">
        <f>SUM(I43:I50)</f>
        <v>4679953.8410445321</v>
      </c>
      <c r="K51" s="43"/>
      <c r="N51" s="3">
        <f>SUM(N47:N50)</f>
        <v>0</v>
      </c>
    </row>
    <row r="52" spans="2:14" ht="15" customHeight="1" x14ac:dyDescent="0.3">
      <c r="B52" s="22" t="s">
        <v>79</v>
      </c>
      <c r="C52" s="28"/>
      <c r="E52" s="14" t="s">
        <v>80</v>
      </c>
      <c r="F52" s="15" t="s">
        <v>4</v>
      </c>
      <c r="H52" s="150" t="s">
        <v>148</v>
      </c>
      <c r="I52" s="151">
        <v>80388</v>
      </c>
      <c r="J52" s="48"/>
      <c r="K52" s="49"/>
    </row>
    <row r="53" spans="2:14" ht="15" customHeight="1" x14ac:dyDescent="0.25">
      <c r="B53" s="8" t="s">
        <v>81</v>
      </c>
      <c r="C53" s="70">
        <v>3.8237633489177199E-2</v>
      </c>
      <c r="E53" s="9" t="s">
        <v>82</v>
      </c>
      <c r="F53" s="19">
        <v>3040126.75</v>
      </c>
      <c r="N53" s="3">
        <v>0</v>
      </c>
    </row>
    <row r="54" spans="2:14" ht="15" customHeight="1" x14ac:dyDescent="0.25">
      <c r="B54" s="8" t="s">
        <v>83</v>
      </c>
      <c r="C54" s="70">
        <v>3.9100000000000003E-2</v>
      </c>
      <c r="E54" s="9" t="s">
        <v>84</v>
      </c>
      <c r="F54" s="19">
        <v>741473.64</v>
      </c>
      <c r="N54" s="3">
        <v>0</v>
      </c>
    </row>
    <row r="55" spans="2:14" ht="15" customHeight="1" x14ac:dyDescent="0.4">
      <c r="B55" s="8" t="s">
        <v>86</v>
      </c>
      <c r="C55" s="70">
        <v>0.09</v>
      </c>
      <c r="E55" s="9" t="s">
        <v>87</v>
      </c>
      <c r="F55" s="19">
        <v>13926</v>
      </c>
      <c r="H55" s="50" t="s">
        <v>85</v>
      </c>
      <c r="I55" s="51"/>
      <c r="J55" s="51"/>
      <c r="K55" s="52"/>
      <c r="N55" s="3">
        <v>0</v>
      </c>
    </row>
    <row r="56" spans="2:14" ht="15" customHeight="1" x14ac:dyDescent="0.25">
      <c r="B56" s="8" t="s">
        <v>88</v>
      </c>
      <c r="C56" s="28"/>
      <c r="E56" s="9" t="s">
        <v>51</v>
      </c>
      <c r="F56" s="19">
        <v>0</v>
      </c>
      <c r="H56" s="53"/>
      <c r="I56" s="54"/>
      <c r="J56" s="54"/>
      <c r="K56" s="55"/>
    </row>
    <row r="57" spans="2:14" ht="15" customHeight="1" x14ac:dyDescent="0.25">
      <c r="E57" s="9" t="s">
        <v>93</v>
      </c>
      <c r="F57" s="19">
        <v>0</v>
      </c>
      <c r="H57" s="56" t="s">
        <v>89</v>
      </c>
      <c r="I57" s="57" t="s">
        <v>90</v>
      </c>
      <c r="J57" s="57" t="s">
        <v>91</v>
      </c>
      <c r="K57" s="58" t="s">
        <v>92</v>
      </c>
    </row>
    <row r="58" spans="2:14" ht="15" customHeight="1" x14ac:dyDescent="0.25">
      <c r="B58" s="12" t="s">
        <v>95</v>
      </c>
      <c r="C58" s="13" t="s">
        <v>96</v>
      </c>
      <c r="E58" s="9" t="s">
        <v>97</v>
      </c>
      <c r="F58" s="19">
        <v>472385.24514253362</v>
      </c>
      <c r="H58" s="53"/>
      <c r="I58" s="59" t="s">
        <v>69</v>
      </c>
      <c r="J58" s="59" t="s">
        <v>69</v>
      </c>
      <c r="K58" s="60" t="s">
        <v>94</v>
      </c>
      <c r="N58" s="3" t="s">
        <v>96</v>
      </c>
    </row>
    <row r="59" spans="2:14" ht="15" customHeight="1" x14ac:dyDescent="0.25">
      <c r="B59" s="8" t="s">
        <v>44</v>
      </c>
      <c r="C59" s="45">
        <v>0.58868036606437724</v>
      </c>
      <c r="E59" s="9" t="s">
        <v>98</v>
      </c>
      <c r="F59" s="19">
        <v>740123.31888399716</v>
      </c>
      <c r="H59" s="53" t="str">
        <f>H43</f>
        <v>Residential</v>
      </c>
      <c r="I59" s="61">
        <v>34.129458060826728</v>
      </c>
      <c r="J59" s="61">
        <v>33.85501268258546</v>
      </c>
      <c r="K59" s="62">
        <f>J59-I59</f>
        <v>-0.27444537824126769</v>
      </c>
      <c r="N59" s="3">
        <v>0.55366195512114658</v>
      </c>
    </row>
    <row r="60" spans="2:14" ht="15" customHeight="1" x14ac:dyDescent="0.25">
      <c r="B60" s="8" t="s">
        <v>46</v>
      </c>
      <c r="C60" s="45">
        <v>0.16932604874341484</v>
      </c>
      <c r="E60" s="9" t="s">
        <v>94</v>
      </c>
      <c r="F60" s="19"/>
      <c r="H60" s="53" t="str">
        <f>H44</f>
        <v>General Service&lt;50kW</v>
      </c>
      <c r="I60" s="61">
        <v>23.5</v>
      </c>
      <c r="J60" s="61">
        <v>23.311029334917208</v>
      </c>
      <c r="K60" s="62">
        <f t="shared" ref="K60:K65" si="0">J60-I60</f>
        <v>-0.18897066508279181</v>
      </c>
      <c r="N60" s="3">
        <v>0.1691</v>
      </c>
    </row>
    <row r="61" spans="2:14" ht="15" customHeight="1" x14ac:dyDescent="0.25">
      <c r="B61" s="8" t="s">
        <v>108</v>
      </c>
      <c r="C61" s="45">
        <v>0.21462249017349294</v>
      </c>
      <c r="E61" s="14" t="s">
        <v>99</v>
      </c>
      <c r="F61" s="19">
        <v>5008034.9540265314</v>
      </c>
      <c r="H61" s="53" t="str">
        <f>H45</f>
        <v>General Service 50-4999kW</v>
      </c>
      <c r="I61" s="61">
        <v>198.93000000000004</v>
      </c>
      <c r="J61" s="61">
        <v>197.33034321681191</v>
      </c>
      <c r="K61" s="62">
        <f t="shared" si="0"/>
        <v>-1.5996567831881237</v>
      </c>
    </row>
    <row r="62" spans="2:14" ht="15" customHeight="1" x14ac:dyDescent="0.25">
      <c r="C62" s="45"/>
      <c r="E62" s="9" t="s">
        <v>94</v>
      </c>
      <c r="F62" s="19"/>
      <c r="H62" s="53"/>
      <c r="I62" s="61"/>
      <c r="J62" s="61"/>
      <c r="K62" s="62"/>
    </row>
    <row r="63" spans="2:14" ht="15" customHeight="1" x14ac:dyDescent="0.25">
      <c r="B63" s="8" t="s">
        <v>50</v>
      </c>
      <c r="C63" s="45">
        <v>2.9195966475513632E-3</v>
      </c>
      <c r="E63" s="24" t="s">
        <v>100</v>
      </c>
      <c r="F63" s="19">
        <v>-328081.11298199999</v>
      </c>
      <c r="H63" s="53" t="str">
        <f>H47</f>
        <v>Unmetered Scattered Load</v>
      </c>
      <c r="I63" s="61">
        <v>13.730000000000002</v>
      </c>
      <c r="J63" s="61">
        <v>13.619592883762268</v>
      </c>
      <c r="K63" s="62">
        <f t="shared" si="0"/>
        <v>-0.11040711623773447</v>
      </c>
    </row>
    <row r="64" spans="2:14" ht="15" customHeight="1" x14ac:dyDescent="0.25">
      <c r="B64" s="8" t="s">
        <v>52</v>
      </c>
      <c r="C64" s="45">
        <v>7.8685074939712776E-4</v>
      </c>
      <c r="E64" s="14" t="s">
        <v>101</v>
      </c>
      <c r="F64" s="19">
        <v>4679953.8410445312</v>
      </c>
      <c r="H64" s="53" t="str">
        <f>H48</f>
        <v>Sentinel Lights</v>
      </c>
      <c r="I64" s="61">
        <v>6.8199999999999994</v>
      </c>
      <c r="J64" s="61">
        <v>6.7651583006015032</v>
      </c>
      <c r="K64" s="62">
        <f t="shared" si="0"/>
        <v>-5.4841699398496147E-2</v>
      </c>
    </row>
    <row r="65" spans="2:11" ht="15" customHeight="1" x14ac:dyDescent="0.25">
      <c r="B65" s="8" t="s">
        <v>53</v>
      </c>
      <c r="C65" s="45">
        <v>2.36646476217666E-2</v>
      </c>
      <c r="E65" s="9"/>
      <c r="F65" s="19"/>
      <c r="H65" s="53" t="str">
        <f>H49</f>
        <v>Street Lights</v>
      </c>
      <c r="I65" s="61">
        <v>3.6900000000000008</v>
      </c>
      <c r="J65" s="61">
        <v>3.6603275849295529</v>
      </c>
      <c r="K65" s="62">
        <f t="shared" si="0"/>
        <v>-2.9672415070447933E-2</v>
      </c>
    </row>
    <row r="66" spans="2:11" ht="15" customHeight="1" x14ac:dyDescent="0.3">
      <c r="E66" s="31" t="s">
        <v>102</v>
      </c>
      <c r="F66" s="32">
        <v>-8963.2492646630853</v>
      </c>
      <c r="H66" s="53"/>
      <c r="I66" s="54"/>
      <c r="J66" s="54"/>
      <c r="K66" s="55"/>
    </row>
    <row r="67" spans="2:11" ht="15" customHeight="1" x14ac:dyDescent="0.25">
      <c r="B67" s="12" t="s">
        <v>104</v>
      </c>
      <c r="C67" s="13" t="s">
        <v>96</v>
      </c>
      <c r="H67" s="56" t="s">
        <v>103</v>
      </c>
      <c r="I67" s="57" t="s">
        <v>90</v>
      </c>
      <c r="J67" s="57" t="s">
        <v>91</v>
      </c>
      <c r="K67" s="58" t="s">
        <v>92</v>
      </c>
    </row>
    <row r="68" spans="2:11" ht="15" customHeight="1" x14ac:dyDescent="0.25">
      <c r="B68" s="8" t="s">
        <v>44</v>
      </c>
      <c r="C68" s="45">
        <v>0.60919999999999996</v>
      </c>
      <c r="H68" s="53"/>
      <c r="I68" s="59" t="s">
        <v>105</v>
      </c>
      <c r="J68" s="59" t="s">
        <v>70</v>
      </c>
      <c r="K68" s="60" t="s">
        <v>94</v>
      </c>
    </row>
    <row r="69" spans="2:11" ht="15" customHeight="1" x14ac:dyDescent="0.25">
      <c r="B69" s="8" t="s">
        <v>46</v>
      </c>
      <c r="C69" s="45">
        <v>0.15340000000000001</v>
      </c>
      <c r="H69" s="53" t="str">
        <f>H59</f>
        <v>Residential</v>
      </c>
      <c r="I69" s="63">
        <v>0</v>
      </c>
      <c r="J69" s="63">
        <v>0</v>
      </c>
      <c r="K69" s="62">
        <f>J69-I69</f>
        <v>0</v>
      </c>
    </row>
    <row r="70" spans="2:11" ht="15" customHeight="1" x14ac:dyDescent="0.25">
      <c r="B70" s="8" t="s">
        <v>108</v>
      </c>
      <c r="C70" s="45">
        <v>0.1883</v>
      </c>
      <c r="H70" s="53" t="str">
        <f>H60</f>
        <v>General Service&lt;50kW</v>
      </c>
      <c r="I70" s="63">
        <v>2.4500000000000001E-2</v>
      </c>
      <c r="J70" s="63">
        <v>2.4283268041295564E-2</v>
      </c>
      <c r="K70" s="62">
        <f t="shared" ref="K70:K74" si="1">J70-I70</f>
        <v>-2.1673195870443654E-4</v>
      </c>
    </row>
    <row r="71" spans="2:11" ht="15" customHeight="1" x14ac:dyDescent="0.25">
      <c r="C71" s="45"/>
      <c r="H71" s="53" t="str">
        <f>H61</f>
        <v>General Service 50-4999kW</v>
      </c>
      <c r="I71" s="63">
        <v>4.9522000000000004</v>
      </c>
      <c r="J71" s="63">
        <v>4.9157957435777746</v>
      </c>
      <c r="K71" s="62">
        <f t="shared" si="1"/>
        <v>-3.6404256422225778E-2</v>
      </c>
    </row>
    <row r="72" spans="2:11" ht="15" customHeight="1" x14ac:dyDescent="0.25">
      <c r="B72" s="8" t="s">
        <v>50</v>
      </c>
      <c r="C72" s="45">
        <v>4.0000000000000001E-3</v>
      </c>
      <c r="H72" s="53"/>
      <c r="I72" s="63"/>
      <c r="J72" s="63"/>
      <c r="K72" s="62"/>
    </row>
    <row r="73" spans="2:11" ht="15" customHeight="1" x14ac:dyDescent="0.25">
      <c r="B73" s="8" t="s">
        <v>52</v>
      </c>
      <c r="C73" s="45">
        <v>1.1000000000000001E-3</v>
      </c>
      <c r="H73" s="53" t="str">
        <f>H63</f>
        <v>Unmetered Scattered Load</v>
      </c>
      <c r="I73" s="63">
        <v>2.1299999999999999E-2</v>
      </c>
      <c r="J73" s="63">
        <v>2.1135894004460993E-2</v>
      </c>
      <c r="K73" s="62">
        <f>J73-I73</f>
        <v>-1.6410599553900659E-4</v>
      </c>
    </row>
    <row r="74" spans="2:11" ht="15" customHeight="1" x14ac:dyDescent="0.25">
      <c r="B74" s="8" t="s">
        <v>53</v>
      </c>
      <c r="C74" s="45">
        <v>4.41E-2</v>
      </c>
      <c r="H74" s="53" t="str">
        <f t="shared" ref="H74:H75" si="2">H64</f>
        <v>Sentinel Lights</v>
      </c>
      <c r="I74" s="63">
        <v>18.045200000000001</v>
      </c>
      <c r="J74" s="63">
        <v>17.900096917602703</v>
      </c>
      <c r="K74" s="62">
        <f t="shared" si="1"/>
        <v>-0.14510308239729852</v>
      </c>
    </row>
    <row r="75" spans="2:11" ht="15" customHeight="1" x14ac:dyDescent="0.25">
      <c r="H75" s="53" t="str">
        <f t="shared" si="2"/>
        <v>Street Lights</v>
      </c>
      <c r="I75" s="63">
        <v>17.9559</v>
      </c>
      <c r="J75" s="63">
        <v>17.811499547814137</v>
      </c>
      <c r="K75" s="62">
        <f>J75-I75</f>
        <v>-0.14440045218586306</v>
      </c>
    </row>
    <row r="76" spans="2:11" ht="13" x14ac:dyDescent="0.25">
      <c r="B76" s="12" t="s">
        <v>106</v>
      </c>
      <c r="C76" s="68" t="s">
        <v>107</v>
      </c>
      <c r="H76" s="64"/>
      <c r="I76" s="65"/>
      <c r="J76" s="66"/>
      <c r="K76" s="67"/>
    </row>
    <row r="77" spans="2:11" ht="15" customHeight="1" x14ac:dyDescent="0.25">
      <c r="B77" s="8" t="s">
        <v>44</v>
      </c>
      <c r="C77" s="45">
        <v>1</v>
      </c>
    </row>
    <row r="78" spans="2:11" ht="15" customHeight="1" x14ac:dyDescent="0.25">
      <c r="B78" s="8" t="s">
        <v>46</v>
      </c>
      <c r="C78" s="45">
        <v>0.28514411274548601</v>
      </c>
    </row>
    <row r="79" spans="2:11" ht="15" customHeight="1" x14ac:dyDescent="0.25">
      <c r="B79" s="8" t="s">
        <v>108</v>
      </c>
      <c r="C79" s="45">
        <v>0.14697523886456693</v>
      </c>
    </row>
    <row r="80" spans="2:11" ht="15" customHeight="1" x14ac:dyDescent="0.25">
      <c r="C80" s="28"/>
    </row>
    <row r="81" spans="2:3" ht="15" customHeight="1" x14ac:dyDescent="0.25">
      <c r="B81" s="8" t="s">
        <v>50</v>
      </c>
      <c r="C81" s="45">
        <v>0.14776466665241147</v>
      </c>
    </row>
    <row r="82" spans="2:3" ht="15" customHeight="1" x14ac:dyDescent="0.25">
      <c r="B82" s="8" t="s">
        <v>52</v>
      </c>
      <c r="C82" s="45">
        <v>0.5512180583289773</v>
      </c>
    </row>
    <row r="83" spans="2:3" ht="15" customHeight="1" x14ac:dyDescent="0.25">
      <c r="B83" s="8" t="s">
        <v>53</v>
      </c>
      <c r="C83" s="45">
        <v>0.74973887705992848</v>
      </c>
    </row>
  </sheetData>
  <conditionalFormatting sqref="K59:K65 K69:K75">
    <cfRule type="cellIs" dxfId="2" priority="1" operator="greaterThan">
      <formula>0</formula>
    </cfRule>
  </conditionalFormatting>
  <dataValidations disablePrompts="1" count="1">
    <dataValidation type="list" allowBlank="1" showInputMessage="1" showErrorMessage="1" sqref="C17" xr:uid="{C84BD167-5651-498A-9763-FD531455668E}">
      <formula1>"2021,2022,2023,2024,2025,2026,2027,2028"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E24E-A877-4472-BF79-53A2F546BF5A}">
  <sheetPr>
    <tabColor theme="4"/>
  </sheetPr>
  <dimension ref="B3:J17"/>
  <sheetViews>
    <sheetView showGridLines="0" tabSelected="1" workbookViewId="0">
      <selection activeCell="H17" sqref="H17"/>
    </sheetView>
  </sheetViews>
  <sheetFormatPr defaultRowHeight="14" x14ac:dyDescent="0.3"/>
  <cols>
    <col min="2" max="2" width="45" bestFit="1" customWidth="1"/>
    <col min="3" max="3" width="11.83203125" bestFit="1" customWidth="1"/>
    <col min="4" max="4" width="17" customWidth="1"/>
    <col min="5" max="9" width="15.25" customWidth="1"/>
    <col min="10" max="10" width="20.75" bestFit="1" customWidth="1"/>
  </cols>
  <sheetData>
    <row r="3" spans="2:10" ht="20" x14ac:dyDescent="0.4">
      <c r="B3" s="161" t="s">
        <v>163</v>
      </c>
    </row>
    <row r="4" spans="2:10" ht="20" x14ac:dyDescent="0.4">
      <c r="B4" s="161"/>
    </row>
    <row r="5" spans="2:10" x14ac:dyDescent="0.3">
      <c r="C5" s="162" t="s">
        <v>161</v>
      </c>
      <c r="D5" s="162">
        <v>12</v>
      </c>
    </row>
    <row r="6" spans="2:10" x14ac:dyDescent="0.3">
      <c r="B6" s="152"/>
    </row>
    <row r="7" spans="2:10" x14ac:dyDescent="0.3">
      <c r="B7" s="188" t="s">
        <v>149</v>
      </c>
      <c r="C7" s="190" t="s">
        <v>150</v>
      </c>
      <c r="D7" s="191" t="s">
        <v>151</v>
      </c>
      <c r="E7" s="153"/>
      <c r="F7" s="153"/>
      <c r="G7" s="191" t="s">
        <v>166</v>
      </c>
      <c r="H7" s="153"/>
      <c r="I7" s="190" t="s">
        <v>160</v>
      </c>
    </row>
    <row r="8" spans="2:10" ht="26" x14ac:dyDescent="0.3">
      <c r="B8" s="189"/>
      <c r="C8" s="190"/>
      <c r="D8" s="192"/>
      <c r="E8" s="154" t="s">
        <v>152</v>
      </c>
      <c r="F8" s="154" t="s">
        <v>153</v>
      </c>
      <c r="G8" s="192"/>
      <c r="H8" s="154" t="s">
        <v>165</v>
      </c>
      <c r="I8" s="190"/>
    </row>
    <row r="9" spans="2:10" x14ac:dyDescent="0.3">
      <c r="B9" s="155" t="s">
        <v>154</v>
      </c>
      <c r="C9" s="156" t="s">
        <v>155</v>
      </c>
      <c r="D9" s="164">
        <f>'RRWF Revised Base Rates'!I27</f>
        <v>6781.3614637132068</v>
      </c>
      <c r="E9" s="170">
        <v>2754996.9403104824</v>
      </c>
      <c r="F9" s="165">
        <f>E9/$E$16</f>
        <v>0.58868036606437713</v>
      </c>
      <c r="G9" s="172">
        <f t="shared" ref="G9:G14" si="0">$G$16*F9</f>
        <v>-22333.359742794277</v>
      </c>
      <c r="H9" s="172">
        <f>$H$16*F9</f>
        <v>-307.04979213551849</v>
      </c>
      <c r="I9" s="174">
        <f>IF(ISERROR((G9+H9)/D9), 0, IF(C9="# of Customers", (G9+H9)/D9/$D$5, (G9+H9)/D9/$D$5))</f>
        <v>-0.2782185855558863</v>
      </c>
      <c r="J9" t="str">
        <f t="shared" ref="J9:J14" si="1">IF(C9="", "", IF(C9="# of Customers", "per customer per month", "$/"&amp;C9))</f>
        <v>per customer per month</v>
      </c>
    </row>
    <row r="10" spans="2:10" x14ac:dyDescent="0.3">
      <c r="B10" s="155" t="s">
        <v>156</v>
      </c>
      <c r="C10" s="156" t="s">
        <v>42</v>
      </c>
      <c r="D10" s="164">
        <f>'RRWF Revised Base Rates'!J28</f>
        <v>23327957.115763597</v>
      </c>
      <c r="E10" s="170">
        <v>792438.0922056376</v>
      </c>
      <c r="F10" s="165">
        <f t="shared" ref="F10:F14" si="2">E10/$E$16</f>
        <v>0.16932604874341481</v>
      </c>
      <c r="G10" s="172">
        <f t="shared" si="0"/>
        <v>-6423.8927921014611</v>
      </c>
      <c r="H10" s="172">
        <f t="shared" ref="H10:H14" si="3">$H$16*F10</f>
        <v>-88.318773764077733</v>
      </c>
      <c r="I10" s="176">
        <f t="shared" ref="I10:I14" si="4">IF(ISERROR((G10+H10)/D10), 0, IF(C10="# of Customers", (G10+H10)/D10/$D$5, (G10+H10)/D10/$D$5))</f>
        <v>-2.3263258521199396E-5</v>
      </c>
      <c r="J10" t="str">
        <f t="shared" si="1"/>
        <v>$/kWh</v>
      </c>
    </row>
    <row r="11" spans="2:10" x14ac:dyDescent="0.3">
      <c r="B11" s="155" t="s">
        <v>164</v>
      </c>
      <c r="C11" s="156" t="s">
        <v>43</v>
      </c>
      <c r="D11" s="164">
        <f>'RRWF Revised Base Rates'!K29</f>
        <v>190647.86959494537</v>
      </c>
      <c r="E11" s="170">
        <v>1004423.3472619803</v>
      </c>
      <c r="F11" s="165">
        <f t="shared" si="2"/>
        <v>0.21462249017349291</v>
      </c>
      <c r="G11" s="172">
        <f t="shared" si="0"/>
        <v>-8142.349496016257</v>
      </c>
      <c r="H11" s="172">
        <f t="shared" si="3"/>
        <v>-111.94494464959217</v>
      </c>
      <c r="I11" s="176">
        <f t="shared" si="4"/>
        <v>-3.6080018702381797E-3</v>
      </c>
      <c r="J11" t="str">
        <f t="shared" si="1"/>
        <v>$/kW</v>
      </c>
    </row>
    <row r="12" spans="2:10" x14ac:dyDescent="0.3">
      <c r="B12" s="155" t="s">
        <v>157</v>
      </c>
      <c r="C12" s="156" t="s">
        <v>42</v>
      </c>
      <c r="D12" s="164">
        <f>'RRWF Revised Base Rates'!J31</f>
        <v>550938.77558874083</v>
      </c>
      <c r="E12" s="170">
        <v>13663.577545008737</v>
      </c>
      <c r="F12" s="165">
        <f t="shared" si="2"/>
        <v>2.9195966475513628E-3</v>
      </c>
      <c r="G12" s="172">
        <f t="shared" si="0"/>
        <v>-110.76367752766208</v>
      </c>
      <c r="H12" s="172">
        <f t="shared" si="3"/>
        <v>-1.5228324153963153</v>
      </c>
      <c r="I12" s="176">
        <f t="shared" si="4"/>
        <v>-1.6984117975581387E-5</v>
      </c>
      <c r="J12" t="str">
        <f t="shared" si="1"/>
        <v>$/kWh</v>
      </c>
    </row>
    <row r="13" spans="2:10" x14ac:dyDescent="0.3">
      <c r="B13" s="155" t="s">
        <v>158</v>
      </c>
      <c r="C13" s="156" t="s">
        <v>43</v>
      </c>
      <c r="D13" s="164">
        <f>'RRWF Revised Base Rates'!K32</f>
        <v>92.323853500561853</v>
      </c>
      <c r="E13" s="170">
        <v>3682.4251869698551</v>
      </c>
      <c r="F13" s="165">
        <f t="shared" si="2"/>
        <v>7.8685074939712754E-4</v>
      </c>
      <c r="G13" s="172">
        <f t="shared" si="0"/>
        <v>-29.851549097276262</v>
      </c>
      <c r="H13" s="172">
        <f t="shared" si="3"/>
        <v>-0.41041348237804776</v>
      </c>
      <c r="I13" s="176">
        <f t="shared" si="4"/>
        <v>-2.7315045021987144E-2</v>
      </c>
      <c r="J13" t="str">
        <f t="shared" si="1"/>
        <v>$/kW</v>
      </c>
    </row>
    <row r="14" spans="2:10" x14ac:dyDescent="0.3">
      <c r="B14" s="155" t="s">
        <v>159</v>
      </c>
      <c r="C14" s="156" t="s">
        <v>43</v>
      </c>
      <c r="D14" s="164">
        <f>'RRWF Revised Base Rates'!K33</f>
        <v>1556.0892996928055</v>
      </c>
      <c r="E14" s="170">
        <v>110749.45853445191</v>
      </c>
      <c r="F14" s="165">
        <f t="shared" si="2"/>
        <v>2.3664647621766597E-2</v>
      </c>
      <c r="G14" s="172">
        <f t="shared" si="0"/>
        <v>-897.78956287728022</v>
      </c>
      <c r="H14" s="172">
        <f t="shared" si="3"/>
        <v>-12.34324355303724</v>
      </c>
      <c r="I14" s="176">
        <f t="shared" si="4"/>
        <v>-4.874039076731173E-2</v>
      </c>
      <c r="J14" t="str">
        <f t="shared" si="1"/>
        <v>$/kW</v>
      </c>
    </row>
    <row r="15" spans="2:10" x14ac:dyDescent="0.3">
      <c r="B15" s="155"/>
      <c r="C15" s="156"/>
      <c r="D15" s="164"/>
      <c r="E15" s="170"/>
      <c r="F15" s="165"/>
      <c r="G15" s="172"/>
      <c r="H15" s="172"/>
      <c r="I15" s="174"/>
    </row>
    <row r="16" spans="2:10" x14ac:dyDescent="0.3">
      <c r="B16" s="157" t="s">
        <v>32</v>
      </c>
      <c r="C16" s="158"/>
      <c r="D16" s="159"/>
      <c r="E16" s="171">
        <f>SUM(E9:E14)</f>
        <v>4679953.8410445312</v>
      </c>
      <c r="F16" s="160">
        <f>SUM(F9:F14)</f>
        <v>0.99999999999999989</v>
      </c>
      <c r="G16" s="173">
        <f>-('RRWF Board Appr Base Rates'!F64-'RRWF Revised Base Rates'!F64)</f>
        <v>-37938.006820414215</v>
      </c>
      <c r="H16" s="173">
        <v>-521.59</v>
      </c>
      <c r="I16" s="175"/>
    </row>
    <row r="17" spans="7:8" ht="29" x14ac:dyDescent="0.35">
      <c r="G17" s="177" t="s">
        <v>162</v>
      </c>
      <c r="H17" s="163"/>
    </row>
  </sheetData>
  <mergeCells count="5">
    <mergeCell ref="B7:B8"/>
    <mergeCell ref="C7:C8"/>
    <mergeCell ref="D7:D8"/>
    <mergeCell ref="G7:G8"/>
    <mergeCell ref="I7:I8"/>
  </mergeCells>
  <conditionalFormatting sqref="C9:C15">
    <cfRule type="cellIs" dxfId="1" priority="1" operator="equal">
      <formula>"kW"</formula>
    </cfRule>
  </conditionalFormatting>
  <conditionalFormatting sqref="J9:J15">
    <cfRule type="cellIs" dxfId="0" priority="2" operator="equal">
      <formula>"$/kW"</formula>
    </cfRule>
  </conditionalFormatting>
  <dataValidations disablePrompts="1" count="1">
    <dataValidation type="list" allowBlank="1" showInputMessage="1" showErrorMessage="1" sqref="C9:C15" xr:uid="{245F326A-CC22-4638-A048-E883C5C74D4F}">
      <formula1>"kWh, kW, # of Customers"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App.2-OB_Debt Instruments</vt:lpstr>
      <vt:lpstr>App.2-OA Capital Structure</vt:lpstr>
      <vt:lpstr>RRWF Board Appr Base Rates</vt:lpstr>
      <vt:lpstr>RRWF Revised Base Rates</vt:lpstr>
      <vt:lpstr>1508 Rate Rider Calcs (2025)</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dc:creator>
  <cp:lastModifiedBy>Heather Dowling</cp:lastModifiedBy>
  <dcterms:created xsi:type="dcterms:W3CDTF">2025-10-15T15:08:34Z</dcterms:created>
  <dcterms:modified xsi:type="dcterms:W3CDTF">2025-10-30T17:02:57Z</dcterms:modified>
</cp:coreProperties>
</file>