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4_{89804E8B-BB8B-4608-A616-B3CA298D6EFC}" xr6:coauthVersionLast="47" xr6:coauthVersionMax="47" xr10:uidLastSave="{00000000-0000-0000-0000-000000000000}"/>
  <bookViews>
    <workbookView xWindow="-110" yWindow="-110" windowWidth="19420" windowHeight="11500" tabRatio="686" firstSheet="2" activeTab="6" xr2:uid="{00000000-000D-0000-FFFF-FFFF00000000}"/>
  </bookViews>
  <sheets>
    <sheet name="Res July 2024 Data" sheetId="7" r:id="rId1"/>
    <sheet name="Res July 2025 Data" sheetId="9" r:id="rId2"/>
    <sheet name="GSLT50 July 2025 Data" sheetId="10" r:id="rId3"/>
    <sheet name="GSLT50 July 2024 Data" sheetId="8" r:id="rId4"/>
    <sheet name="GSLT50 Analysis" sheetId="2" r:id="rId5"/>
    <sheet name="RES Analysis" sheetId="11" r:id="rId6"/>
    <sheet name="Average" sheetId="5" r:id="rId7"/>
  </sheets>
  <definedNames>
    <definedName name="_xlnm._FilterDatabase" localSheetId="6" hidden="1">Average!$A$1:$F$75</definedName>
    <definedName name="_xlnm._FilterDatabase" localSheetId="4" hidden="1">'GSLT50 Analysis'!$A$1:$M$69</definedName>
    <definedName name="_xlnm._FilterDatabase" localSheetId="3" hidden="1">'GSLT50 July 2024 Data'!$B$1:$AH$74</definedName>
    <definedName name="_xlnm._FilterDatabase" localSheetId="2" hidden="1">'GSLT50 July 2025 Data'!$B$1:$AH$70</definedName>
    <definedName name="_xlnm._FilterDatabase" localSheetId="5" hidden="1">'RES Analysis'!$A$1:$M$72</definedName>
    <definedName name="_xlnm._FilterDatabase" localSheetId="0" hidden="1">'Res July 2024 Data'!$A$1:$AB$75</definedName>
    <definedName name="_xlnm._FilterDatabase" localSheetId="1" hidden="1">'Res July 2025 Data'!$A$1:$AH$77</definedName>
    <definedName name="_xlnm.Print_Area" localSheetId="6">Average!$A$1:$F$71</definedName>
    <definedName name="_xlnm.Print_Titles" localSheetId="6">Average!$1:$2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1" l="1"/>
  <c r="C36" i="11" l="1"/>
  <c r="D36" i="11" s="1"/>
  <c r="B36" i="11"/>
  <c r="H36" i="11" l="1"/>
  <c r="C33" i="11" l="1"/>
  <c r="D33" i="11" s="1"/>
  <c r="B33" i="11"/>
  <c r="H33" i="11" l="1"/>
  <c r="AH64" i="10" l="1"/>
  <c r="AG64" i="10"/>
  <c r="A64" i="10"/>
  <c r="A7" i="10"/>
  <c r="AB77" i="9"/>
  <c r="AB76" i="9"/>
  <c r="AB75" i="9"/>
  <c r="AB74" i="9"/>
  <c r="AB73" i="9"/>
  <c r="AB72" i="9"/>
  <c r="AB71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B3" i="9"/>
  <c r="AB2" i="9"/>
  <c r="A7" i="8" l="1"/>
  <c r="A8" i="10"/>
  <c r="AH68" i="8"/>
  <c r="AG68" i="8"/>
  <c r="A68" i="8"/>
  <c r="A67" i="7"/>
  <c r="AH69" i="7"/>
  <c r="AG69" i="7"/>
  <c r="AG72" i="8"/>
  <c r="AH72" i="8"/>
  <c r="AG73" i="8"/>
  <c r="AH73" i="8"/>
  <c r="AG74" i="8"/>
  <c r="AH74" i="8"/>
  <c r="A72" i="8"/>
  <c r="A73" i="8"/>
  <c r="A74" i="8"/>
  <c r="AG57" i="7" l="1"/>
  <c r="AG34" i="8"/>
  <c r="AH9" i="10"/>
  <c r="AG9" i="10"/>
  <c r="A9" i="10"/>
  <c r="AG8" i="8"/>
  <c r="AH8" i="8"/>
  <c r="A8" i="8"/>
  <c r="A9" i="8"/>
  <c r="AG9" i="8"/>
  <c r="AH9" i="8"/>
  <c r="AG3" i="9"/>
  <c r="AH3" i="9"/>
  <c r="AG4" i="9"/>
  <c r="AH4" i="9"/>
  <c r="AG5" i="9"/>
  <c r="AH5" i="9"/>
  <c r="AG6" i="9"/>
  <c r="AH6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3" i="8"/>
  <c r="AH3" i="8"/>
  <c r="AG4" i="8"/>
  <c r="AH4" i="8"/>
  <c r="AG5" i="8"/>
  <c r="AH5" i="8"/>
  <c r="AG6" i="8"/>
  <c r="AH6" i="8"/>
  <c r="AG10" i="8"/>
  <c r="AH10" i="8"/>
  <c r="AG11" i="8"/>
  <c r="AH11" i="8"/>
  <c r="AG12" i="8"/>
  <c r="AH12" i="8"/>
  <c r="AG13" i="8"/>
  <c r="AH13" i="8"/>
  <c r="AG14" i="8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/>
  <c r="AH26" i="8"/>
  <c r="AG27" i="8"/>
  <c r="AH27" i="8"/>
  <c r="AG28" i="8"/>
  <c r="AH28" i="8"/>
  <c r="AG29" i="8"/>
  <c r="AH29" i="8"/>
  <c r="AG30" i="8"/>
  <c r="AH30" i="8"/>
  <c r="AG31" i="8"/>
  <c r="AH31" i="8"/>
  <c r="AG32" i="8"/>
  <c r="AH32" i="8"/>
  <c r="AG33" i="8"/>
  <c r="AH33" i="8"/>
  <c r="AH34" i="8"/>
  <c r="AG35" i="8"/>
  <c r="AH35" i="8"/>
  <c r="AG36" i="8"/>
  <c r="AH36" i="8"/>
  <c r="AG37" i="8"/>
  <c r="AH37" i="8"/>
  <c r="AG38" i="8"/>
  <c r="AH38" i="8"/>
  <c r="AG39" i="8"/>
  <c r="AH39" i="8"/>
  <c r="AG40" i="8"/>
  <c r="AH40" i="8"/>
  <c r="AG41" i="8"/>
  <c r="AH41" i="8"/>
  <c r="AG42" i="8"/>
  <c r="AH42" i="8"/>
  <c r="AG43" i="8"/>
  <c r="AH43" i="8"/>
  <c r="AG44" i="8"/>
  <c r="AH44" i="8"/>
  <c r="AG45" i="8"/>
  <c r="AH45" i="8"/>
  <c r="AG46" i="8"/>
  <c r="AH46" i="8"/>
  <c r="AG47" i="8"/>
  <c r="AH47" i="8"/>
  <c r="AG48" i="8"/>
  <c r="AH48" i="8"/>
  <c r="AG49" i="8"/>
  <c r="AH49" i="8"/>
  <c r="AG50" i="8"/>
  <c r="AH50" i="8"/>
  <c r="AG51" i="8"/>
  <c r="AH51" i="8"/>
  <c r="AG52" i="8"/>
  <c r="AH52" i="8"/>
  <c r="AG53" i="8"/>
  <c r="AH53" i="8"/>
  <c r="AG54" i="8"/>
  <c r="AH54" i="8"/>
  <c r="AG55" i="8"/>
  <c r="AH55" i="8"/>
  <c r="AG56" i="8"/>
  <c r="AH56" i="8"/>
  <c r="AG57" i="8"/>
  <c r="AH57" i="8"/>
  <c r="AG58" i="8"/>
  <c r="AH58" i="8"/>
  <c r="AG59" i="8"/>
  <c r="AH59" i="8"/>
  <c r="AG60" i="8"/>
  <c r="AH60" i="8"/>
  <c r="AG61" i="8"/>
  <c r="AH61" i="8"/>
  <c r="AG62" i="8"/>
  <c r="AH62" i="8"/>
  <c r="AG63" i="8"/>
  <c r="AH63" i="8"/>
  <c r="AG64" i="8"/>
  <c r="AH64" i="8"/>
  <c r="AG65" i="8"/>
  <c r="AH65" i="8"/>
  <c r="AG66" i="8"/>
  <c r="AH66" i="8"/>
  <c r="AG67" i="8"/>
  <c r="AH67" i="8"/>
  <c r="AG69" i="8"/>
  <c r="AH69" i="8"/>
  <c r="AG70" i="8"/>
  <c r="AH70" i="8"/>
  <c r="AG71" i="8"/>
  <c r="AH71" i="8"/>
  <c r="AG3" i="10"/>
  <c r="AH3" i="10"/>
  <c r="AG4" i="10"/>
  <c r="AH4" i="10"/>
  <c r="AG5" i="10"/>
  <c r="AH5" i="10"/>
  <c r="AG6" i="10"/>
  <c r="AH6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G56" i="10"/>
  <c r="AH56" i="10"/>
  <c r="AG57" i="10"/>
  <c r="AH57" i="10"/>
  <c r="AG58" i="10"/>
  <c r="AH58" i="10"/>
  <c r="AG59" i="10"/>
  <c r="AH59" i="10"/>
  <c r="AG60" i="10"/>
  <c r="AH60" i="10"/>
  <c r="AG61" i="10"/>
  <c r="AH61" i="10"/>
  <c r="AG62" i="10"/>
  <c r="AH62" i="10"/>
  <c r="AG63" i="10"/>
  <c r="AH63" i="10"/>
  <c r="AG65" i="10"/>
  <c r="AH65" i="10"/>
  <c r="AG66" i="10"/>
  <c r="AH66" i="10"/>
  <c r="AG67" i="10"/>
  <c r="AH67" i="10"/>
  <c r="AG68" i="10"/>
  <c r="AH68" i="10"/>
  <c r="AG69" i="10"/>
  <c r="AH69" i="10"/>
  <c r="AG70" i="10"/>
  <c r="AH70" i="10"/>
  <c r="AG3" i="7"/>
  <c r="AH3" i="7"/>
  <c r="AG4" i="7"/>
  <c r="AH4" i="7"/>
  <c r="AG5" i="7"/>
  <c r="AH5" i="7"/>
  <c r="AG6" i="7"/>
  <c r="AH6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H2" i="9"/>
  <c r="AH2" i="8"/>
  <c r="AH2" i="10"/>
  <c r="AH2" i="7"/>
  <c r="AG2" i="9"/>
  <c r="AG2" i="8"/>
  <c r="AG2" i="10"/>
  <c r="AG2" i="7"/>
  <c r="A3" i="8"/>
  <c r="A4" i="8"/>
  <c r="A5" i="8"/>
  <c r="A6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9" i="8"/>
  <c r="A70" i="8"/>
  <c r="A71" i="8"/>
  <c r="A3" i="10"/>
  <c r="A4" i="10"/>
  <c r="A5" i="10"/>
  <c r="A6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5" i="10"/>
  <c r="A66" i="10"/>
  <c r="A67" i="10"/>
  <c r="A68" i="10"/>
  <c r="A69" i="10"/>
  <c r="A70" i="10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9" i="7"/>
  <c r="A60" i="7"/>
  <c r="A61" i="7"/>
  <c r="A62" i="7"/>
  <c r="A63" i="7"/>
  <c r="A64" i="7"/>
  <c r="A65" i="7"/>
  <c r="A66" i="7"/>
  <c r="A70" i="7"/>
  <c r="A71" i="7"/>
  <c r="A72" i="7"/>
  <c r="A73" i="7"/>
  <c r="A74" i="7"/>
  <c r="A75" i="7"/>
  <c r="A2" i="8"/>
  <c r="A2" i="10"/>
  <c r="A2" i="7"/>
  <c r="B23" i="2" l="1"/>
  <c r="B34" i="2"/>
  <c r="B56" i="2"/>
  <c r="B67" i="2"/>
  <c r="C57" i="2"/>
  <c r="D57" i="2" s="1"/>
  <c r="D69" i="2"/>
  <c r="C61" i="2"/>
  <c r="D61" i="2" s="1"/>
  <c r="B18" i="2"/>
  <c r="C62" i="2"/>
  <c r="D62" i="2" s="1"/>
  <c r="C31" i="2"/>
  <c r="D31" i="2" s="1"/>
  <c r="C10" i="2"/>
  <c r="D10" i="2" s="1"/>
  <c r="C11" i="2"/>
  <c r="D11" i="2" s="1"/>
  <c r="D12" i="2"/>
  <c r="C23" i="2"/>
  <c r="D23" i="2" s="1"/>
  <c r="C34" i="2"/>
  <c r="D34" i="2" s="1"/>
  <c r="D45" i="2"/>
  <c r="C56" i="2"/>
  <c r="D56" i="2" s="1"/>
  <c r="H56" i="2" s="1"/>
  <c r="C67" i="2"/>
  <c r="D67" i="2" s="1"/>
  <c r="H67" i="2" s="1"/>
  <c r="C68" i="2"/>
  <c r="D68" i="2" s="1"/>
  <c r="B7" i="2"/>
  <c r="C51" i="2"/>
  <c r="D51" i="2" s="1"/>
  <c r="D64" i="2"/>
  <c r="H64" i="2" s="1"/>
  <c r="C54" i="2"/>
  <c r="D54" i="2" s="1"/>
  <c r="B44" i="2"/>
  <c r="C33" i="2"/>
  <c r="D33" i="2" s="1"/>
  <c r="B13" i="2"/>
  <c r="B24" i="2"/>
  <c r="B35" i="2"/>
  <c r="B57" i="2"/>
  <c r="B68" i="2"/>
  <c r="B2" i="2"/>
  <c r="C7" i="2"/>
  <c r="D7" i="2" s="1"/>
  <c r="B22" i="2"/>
  <c r="C13" i="2"/>
  <c r="D13" i="2" s="1"/>
  <c r="C24" i="2"/>
  <c r="D24" i="2" s="1"/>
  <c r="C35" i="2"/>
  <c r="D35" i="2" s="1"/>
  <c r="D46" i="2"/>
  <c r="B43" i="2"/>
  <c r="B3" i="2"/>
  <c r="B14" i="2"/>
  <c r="B36" i="2"/>
  <c r="B47" i="2"/>
  <c r="B58" i="2"/>
  <c r="C47" i="2"/>
  <c r="D47" i="2" s="1"/>
  <c r="B29" i="2"/>
  <c r="B32" i="2"/>
  <c r="C22" i="2"/>
  <c r="D22" i="2" s="1"/>
  <c r="C3" i="2"/>
  <c r="D3" i="2" s="1"/>
  <c r="C14" i="2"/>
  <c r="D14" i="2" s="1"/>
  <c r="D25" i="2"/>
  <c r="C36" i="2"/>
  <c r="D36" i="2" s="1"/>
  <c r="C58" i="2"/>
  <c r="D58" i="2" s="1"/>
  <c r="B54" i="2"/>
  <c r="B4" i="2"/>
  <c r="B15" i="2"/>
  <c r="B26" i="2"/>
  <c r="H37" i="2"/>
  <c r="B48" i="2"/>
  <c r="B59" i="2"/>
  <c r="H59" i="2" s="1"/>
  <c r="C2" i="2"/>
  <c r="D2" i="2" s="1"/>
  <c r="C48" i="2"/>
  <c r="D48" i="2" s="1"/>
  <c r="C18" i="2"/>
  <c r="D18" i="2" s="1"/>
  <c r="D65" i="2"/>
  <c r="H65" i="2" s="1"/>
  <c r="C4" i="2"/>
  <c r="D4" i="2" s="1"/>
  <c r="C15" i="2"/>
  <c r="D15" i="2" s="1"/>
  <c r="C26" i="2"/>
  <c r="D26" i="2" s="1"/>
  <c r="D37" i="2"/>
  <c r="C59" i="2"/>
  <c r="D59" i="2" s="1"/>
  <c r="B21" i="2"/>
  <c r="B5" i="2"/>
  <c r="H5" i="2" s="1"/>
  <c r="B16" i="2"/>
  <c r="B27" i="2"/>
  <c r="B38" i="2"/>
  <c r="B49" i="2"/>
  <c r="B60" i="2"/>
  <c r="C17" i="2"/>
  <c r="D17" i="2" s="1"/>
  <c r="C50" i="2"/>
  <c r="D50" i="2" s="1"/>
  <c r="B40" i="2"/>
  <c r="C40" i="2"/>
  <c r="D40" i="2" s="1"/>
  <c r="C53" i="2"/>
  <c r="D53" i="2" s="1"/>
  <c r="C43" i="2"/>
  <c r="D43" i="2" s="1"/>
  <c r="H43" i="2" s="1"/>
  <c r="B33" i="2"/>
  <c r="C44" i="2"/>
  <c r="D44" i="2" s="1"/>
  <c r="C5" i="2"/>
  <c r="D5" i="2" s="1"/>
  <c r="C16" i="2"/>
  <c r="D16" i="2" s="1"/>
  <c r="C27" i="2"/>
  <c r="D27" i="2" s="1"/>
  <c r="C38" i="2"/>
  <c r="D38" i="2" s="1"/>
  <c r="C49" i="2"/>
  <c r="D49" i="2" s="1"/>
  <c r="C60" i="2"/>
  <c r="D60" i="2" s="1"/>
  <c r="C6" i="2"/>
  <c r="D6" i="2" s="1"/>
  <c r="C39" i="2"/>
  <c r="D39" i="2" s="1"/>
  <c r="B62" i="2"/>
  <c r="C29" i="2"/>
  <c r="D29" i="2" s="1"/>
  <c r="C20" i="2"/>
  <c r="D20" i="2" s="1"/>
  <c r="C21" i="2"/>
  <c r="D21" i="2" s="1"/>
  <c r="B55" i="2"/>
  <c r="C55" i="2"/>
  <c r="D55" i="2" s="1"/>
  <c r="B6" i="2"/>
  <c r="B17" i="2"/>
  <c r="H17" i="2" s="1"/>
  <c r="B28" i="2"/>
  <c r="B39" i="2"/>
  <c r="B50" i="2"/>
  <c r="H50" i="2" s="1"/>
  <c r="B61" i="2"/>
  <c r="H61" i="2" s="1"/>
  <c r="C28" i="2"/>
  <c r="D28" i="2" s="1"/>
  <c r="B51" i="2"/>
  <c r="H51" i="2" s="1"/>
  <c r="B10" i="2"/>
  <c r="B8" i="2"/>
  <c r="B19" i="2"/>
  <c r="B30" i="2"/>
  <c r="B41" i="2"/>
  <c r="B52" i="2"/>
  <c r="B63" i="2"/>
  <c r="B11" i="2"/>
  <c r="C8" i="2"/>
  <c r="D8" i="2" s="1"/>
  <c r="C19" i="2"/>
  <c r="D19" i="2" s="1"/>
  <c r="C30" i="2"/>
  <c r="D30" i="2" s="1"/>
  <c r="C41" i="2"/>
  <c r="D41" i="2" s="1"/>
  <c r="C52" i="2"/>
  <c r="D52" i="2" s="1"/>
  <c r="D63" i="2"/>
  <c r="B9" i="2"/>
  <c r="B20" i="2"/>
  <c r="B31" i="2"/>
  <c r="B42" i="2"/>
  <c r="B53" i="2"/>
  <c r="C9" i="2"/>
  <c r="D9" i="2" s="1"/>
  <c r="C42" i="2"/>
  <c r="D42" i="2" s="1"/>
  <c r="C32" i="2"/>
  <c r="D32" i="2" s="1"/>
  <c r="B66" i="2"/>
  <c r="C66" i="2"/>
  <c r="D66" i="2" s="1"/>
  <c r="C12" i="11"/>
  <c r="D12" i="11" s="1"/>
  <c r="C23" i="11"/>
  <c r="D23" i="11" s="1"/>
  <c r="C34" i="11"/>
  <c r="D34" i="11" s="1"/>
  <c r="C45" i="11"/>
  <c r="D45" i="11" s="1"/>
  <c r="C56" i="11"/>
  <c r="D56" i="11" s="1"/>
  <c r="B67" i="11"/>
  <c r="B13" i="11"/>
  <c r="B24" i="11"/>
  <c r="B35" i="11"/>
  <c r="B46" i="11"/>
  <c r="B57" i="11"/>
  <c r="C67" i="11"/>
  <c r="D67" i="11" s="1"/>
  <c r="C13" i="11"/>
  <c r="D13" i="11" s="1"/>
  <c r="C24" i="11"/>
  <c r="D24" i="11" s="1"/>
  <c r="C35" i="11"/>
  <c r="D35" i="11" s="1"/>
  <c r="C46" i="11"/>
  <c r="D46" i="11" s="1"/>
  <c r="C57" i="11"/>
  <c r="D57" i="11" s="1"/>
  <c r="B68" i="11"/>
  <c r="B3" i="11"/>
  <c r="B14" i="11"/>
  <c r="B25" i="11"/>
  <c r="B47" i="11"/>
  <c r="B58" i="11"/>
  <c r="C68" i="11"/>
  <c r="D68" i="11" s="1"/>
  <c r="C3" i="11"/>
  <c r="D3" i="11" s="1"/>
  <c r="C14" i="11"/>
  <c r="D14" i="11" s="1"/>
  <c r="C25" i="11"/>
  <c r="D25" i="11" s="1"/>
  <c r="C47" i="11"/>
  <c r="D47" i="11" s="1"/>
  <c r="C58" i="11"/>
  <c r="D58" i="11" s="1"/>
  <c r="B69" i="11"/>
  <c r="B4" i="11"/>
  <c r="B15" i="11"/>
  <c r="B26" i="11"/>
  <c r="B37" i="11"/>
  <c r="B48" i="11"/>
  <c r="C69" i="11"/>
  <c r="D69" i="11" s="1"/>
  <c r="C4" i="11"/>
  <c r="D4" i="11" s="1"/>
  <c r="C15" i="11"/>
  <c r="D15" i="11" s="1"/>
  <c r="C26" i="11"/>
  <c r="D26" i="11" s="1"/>
  <c r="C37" i="11"/>
  <c r="D37" i="11" s="1"/>
  <c r="C48" i="11"/>
  <c r="B59" i="11"/>
  <c r="B70" i="11"/>
  <c r="B5" i="11"/>
  <c r="B16" i="11"/>
  <c r="B27" i="11"/>
  <c r="B38" i="11"/>
  <c r="B49" i="11"/>
  <c r="C59" i="11"/>
  <c r="D59" i="11" s="1"/>
  <c r="C70" i="11"/>
  <c r="D70" i="11" s="1"/>
  <c r="C5" i="11"/>
  <c r="D5" i="11" s="1"/>
  <c r="C16" i="11"/>
  <c r="D16" i="11" s="1"/>
  <c r="C27" i="11"/>
  <c r="D27" i="11" s="1"/>
  <c r="C38" i="11"/>
  <c r="D38" i="11" s="1"/>
  <c r="C49" i="11"/>
  <c r="D49" i="11" s="1"/>
  <c r="B60" i="11"/>
  <c r="B71" i="11"/>
  <c r="B6" i="11"/>
  <c r="B28" i="11"/>
  <c r="B39" i="11"/>
  <c r="B50" i="11"/>
  <c r="C60" i="11"/>
  <c r="D60" i="11" s="1"/>
  <c r="C71" i="11"/>
  <c r="D71" i="11" s="1"/>
  <c r="C6" i="11"/>
  <c r="D6" i="11" s="1"/>
  <c r="C17" i="11"/>
  <c r="D17" i="11" s="1"/>
  <c r="C28" i="11"/>
  <c r="D28" i="11" s="1"/>
  <c r="C39" i="11"/>
  <c r="D39" i="11" s="1"/>
  <c r="C50" i="11"/>
  <c r="D50" i="11" s="1"/>
  <c r="B61" i="11"/>
  <c r="B72" i="11"/>
  <c r="B7" i="11"/>
  <c r="B18" i="11"/>
  <c r="B29" i="11"/>
  <c r="B40" i="11"/>
  <c r="B51" i="11"/>
  <c r="C61" i="11"/>
  <c r="D61" i="11" s="1"/>
  <c r="C72" i="11"/>
  <c r="D72" i="11" s="1"/>
  <c r="C7" i="11"/>
  <c r="D7" i="11" s="1"/>
  <c r="C18" i="11"/>
  <c r="D18" i="11" s="1"/>
  <c r="C29" i="11"/>
  <c r="D29" i="11" s="1"/>
  <c r="C40" i="11"/>
  <c r="D40" i="11" s="1"/>
  <c r="C51" i="11"/>
  <c r="D51" i="11" s="1"/>
  <c r="B17" i="11"/>
  <c r="B8" i="11"/>
  <c r="B19" i="11"/>
  <c r="B41" i="11"/>
  <c r="B52" i="11"/>
  <c r="C62" i="11"/>
  <c r="D62" i="11" s="1"/>
  <c r="B2" i="11"/>
  <c r="C8" i="11"/>
  <c r="D8" i="11" s="1"/>
  <c r="C19" i="11"/>
  <c r="D19" i="11" s="1"/>
  <c r="C30" i="11"/>
  <c r="D30" i="11" s="1"/>
  <c r="C41" i="11"/>
  <c r="D41" i="11" s="1"/>
  <c r="C52" i="11"/>
  <c r="D52" i="11" s="1"/>
  <c r="B63" i="11"/>
  <c r="B9" i="11"/>
  <c r="B20" i="11"/>
  <c r="B31" i="11"/>
  <c r="B42" i="11"/>
  <c r="B53" i="11"/>
  <c r="C63" i="11"/>
  <c r="D63" i="11" s="1"/>
  <c r="C9" i="11"/>
  <c r="D9" i="11" s="1"/>
  <c r="C20" i="11"/>
  <c r="D20" i="11" s="1"/>
  <c r="B44" i="11"/>
  <c r="C44" i="11"/>
  <c r="D44" i="11" s="1"/>
  <c r="B45" i="11"/>
  <c r="B10" i="11"/>
  <c r="C53" i="11"/>
  <c r="D53" i="11" s="1"/>
  <c r="C10" i="11"/>
  <c r="D10" i="11" s="1"/>
  <c r="B54" i="11"/>
  <c r="B11" i="11"/>
  <c r="C54" i="11"/>
  <c r="D54" i="11" s="1"/>
  <c r="C11" i="11"/>
  <c r="D11" i="11" s="1"/>
  <c r="B55" i="11"/>
  <c r="B12" i="11"/>
  <c r="C55" i="11"/>
  <c r="D55" i="11" s="1"/>
  <c r="B21" i="11"/>
  <c r="B56" i="11"/>
  <c r="C21" i="11"/>
  <c r="D21" i="11" s="1"/>
  <c r="B62" i="11"/>
  <c r="B22" i="11"/>
  <c r="B64" i="11"/>
  <c r="C22" i="11"/>
  <c r="D22" i="11" s="1"/>
  <c r="C64" i="11"/>
  <c r="D64" i="11" s="1"/>
  <c r="B23" i="11"/>
  <c r="B65" i="11"/>
  <c r="C31" i="11"/>
  <c r="D31" i="11" s="1"/>
  <c r="C65" i="11"/>
  <c r="D65" i="11" s="1"/>
  <c r="B32" i="11"/>
  <c r="C32" i="11"/>
  <c r="D32" i="11" s="1"/>
  <c r="C66" i="11"/>
  <c r="D66" i="11" s="1"/>
  <c r="C2" i="11"/>
  <c r="D2" i="11" s="1"/>
  <c r="B34" i="11"/>
  <c r="C42" i="11"/>
  <c r="D42" i="11" s="1"/>
  <c r="B43" i="11"/>
  <c r="C43" i="11"/>
  <c r="D43" i="11" s="1"/>
  <c r="F5" i="2"/>
  <c r="G5" i="2" s="1"/>
  <c r="F7" i="2"/>
  <c r="G7" i="2" s="1"/>
  <c r="I7" i="2" s="1"/>
  <c r="E17" i="2"/>
  <c r="F20" i="2"/>
  <c r="G20" i="2" s="1"/>
  <c r="F28" i="2"/>
  <c r="G28" i="2" s="1"/>
  <c r="F45" i="2"/>
  <c r="G45" i="2" s="1"/>
  <c r="E49" i="2"/>
  <c r="F57" i="2"/>
  <c r="G57" i="2" s="1"/>
  <c r="F61" i="2"/>
  <c r="G61" i="2" s="1"/>
  <c r="G64" i="2"/>
  <c r="F66" i="2"/>
  <c r="G66" i="2" s="1"/>
  <c r="E69" i="2"/>
  <c r="F69" i="2"/>
  <c r="G69" i="2" s="1"/>
  <c r="E57" i="2"/>
  <c r="E15" i="2"/>
  <c r="F17" i="2"/>
  <c r="G17" i="2" s="1"/>
  <c r="E19" i="2"/>
  <c r="F26" i="2"/>
  <c r="G26" i="2" s="1"/>
  <c r="F49" i="2"/>
  <c r="G49" i="2" s="1"/>
  <c r="E54" i="2"/>
  <c r="E45" i="2"/>
  <c r="E3" i="2"/>
  <c r="G15" i="2"/>
  <c r="F19" i="2"/>
  <c r="G19" i="2" s="1"/>
  <c r="E23" i="2"/>
  <c r="E44" i="2"/>
  <c r="E56" i="2"/>
  <c r="F2" i="2"/>
  <c r="G2" i="2" s="1"/>
  <c r="F23" i="2"/>
  <c r="G23" i="2" s="1"/>
  <c r="E25" i="2"/>
  <c r="E34" i="2"/>
  <c r="E41" i="2"/>
  <c r="F56" i="2"/>
  <c r="G56" i="2" s="1"/>
  <c r="E2" i="2"/>
  <c r="E24" i="2"/>
  <c r="F22" i="2"/>
  <c r="G22" i="2" s="1"/>
  <c r="F42" i="2"/>
  <c r="G42" i="2" s="1"/>
  <c r="E30" i="2"/>
  <c r="E59" i="2"/>
  <c r="F10" i="2"/>
  <c r="G10" i="2" s="1"/>
  <c r="F59" i="2"/>
  <c r="G59" i="2" s="1"/>
  <c r="F3" i="2"/>
  <c r="G3" i="2" s="1"/>
  <c r="E11" i="2"/>
  <c r="E13" i="2"/>
  <c r="E21" i="2"/>
  <c r="E36" i="2"/>
  <c r="F44" i="2"/>
  <c r="G44" i="2" s="1"/>
  <c r="E68" i="2"/>
  <c r="F8" i="2"/>
  <c r="G8" i="2" s="1"/>
  <c r="E50" i="2"/>
  <c r="E35" i="2"/>
  <c r="E33" i="2"/>
  <c r="E52" i="2"/>
  <c r="F52" i="2"/>
  <c r="G52" i="2" s="1"/>
  <c r="E66" i="2"/>
  <c r="F11" i="2"/>
  <c r="G11" i="2" s="1"/>
  <c r="F13" i="2"/>
  <c r="G13" i="2" s="1"/>
  <c r="F21" i="2"/>
  <c r="G21" i="2" s="1"/>
  <c r="F25" i="2"/>
  <c r="G25" i="2" s="1"/>
  <c r="E32" i="2"/>
  <c r="F34" i="2"/>
  <c r="G34" i="2" s="1"/>
  <c r="F36" i="2"/>
  <c r="G36" i="2" s="1"/>
  <c r="E39" i="2"/>
  <c r="F41" i="2"/>
  <c r="G41" i="2" s="1"/>
  <c r="E43" i="2"/>
  <c r="E46" i="2"/>
  <c r="E48" i="2"/>
  <c r="E53" i="2"/>
  <c r="E58" i="2"/>
  <c r="G60" i="2"/>
  <c r="F68" i="2"/>
  <c r="G68" i="2" s="1"/>
  <c r="F6" i="2"/>
  <c r="G6" i="2" s="1"/>
  <c r="F18" i="2"/>
  <c r="G18" i="2" s="1"/>
  <c r="F29" i="2"/>
  <c r="G29" i="2" s="1"/>
  <c r="E63" i="2"/>
  <c r="F30" i="2"/>
  <c r="G30" i="2" s="1"/>
  <c r="E6" i="2"/>
  <c r="E9" i="2"/>
  <c r="E18" i="2"/>
  <c r="E29" i="2"/>
  <c r="F32" i="2"/>
  <c r="G32" i="2" s="1"/>
  <c r="F39" i="2"/>
  <c r="G39" i="2" s="1"/>
  <c r="F43" i="2"/>
  <c r="G43" i="2" s="1"/>
  <c r="F46" i="2"/>
  <c r="G46" i="2" s="1"/>
  <c r="F48" i="2"/>
  <c r="G48" i="2" s="1"/>
  <c r="E51" i="2"/>
  <c r="F53" i="2"/>
  <c r="G53" i="2" s="1"/>
  <c r="E55" i="2"/>
  <c r="F58" i="2"/>
  <c r="G58" i="2" s="1"/>
  <c r="E65" i="2"/>
  <c r="E4" i="2"/>
  <c r="F9" i="2"/>
  <c r="G9" i="2" s="1"/>
  <c r="E16" i="2"/>
  <c r="E27" i="2"/>
  <c r="E31" i="2"/>
  <c r="F51" i="2"/>
  <c r="G51" i="2" s="1"/>
  <c r="F55" i="2"/>
  <c r="G55" i="2" s="1"/>
  <c r="F65" i="2"/>
  <c r="G65" i="2" s="1"/>
  <c r="F63" i="2"/>
  <c r="G63" i="2" s="1"/>
  <c r="E67" i="2"/>
  <c r="E22" i="2"/>
  <c r="F38" i="2"/>
  <c r="G38" i="2" s="1"/>
  <c r="E42" i="2"/>
  <c r="F67" i="2"/>
  <c r="G67" i="2" s="1"/>
  <c r="E12" i="2"/>
  <c r="E14" i="2"/>
  <c r="F24" i="2"/>
  <c r="G24" i="2" s="1"/>
  <c r="E40" i="2"/>
  <c r="F50" i="2"/>
  <c r="G50" i="2" s="1"/>
  <c r="E62" i="2"/>
  <c r="E10" i="2"/>
  <c r="F12" i="2"/>
  <c r="G12" i="2" s="1"/>
  <c r="F14" i="2"/>
  <c r="G14" i="2" s="1"/>
  <c r="F35" i="2"/>
  <c r="G35" i="2" s="1"/>
  <c r="E37" i="2"/>
  <c r="F40" i="2"/>
  <c r="G40" i="2" s="1"/>
  <c r="E47" i="2"/>
  <c r="F62" i="2"/>
  <c r="G62" i="2" s="1"/>
  <c r="E5" i="2"/>
  <c r="E20" i="2"/>
  <c r="E28" i="2"/>
  <c r="F33" i="2"/>
  <c r="G33" i="2" s="1"/>
  <c r="F37" i="2"/>
  <c r="G37" i="2" s="1"/>
  <c r="F47" i="2"/>
  <c r="G47" i="2" s="1"/>
  <c r="F54" i="2"/>
  <c r="G54" i="2" s="1"/>
  <c r="E61" i="2"/>
  <c r="E64" i="2"/>
  <c r="F4" i="2"/>
  <c r="G4" i="2" s="1"/>
  <c r="E8" i="2"/>
  <c r="F16" i="2"/>
  <c r="G16" i="2" s="1"/>
  <c r="F27" i="2"/>
  <c r="G27" i="2" s="1"/>
  <c r="F31" i="2"/>
  <c r="G31" i="2" s="1"/>
  <c r="E38" i="2"/>
  <c r="H9" i="2" l="1"/>
  <c r="H48" i="2"/>
  <c r="H7" i="2"/>
  <c r="J7" i="2" s="1"/>
  <c r="K7" i="2" s="1"/>
  <c r="H33" i="2"/>
  <c r="H39" i="2"/>
  <c r="H20" i="2"/>
  <c r="H15" i="2"/>
  <c r="H24" i="2"/>
  <c r="H4" i="2"/>
  <c r="H31" i="2"/>
  <c r="H54" i="2"/>
  <c r="H22" i="2"/>
  <c r="H53" i="2"/>
  <c r="H69" i="2"/>
  <c r="H16" i="2"/>
  <c r="H18" i="2"/>
  <c r="H63" i="2"/>
  <c r="H32" i="2"/>
  <c r="H52" i="2"/>
  <c r="H60" i="2"/>
  <c r="H29" i="2"/>
  <c r="H41" i="2"/>
  <c r="H26" i="2"/>
  <c r="H30" i="2"/>
  <c r="H38" i="2"/>
  <c r="H23" i="2"/>
  <c r="H28" i="2"/>
  <c r="H6" i="2"/>
  <c r="H13" i="2"/>
  <c r="H40" i="2"/>
  <c r="H19" i="2"/>
  <c r="H27" i="2"/>
  <c r="H25" i="2"/>
  <c r="H68" i="2"/>
  <c r="H62" i="2"/>
  <c r="H55" i="2"/>
  <c r="H14" i="2"/>
  <c r="H57" i="2"/>
  <c r="H49" i="2"/>
  <c r="H11" i="2"/>
  <c r="H3" i="2"/>
  <c r="H46" i="2"/>
  <c r="H21" i="2"/>
  <c r="H35" i="2"/>
  <c r="H45" i="2"/>
  <c r="H58" i="2"/>
  <c r="H34" i="2"/>
  <c r="H44" i="2"/>
  <c r="H66" i="2"/>
  <c r="H8" i="2"/>
  <c r="H47" i="2"/>
  <c r="H42" i="2"/>
  <c r="H10" i="2"/>
  <c r="H36" i="2"/>
  <c r="H12" i="2"/>
  <c r="H25" i="11"/>
  <c r="H10" i="11"/>
  <c r="H30" i="11"/>
  <c r="H59" i="11"/>
  <c r="H14" i="11"/>
  <c r="H45" i="11"/>
  <c r="H8" i="11"/>
  <c r="H68" i="11"/>
  <c r="H17" i="11"/>
  <c r="H50" i="11"/>
  <c r="H23" i="11"/>
  <c r="H39" i="11"/>
  <c r="H9" i="11"/>
  <c r="H28" i="11"/>
  <c r="H53" i="11"/>
  <c r="H72" i="11"/>
  <c r="H32" i="11"/>
  <c r="H19" i="11"/>
  <c r="H12" i="11"/>
  <c r="H42" i="11"/>
  <c r="H7" i="11"/>
  <c r="H62" i="11"/>
  <c r="H56" i="11"/>
  <c r="H60" i="11"/>
  <c r="H34" i="11"/>
  <c r="H44" i="11"/>
  <c r="H64" i="11"/>
  <c r="H71" i="11"/>
  <c r="H48" i="11"/>
  <c r="H22" i="11"/>
  <c r="H37" i="11"/>
  <c r="H31" i="11"/>
  <c r="H26" i="11"/>
  <c r="H20" i="11"/>
  <c r="H51" i="11"/>
  <c r="H4" i="11"/>
  <c r="H35" i="11"/>
  <c r="H65" i="11"/>
  <c r="H6" i="11"/>
  <c r="H15" i="11"/>
  <c r="H57" i="11"/>
  <c r="H21" i="11"/>
  <c r="H63" i="11"/>
  <c r="H40" i="11"/>
  <c r="H69" i="11"/>
  <c r="H46" i="11"/>
  <c r="H43" i="11"/>
  <c r="H29" i="11"/>
  <c r="H18" i="11"/>
  <c r="H24" i="11"/>
  <c r="H55" i="11"/>
  <c r="H13" i="11"/>
  <c r="H49" i="11"/>
  <c r="H67" i="11"/>
  <c r="H61" i="11"/>
  <c r="H38" i="11"/>
  <c r="H11" i="11"/>
  <c r="H27" i="11"/>
  <c r="H3" i="11"/>
  <c r="H54" i="11"/>
  <c r="H16" i="11"/>
  <c r="H52" i="11"/>
  <c r="H5" i="11"/>
  <c r="H58" i="11"/>
  <c r="H66" i="11"/>
  <c r="H41" i="11"/>
  <c r="H70" i="11"/>
  <c r="H47" i="11"/>
  <c r="I61" i="2"/>
  <c r="J61" i="2" s="1"/>
  <c r="K61" i="2" s="1"/>
  <c r="I13" i="2"/>
  <c r="I41" i="2"/>
  <c r="I4" i="2"/>
  <c r="J4" i="2" s="1"/>
  <c r="K4" i="2" s="1"/>
  <c r="I66" i="2"/>
  <c r="I21" i="2"/>
  <c r="I42" i="2"/>
  <c r="I11" i="2"/>
  <c r="I3" i="2"/>
  <c r="I10" i="2"/>
  <c r="I63" i="2"/>
  <c r="I18" i="2"/>
  <c r="I48" i="2"/>
  <c r="J48" i="2" s="1"/>
  <c r="K48" i="2" s="1"/>
  <c r="I65" i="2"/>
  <c r="J65" i="2" s="1"/>
  <c r="K65" i="2" s="1"/>
  <c r="I46" i="2"/>
  <c r="I22" i="2"/>
  <c r="I6" i="2"/>
  <c r="I57" i="2"/>
  <c r="I34" i="2"/>
  <c r="I55" i="2"/>
  <c r="I25" i="2"/>
  <c r="I14" i="2"/>
  <c r="I67" i="2"/>
  <c r="J67" i="2" s="1"/>
  <c r="K67" i="2" s="1"/>
  <c r="I5" i="2"/>
  <c r="J5" i="2" s="1"/>
  <c r="K5" i="2" s="1"/>
  <c r="I69" i="2"/>
  <c r="I64" i="2"/>
  <c r="J64" i="2" s="1"/>
  <c r="K64" i="2" s="1"/>
  <c r="I37" i="2"/>
  <c r="J37" i="2" s="1"/>
  <c r="K37" i="2" s="1"/>
  <c r="I28" i="2"/>
  <c r="I51" i="2"/>
  <c r="J51" i="2" s="1"/>
  <c r="K51" i="2" s="1"/>
  <c r="I27" i="2"/>
  <c r="I24" i="2"/>
  <c r="I19" i="2"/>
  <c r="I32" i="2"/>
  <c r="I15" i="2"/>
  <c r="I44" i="2"/>
  <c r="I31" i="2"/>
  <c r="I23" i="2"/>
  <c r="I17" i="2"/>
  <c r="J17" i="2" s="1"/>
  <c r="K17" i="2" s="1"/>
  <c r="I39" i="2"/>
  <c r="I29" i="2"/>
  <c r="I49" i="2"/>
  <c r="I45" i="2"/>
  <c r="I52" i="2"/>
  <c r="I33" i="2"/>
  <c r="I62" i="2"/>
  <c r="I36" i="2"/>
  <c r="I35" i="2"/>
  <c r="I54" i="2"/>
  <c r="J54" i="2" s="1"/>
  <c r="K54" i="2" s="1"/>
  <c r="I38" i="2"/>
  <c r="I50" i="2"/>
  <c r="J50" i="2" s="1"/>
  <c r="K50" i="2" s="1"/>
  <c r="I59" i="2"/>
  <c r="J59" i="2" s="1"/>
  <c r="K59" i="2" s="1"/>
  <c r="I56" i="2"/>
  <c r="J56" i="2" s="1"/>
  <c r="K56" i="2" s="1"/>
  <c r="I26" i="2"/>
  <c r="J26" i="2" s="1"/>
  <c r="K26" i="2" s="1"/>
  <c r="I43" i="2"/>
  <c r="J43" i="2" s="1"/>
  <c r="K43" i="2" s="1"/>
  <c r="I40" i="2"/>
  <c r="I30" i="2"/>
  <c r="J30" i="2" s="1"/>
  <c r="K30" i="2" s="1"/>
  <c r="I20" i="2"/>
  <c r="I60" i="2"/>
  <c r="I8" i="2"/>
  <c r="I47" i="2"/>
  <c r="J47" i="2" s="1"/>
  <c r="K47" i="2" s="1"/>
  <c r="I12" i="2"/>
  <c r="I16" i="2"/>
  <c r="I58" i="2"/>
  <c r="I68" i="2"/>
  <c r="I9" i="2"/>
  <c r="I53" i="2"/>
  <c r="J53" i="2" s="1"/>
  <c r="K53" i="2" s="1"/>
  <c r="H2" i="11"/>
  <c r="H2" i="2"/>
  <c r="I2" i="2"/>
  <c r="J69" i="2" l="1"/>
  <c r="K69" i="2" s="1"/>
  <c r="J16" i="2"/>
  <c r="K16" i="2" s="1"/>
  <c r="J29" i="2"/>
  <c r="K29" i="2" s="1"/>
  <c r="J22" i="2"/>
  <c r="K22" i="2" s="1"/>
  <c r="J31" i="2"/>
  <c r="K31" i="2" s="1"/>
  <c r="J20" i="2"/>
  <c r="K20" i="2" s="1"/>
  <c r="J15" i="2"/>
  <c r="K15" i="2" s="1"/>
  <c r="J18" i="2"/>
  <c r="K18" i="2" s="1"/>
  <c r="E25" i="5" s="1"/>
  <c r="J32" i="2"/>
  <c r="K32" i="2" s="1"/>
  <c r="J63" i="2"/>
  <c r="K63" i="2" s="1"/>
  <c r="E63" i="5" s="1"/>
  <c r="J24" i="2"/>
  <c r="K24" i="2" s="1"/>
  <c r="E21" i="5" s="1"/>
  <c r="J3" i="2"/>
  <c r="K3" i="2" s="1"/>
  <c r="E4" i="5" s="1"/>
  <c r="J11" i="2"/>
  <c r="K11" i="2" s="1"/>
  <c r="J33" i="2"/>
  <c r="K33" i="2" s="1"/>
  <c r="E34" i="5" s="1"/>
  <c r="J9" i="2"/>
  <c r="K9" i="2" s="1"/>
  <c r="J39" i="2"/>
  <c r="K39" i="2" s="1"/>
  <c r="J6" i="2"/>
  <c r="K6" i="2" s="1"/>
  <c r="E7" i="5" s="1"/>
  <c r="J8" i="2"/>
  <c r="K8" i="2" s="1"/>
  <c r="E9" i="5" s="1"/>
  <c r="J60" i="2"/>
  <c r="K60" i="2" s="1"/>
  <c r="E60" i="5" s="1"/>
  <c r="J23" i="2"/>
  <c r="K23" i="2" s="1"/>
  <c r="E20" i="5" s="1"/>
  <c r="J68" i="2"/>
  <c r="K68" i="2" s="1"/>
  <c r="E68" i="5" s="1"/>
  <c r="J25" i="2"/>
  <c r="K25" i="2" s="1"/>
  <c r="E26" i="5" s="1"/>
  <c r="J52" i="2"/>
  <c r="K52" i="2" s="1"/>
  <c r="E54" i="5" s="1"/>
  <c r="J40" i="2"/>
  <c r="K40" i="2" s="1"/>
  <c r="J19" i="2"/>
  <c r="K19" i="2" s="1"/>
  <c r="J27" i="2"/>
  <c r="K27" i="2" s="1"/>
  <c r="J38" i="2"/>
  <c r="K38" i="2" s="1"/>
  <c r="J66" i="2"/>
  <c r="K66" i="2" s="1"/>
  <c r="E66" i="5" s="1"/>
  <c r="J36" i="2"/>
  <c r="K36" i="2" s="1"/>
  <c r="E38" i="5" s="1"/>
  <c r="J41" i="2"/>
  <c r="K41" i="2" s="1"/>
  <c r="E43" i="5" s="1"/>
  <c r="J28" i="2"/>
  <c r="K28" i="2" s="1"/>
  <c r="E29" i="5" s="1"/>
  <c r="J13" i="2"/>
  <c r="K13" i="2" s="1"/>
  <c r="E14" i="5" s="1"/>
  <c r="J10" i="2"/>
  <c r="K10" i="2" s="1"/>
  <c r="E11" i="5" s="1"/>
  <c r="J42" i="2"/>
  <c r="K42" i="2" s="1"/>
  <c r="E44" i="5" s="1"/>
  <c r="J62" i="2"/>
  <c r="K62" i="2" s="1"/>
  <c r="E62" i="5" s="1"/>
  <c r="J35" i="2"/>
  <c r="K35" i="2" s="1"/>
  <c r="J45" i="2"/>
  <c r="K45" i="2" s="1"/>
  <c r="E47" i="5" s="1"/>
  <c r="J58" i="2"/>
  <c r="K58" i="2" s="1"/>
  <c r="E58" i="5" s="1"/>
  <c r="J55" i="2"/>
  <c r="K55" i="2" s="1"/>
  <c r="E56" i="5" s="1"/>
  <c r="J34" i="2"/>
  <c r="K34" i="2" s="1"/>
  <c r="E35" i="5" s="1"/>
  <c r="J12" i="2"/>
  <c r="K12" i="2" s="1"/>
  <c r="E13" i="5" s="1"/>
  <c r="J57" i="2"/>
  <c r="K57" i="2" s="1"/>
  <c r="E37" i="5" s="1"/>
  <c r="J46" i="2"/>
  <c r="K46" i="2" s="1"/>
  <c r="E48" i="5" s="1"/>
  <c r="J21" i="2"/>
  <c r="K21" i="2" s="1"/>
  <c r="E17" i="5" s="1"/>
  <c r="J14" i="2"/>
  <c r="K14" i="2" s="1"/>
  <c r="E15" i="5" s="1"/>
  <c r="J49" i="2"/>
  <c r="K49" i="2" s="1"/>
  <c r="E51" i="5" s="1"/>
  <c r="J44" i="2"/>
  <c r="K44" i="2" s="1"/>
  <c r="E8" i="5"/>
  <c r="E5" i="5"/>
  <c r="E65" i="5"/>
  <c r="E19" i="5"/>
  <c r="E55" i="5"/>
  <c r="E33" i="5"/>
  <c r="E30" i="5"/>
  <c r="E22" i="5"/>
  <c r="E23" i="5"/>
  <c r="E12" i="5"/>
  <c r="E50" i="5"/>
  <c r="E28" i="5"/>
  <c r="E16" i="5"/>
  <c r="E42" i="5"/>
  <c r="E61" i="5"/>
  <c r="E10" i="5"/>
  <c r="E39" i="5"/>
  <c r="E59" i="5"/>
  <c r="E45" i="5"/>
  <c r="E27" i="5"/>
  <c r="E32" i="5"/>
  <c r="E24" i="5"/>
  <c r="E6" i="5"/>
  <c r="E40" i="5"/>
  <c r="E52" i="5"/>
  <c r="E57" i="5"/>
  <c r="E64" i="5"/>
  <c r="E49" i="5"/>
  <c r="E46" i="5"/>
  <c r="E31" i="5"/>
  <c r="E18" i="5"/>
  <c r="E41" i="5"/>
  <c r="E67" i="5"/>
  <c r="E53" i="5"/>
  <c r="E69" i="5"/>
  <c r="J2" i="2"/>
  <c r="K2" i="2" s="1"/>
  <c r="E3" i="5" l="1"/>
  <c r="E36" i="5" l="1"/>
  <c r="A11" i="9"/>
  <c r="A58" i="9"/>
  <c r="A22" i="9"/>
  <c r="A21" i="9"/>
  <c r="A47" i="9"/>
  <c r="A70" i="9"/>
  <c r="A34" i="9"/>
  <c r="A69" i="9"/>
  <c r="A57" i="9"/>
  <c r="A45" i="9"/>
  <c r="A33" i="9"/>
  <c r="A9" i="9"/>
  <c r="A68" i="9"/>
  <c r="A56" i="9"/>
  <c r="A44" i="9"/>
  <c r="A32" i="9"/>
  <c r="A20" i="9"/>
  <c r="A8" i="9"/>
  <c r="A59" i="9"/>
  <c r="A46" i="9"/>
  <c r="A23" i="9"/>
  <c r="A7" i="9"/>
  <c r="A71" i="9"/>
  <c r="A35" i="9"/>
  <c r="A10" i="9"/>
  <c r="A67" i="9"/>
  <c r="A55" i="9"/>
  <c r="A43" i="9"/>
  <c r="A31" i="9"/>
  <c r="A19" i="9"/>
  <c r="A66" i="9"/>
  <c r="A54" i="9"/>
  <c r="A42" i="9"/>
  <c r="A30" i="9"/>
  <c r="A18" i="9"/>
  <c r="A6" i="9"/>
  <c r="A77" i="9"/>
  <c r="A65" i="9"/>
  <c r="A53" i="9"/>
  <c r="A41" i="9"/>
  <c r="A29" i="9"/>
  <c r="A17" i="9"/>
  <c r="A5" i="9"/>
  <c r="A64" i="9"/>
  <c r="A52" i="9"/>
  <c r="A40" i="9"/>
  <c r="A16" i="9"/>
  <c r="A4" i="9"/>
  <c r="A75" i="9"/>
  <c r="A63" i="9"/>
  <c r="A39" i="9"/>
  <c r="A27" i="9"/>
  <c r="A3" i="9"/>
  <c r="A62" i="9"/>
  <c r="A50" i="9"/>
  <c r="A38" i="9"/>
  <c r="A14" i="9"/>
  <c r="A37" i="9"/>
  <c r="A76" i="9"/>
  <c r="A28" i="9"/>
  <c r="A51" i="9"/>
  <c r="A15" i="9"/>
  <c r="A74" i="9"/>
  <c r="A26" i="9"/>
  <c r="A73" i="9"/>
  <c r="A61" i="9"/>
  <c r="A49" i="9"/>
  <c r="A25" i="9"/>
  <c r="A13" i="9"/>
  <c r="A72" i="9"/>
  <c r="A60" i="9"/>
  <c r="A48" i="9"/>
  <c r="A36" i="9"/>
  <c r="A24" i="9"/>
  <c r="A12" i="9"/>
  <c r="F3" i="11"/>
  <c r="G3" i="11" s="1"/>
  <c r="A2" i="9"/>
  <c r="F2" i="11" l="1"/>
  <c r="G2" i="11" s="1"/>
  <c r="E48" i="11"/>
  <c r="F36" i="11"/>
  <c r="G36" i="11" s="1"/>
  <c r="E36" i="11"/>
  <c r="I36" i="11" s="1"/>
  <c r="J36" i="11" s="1"/>
  <c r="K36" i="11" s="1"/>
  <c r="F33" i="11"/>
  <c r="G33" i="11" s="1"/>
  <c r="E33" i="11"/>
  <c r="I33" i="11" s="1"/>
  <c r="J33" i="11" s="1"/>
  <c r="K33" i="11" s="1"/>
  <c r="F15" i="11"/>
  <c r="G15" i="11" s="1"/>
  <c r="F65" i="11"/>
  <c r="G65" i="11" s="1"/>
  <c r="F43" i="11"/>
  <c r="G43" i="11" s="1"/>
  <c r="F27" i="11"/>
  <c r="G27" i="11" s="1"/>
  <c r="F52" i="11"/>
  <c r="G52" i="11" s="1"/>
  <c r="F42" i="11"/>
  <c r="G42" i="11" s="1"/>
  <c r="F30" i="11"/>
  <c r="G30" i="11" s="1"/>
  <c r="F31" i="11"/>
  <c r="G31" i="11" s="1"/>
  <c r="F13" i="11"/>
  <c r="G13" i="11" s="1"/>
  <c r="F47" i="11"/>
  <c r="G47" i="11" s="1"/>
  <c r="E22" i="11"/>
  <c r="F72" i="11"/>
  <c r="G72" i="11" s="1"/>
  <c r="F11" i="11"/>
  <c r="G11" i="11" s="1"/>
  <c r="F23" i="11"/>
  <c r="G23" i="11" s="1"/>
  <c r="F24" i="11"/>
  <c r="G24" i="11" s="1"/>
  <c r="F20" i="11"/>
  <c r="G20" i="11" s="1"/>
  <c r="F16" i="11"/>
  <c r="G16" i="11" s="1"/>
  <c r="F69" i="11"/>
  <c r="G69" i="11" s="1"/>
  <c r="F44" i="11"/>
  <c r="G44" i="11" s="1"/>
  <c r="F53" i="11"/>
  <c r="G53" i="11" s="1"/>
  <c r="F68" i="11"/>
  <c r="G68" i="11" s="1"/>
  <c r="F46" i="11"/>
  <c r="G46" i="11" s="1"/>
  <c r="F25" i="11"/>
  <c r="G25" i="11" s="1"/>
  <c r="F40" i="11"/>
  <c r="G40" i="11" s="1"/>
  <c r="F6" i="11"/>
  <c r="G6" i="11" s="1"/>
  <c r="F21" i="11"/>
  <c r="G21" i="11" s="1"/>
  <c r="F9" i="11"/>
  <c r="G9" i="11" s="1"/>
  <c r="F48" i="11"/>
  <c r="G48" i="11" s="1"/>
  <c r="F5" i="11"/>
  <c r="G5" i="11" s="1"/>
  <c r="F18" i="11"/>
  <c r="G18" i="11" s="1"/>
  <c r="F61" i="11"/>
  <c r="G61" i="11" s="1"/>
  <c r="F50" i="11"/>
  <c r="G50" i="11" s="1"/>
  <c r="E38" i="11"/>
  <c r="F60" i="11"/>
  <c r="G60" i="11" s="1"/>
  <c r="F35" i="11"/>
  <c r="G35" i="11" s="1"/>
  <c r="F62" i="11"/>
  <c r="G62" i="11" s="1"/>
  <c r="E8" i="11"/>
  <c r="E11" i="11"/>
  <c r="E30" i="11"/>
  <c r="E23" i="11"/>
  <c r="E4" i="11"/>
  <c r="E12" i="11"/>
  <c r="E32" i="11"/>
  <c r="E9" i="11"/>
  <c r="E20" i="11"/>
  <c r="E69" i="11"/>
  <c r="E16" i="11"/>
  <c r="E18" i="11"/>
  <c r="E61" i="11"/>
  <c r="E67" i="11"/>
  <c r="E66" i="11"/>
  <c r="E50" i="11"/>
  <c r="E62" i="11"/>
  <c r="E5" i="11"/>
  <c r="E34" i="11"/>
  <c r="E47" i="11"/>
  <c r="E70" i="11"/>
  <c r="E25" i="11"/>
  <c r="I25" i="11" s="1"/>
  <c r="J25" i="11" s="1"/>
  <c r="K25" i="11" s="1"/>
  <c r="D21" i="5" s="1"/>
  <c r="F21" i="5" s="1"/>
  <c r="E42" i="11"/>
  <c r="E46" i="11"/>
  <c r="E17" i="11"/>
  <c r="E26" i="11"/>
  <c r="E53" i="11"/>
  <c r="E14" i="11"/>
  <c r="E35" i="11"/>
  <c r="E13" i="11"/>
  <c r="E44" i="11"/>
  <c r="E60" i="11"/>
  <c r="E2" i="11"/>
  <c r="I2" i="11" s="1"/>
  <c r="J2" i="11" s="1"/>
  <c r="K2" i="11" s="1"/>
  <c r="D3" i="5" s="1"/>
  <c r="F3" i="5" s="1"/>
  <c r="F45" i="11"/>
  <c r="G45" i="11" s="1"/>
  <c r="F29" i="11"/>
  <c r="G29" i="11" s="1"/>
  <c r="F14" i="11"/>
  <c r="G14" i="11" s="1"/>
  <c r="F63" i="11"/>
  <c r="G63" i="11" s="1"/>
  <c r="F55" i="11"/>
  <c r="G55" i="11" s="1"/>
  <c r="F22" i="11"/>
  <c r="G22" i="11" s="1"/>
  <c r="F49" i="11"/>
  <c r="G49" i="11" s="1"/>
  <c r="F67" i="11"/>
  <c r="G67" i="11" s="1"/>
  <c r="F37" i="11"/>
  <c r="G37" i="11" s="1"/>
  <c r="F19" i="11"/>
  <c r="G19" i="11" s="1"/>
  <c r="F39" i="11"/>
  <c r="G39" i="11" s="1"/>
  <c r="F17" i="11"/>
  <c r="G17" i="11" s="1"/>
  <c r="F4" i="11"/>
  <c r="G4" i="11" s="1"/>
  <c r="F28" i="11"/>
  <c r="G28" i="11" s="1"/>
  <c r="F56" i="11"/>
  <c r="G56" i="11" s="1"/>
  <c r="F66" i="11"/>
  <c r="G66" i="11" s="1"/>
  <c r="F26" i="11"/>
  <c r="G26" i="11" s="1"/>
  <c r="E52" i="11"/>
  <c r="E24" i="11"/>
  <c r="E65" i="11"/>
  <c r="I65" i="11" s="1"/>
  <c r="J65" i="11" s="1"/>
  <c r="K65" i="11" s="1"/>
  <c r="D62" i="5" s="1"/>
  <c r="F62" i="5" s="1"/>
  <c r="E64" i="11"/>
  <c r="E72" i="11"/>
  <c r="E6" i="11"/>
  <c r="E51" i="11"/>
  <c r="E29" i="11"/>
  <c r="E43" i="11"/>
  <c r="E41" i="11"/>
  <c r="E68" i="11"/>
  <c r="E31" i="11"/>
  <c r="E57" i="11"/>
  <c r="E63" i="11"/>
  <c r="E45" i="11"/>
  <c r="E39" i="11"/>
  <c r="E27" i="11"/>
  <c r="E56" i="11"/>
  <c r="G7" i="11"/>
  <c r="F64" i="11"/>
  <c r="G64" i="11" s="1"/>
  <c r="F57" i="11"/>
  <c r="G57" i="11" s="1"/>
  <c r="F34" i="11"/>
  <c r="G34" i="11" s="1"/>
  <c r="F71" i="11"/>
  <c r="G71" i="11" s="1"/>
  <c r="F54" i="11"/>
  <c r="G54" i="11" s="1"/>
  <c r="E37" i="11"/>
  <c r="E3" i="11"/>
  <c r="I3" i="11" s="1"/>
  <c r="J3" i="11" s="1"/>
  <c r="K3" i="11" s="1"/>
  <c r="D4" i="5" s="1"/>
  <c r="F4" i="5" s="1"/>
  <c r="E54" i="11"/>
  <c r="E49" i="11"/>
  <c r="E55" i="11"/>
  <c r="E40" i="11"/>
  <c r="E58" i="11"/>
  <c r="E21" i="11"/>
  <c r="E59" i="11"/>
  <c r="E28" i="11"/>
  <c r="E10" i="11"/>
  <c r="E71" i="11"/>
  <c r="I71" i="11" s="1"/>
  <c r="J71" i="11" s="1"/>
  <c r="K71" i="11" s="1"/>
  <c r="D68" i="5" s="1"/>
  <c r="F68" i="5" s="1"/>
  <c r="E19" i="11"/>
  <c r="F10" i="11"/>
  <c r="G10" i="11" s="1"/>
  <c r="F51" i="11"/>
  <c r="G51" i="11" s="1"/>
  <c r="F38" i="11"/>
  <c r="G38" i="11" s="1"/>
  <c r="F70" i="11"/>
  <c r="G70" i="11" s="1"/>
  <c r="F59" i="11"/>
  <c r="G59" i="11" s="1"/>
  <c r="F32" i="11"/>
  <c r="G32" i="11" s="1"/>
  <c r="F12" i="11"/>
  <c r="G12" i="11" s="1"/>
  <c r="F8" i="11"/>
  <c r="G8" i="11" s="1"/>
  <c r="F58" i="11"/>
  <c r="G58" i="11" s="1"/>
  <c r="F41" i="11"/>
  <c r="G41" i="11" s="1"/>
  <c r="I6" i="11" l="1"/>
  <c r="J6" i="11" s="1"/>
  <c r="K6" i="11" s="1"/>
  <c r="D7" i="5" s="1"/>
  <c r="F7" i="5" s="1"/>
  <c r="I15" i="11"/>
  <c r="J15" i="11" s="1"/>
  <c r="K15" i="11" s="1"/>
  <c r="D16" i="5" s="1"/>
  <c r="F16" i="5" s="1"/>
  <c r="I19" i="11"/>
  <c r="J19" i="11" s="1"/>
  <c r="K19" i="11" s="1"/>
  <c r="D24" i="5" s="1"/>
  <c r="F24" i="5" s="1"/>
  <c r="I21" i="11"/>
  <c r="J21" i="11" s="1"/>
  <c r="K21" i="11" s="1"/>
  <c r="D17" i="5" s="1"/>
  <c r="F17" i="5" s="1"/>
  <c r="I43" i="11"/>
  <c r="J43" i="11" s="1"/>
  <c r="K43" i="11" s="1"/>
  <c r="D42" i="5" s="1"/>
  <c r="F42" i="5" s="1"/>
  <c r="I31" i="11"/>
  <c r="J31" i="11" s="1"/>
  <c r="K31" i="11" s="1"/>
  <c r="D31" i="5" s="1"/>
  <c r="F31" i="5" s="1"/>
  <c r="I13" i="11"/>
  <c r="J13" i="11" s="1"/>
  <c r="K13" i="11" s="1"/>
  <c r="D14" i="5" s="1"/>
  <c r="F14" i="5" s="1"/>
  <c r="I27" i="11"/>
  <c r="J27" i="11" s="1"/>
  <c r="K27" i="11" s="1"/>
  <c r="D27" i="5" s="1"/>
  <c r="F27" i="5" s="1"/>
  <c r="I39" i="11"/>
  <c r="J39" i="11" s="1"/>
  <c r="K39" i="11" s="1"/>
  <c r="D38" i="5" s="1"/>
  <c r="F38" i="5" s="1"/>
  <c r="I49" i="11"/>
  <c r="J49" i="11" s="1"/>
  <c r="K49" i="11" s="1"/>
  <c r="D48" i="5" s="1"/>
  <c r="F48" i="5" s="1"/>
  <c r="I16" i="11"/>
  <c r="J16" i="11" s="1"/>
  <c r="K16" i="11" s="1"/>
  <c r="D22" i="5" s="1"/>
  <c r="F22" i="5" s="1"/>
  <c r="I47" i="11"/>
  <c r="J47" i="11" s="1"/>
  <c r="K47" i="11" s="1"/>
  <c r="D46" i="5" s="1"/>
  <c r="F46" i="5" s="1"/>
  <c r="I55" i="11"/>
  <c r="J55" i="11" s="1"/>
  <c r="K55" i="11" s="1"/>
  <c r="D54" i="5" s="1"/>
  <c r="F54" i="5" s="1"/>
  <c r="I56" i="11"/>
  <c r="J56" i="11" s="1"/>
  <c r="K56" i="11" s="1"/>
  <c r="D36" i="5" s="1"/>
  <c r="F36" i="5" s="1"/>
  <c r="I68" i="11"/>
  <c r="J68" i="11" s="1"/>
  <c r="K68" i="11" s="1"/>
  <c r="D65" i="5" s="1"/>
  <c r="F65" i="5" s="1"/>
  <c r="I72" i="11"/>
  <c r="J72" i="11" s="1"/>
  <c r="K72" i="11" s="1"/>
  <c r="D69" i="5" s="1"/>
  <c r="F69" i="5" s="1"/>
  <c r="I42" i="11"/>
  <c r="J42" i="11" s="1"/>
  <c r="K42" i="11" s="1"/>
  <c r="D41" i="5" s="1"/>
  <c r="F41" i="5" s="1"/>
  <c r="I60" i="11"/>
  <c r="J60" i="11" s="1"/>
  <c r="K60" i="11" s="1"/>
  <c r="D37" i="5" s="1"/>
  <c r="F37" i="5" s="1"/>
  <c r="I48" i="11"/>
  <c r="J48" i="11" s="1"/>
  <c r="K48" i="11" s="1"/>
  <c r="D47" i="5" s="1"/>
  <c r="F47" i="5" s="1"/>
  <c r="I69" i="11"/>
  <c r="J69" i="11" s="1"/>
  <c r="K69" i="11" s="1"/>
  <c r="D66" i="5" s="1"/>
  <c r="F66" i="5" s="1"/>
  <c r="I5" i="11"/>
  <c r="J5" i="11" s="1"/>
  <c r="K5" i="11" s="1"/>
  <c r="D6" i="5" s="1"/>
  <c r="F6" i="5" s="1"/>
  <c r="I30" i="11"/>
  <c r="J30" i="11" s="1"/>
  <c r="K30" i="11" s="1"/>
  <c r="D30" i="5" s="1"/>
  <c r="F30" i="5" s="1"/>
  <c r="I40" i="11"/>
  <c r="J40" i="11" s="1"/>
  <c r="K40" i="11" s="1"/>
  <c r="D39" i="5" s="1"/>
  <c r="F39" i="5" s="1"/>
  <c r="I46" i="11"/>
  <c r="J46" i="11" s="1"/>
  <c r="K46" i="11" s="1"/>
  <c r="D45" i="5" s="1"/>
  <c r="F45" i="5" s="1"/>
  <c r="I32" i="11"/>
  <c r="J32" i="11" s="1"/>
  <c r="K32" i="11" s="1"/>
  <c r="D32" i="5" s="1"/>
  <c r="F32" i="5" s="1"/>
  <c r="I10" i="11"/>
  <c r="J10" i="11" s="1"/>
  <c r="K10" i="11" s="1"/>
  <c r="D11" i="5" s="1"/>
  <c r="F11" i="5" s="1"/>
  <c r="I24" i="11"/>
  <c r="J24" i="11" s="1"/>
  <c r="K24" i="11" s="1"/>
  <c r="D20" i="5" s="1"/>
  <c r="F20" i="5" s="1"/>
  <c r="I35" i="11"/>
  <c r="J35" i="11" s="1"/>
  <c r="K35" i="11" s="1"/>
  <c r="D35" i="5" s="1"/>
  <c r="F35" i="5" s="1"/>
  <c r="I62" i="11"/>
  <c r="J62" i="11" s="1"/>
  <c r="K62" i="11" s="1"/>
  <c r="D59" i="5" s="1"/>
  <c r="F59" i="5" s="1"/>
  <c r="I50" i="11"/>
  <c r="J50" i="11" s="1"/>
  <c r="K50" i="11" s="1"/>
  <c r="D49" i="5" s="1"/>
  <c r="F49" i="5" s="1"/>
  <c r="I59" i="11"/>
  <c r="J59" i="11" s="1"/>
  <c r="K59" i="11" s="1"/>
  <c r="D57" i="5" s="1"/>
  <c r="F57" i="5" s="1"/>
  <c r="I52" i="11"/>
  <c r="J52" i="11" s="1"/>
  <c r="K52" i="11" s="1"/>
  <c r="D51" i="5" s="1"/>
  <c r="F51" i="5" s="1"/>
  <c r="I23" i="11"/>
  <c r="J23" i="11" s="1"/>
  <c r="K23" i="11" s="1"/>
  <c r="D19" i="5" s="1"/>
  <c r="F19" i="5" s="1"/>
  <c r="I29" i="11"/>
  <c r="J29" i="11" s="1"/>
  <c r="K29" i="11" s="1"/>
  <c r="D29" i="5" s="1"/>
  <c r="F29" i="5" s="1"/>
  <c r="I58" i="11"/>
  <c r="J58" i="11" s="1"/>
  <c r="K58" i="11" s="1"/>
  <c r="D56" i="5" s="1"/>
  <c r="F56" i="5" s="1"/>
  <c r="I51" i="11"/>
  <c r="J51" i="11" s="1"/>
  <c r="K51" i="11" s="1"/>
  <c r="D50" i="5" s="1"/>
  <c r="F50" i="5" s="1"/>
  <c r="I17" i="11"/>
  <c r="J17" i="11" s="1"/>
  <c r="K17" i="11" s="1"/>
  <c r="D23" i="5" s="1"/>
  <c r="F23" i="5" s="1"/>
  <c r="D33" i="5"/>
  <c r="F33" i="5" s="1"/>
  <c r="I11" i="11"/>
  <c r="J11" i="11" s="1"/>
  <c r="K11" i="11" s="1"/>
  <c r="D12" i="5" s="1"/>
  <c r="F12" i="5" s="1"/>
  <c r="I12" i="11"/>
  <c r="J12" i="11" s="1"/>
  <c r="K12" i="11" s="1"/>
  <c r="D13" i="5" s="1"/>
  <c r="F13" i="5" s="1"/>
  <c r="I28" i="11"/>
  <c r="J28" i="11" s="1"/>
  <c r="K28" i="11" s="1"/>
  <c r="D28" i="5" s="1"/>
  <c r="F28" i="5" s="1"/>
  <c r="I41" i="11"/>
  <c r="J41" i="11" s="1"/>
  <c r="K41" i="11" s="1"/>
  <c r="D40" i="5" s="1"/>
  <c r="F40" i="5" s="1"/>
  <c r="I14" i="11"/>
  <c r="J14" i="11" s="1"/>
  <c r="K14" i="11" s="1"/>
  <c r="D15" i="5" s="1"/>
  <c r="F15" i="5" s="1"/>
  <c r="I4" i="11"/>
  <c r="J4" i="11" s="1"/>
  <c r="K4" i="11" s="1"/>
  <c r="D5" i="5" s="1"/>
  <c r="F5" i="5" s="1"/>
  <c r="I53" i="11"/>
  <c r="J53" i="11" s="1"/>
  <c r="K53" i="11" s="1"/>
  <c r="D52" i="5" s="1"/>
  <c r="F52" i="5" s="1"/>
  <c r="I66" i="11"/>
  <c r="J66" i="11" s="1"/>
  <c r="K66" i="11" s="1"/>
  <c r="D63" i="5" s="1"/>
  <c r="F63" i="5" s="1"/>
  <c r="I26" i="11"/>
  <c r="J26" i="11" s="1"/>
  <c r="K26" i="11" s="1"/>
  <c r="D26" i="5" s="1"/>
  <c r="F26" i="5" s="1"/>
  <c r="I67" i="11"/>
  <c r="J67" i="11" s="1"/>
  <c r="K67" i="11" s="1"/>
  <c r="D64" i="5" s="1"/>
  <c r="F64" i="5" s="1"/>
  <c r="I61" i="11"/>
  <c r="J61" i="11" s="1"/>
  <c r="K61" i="11" s="1"/>
  <c r="D58" i="5" s="1"/>
  <c r="F58" i="5" s="1"/>
  <c r="I8" i="11"/>
  <c r="J8" i="11" s="1"/>
  <c r="K8" i="11" s="1"/>
  <c r="D9" i="5" s="1"/>
  <c r="F9" i="5" s="1"/>
  <c r="I18" i="11"/>
  <c r="J18" i="11" s="1"/>
  <c r="K18" i="11" s="1"/>
  <c r="D25" i="5" s="1"/>
  <c r="F25" i="5" s="1"/>
  <c r="I45" i="11"/>
  <c r="J45" i="11" s="1"/>
  <c r="K45" i="11" s="1"/>
  <c r="D44" i="5" s="1"/>
  <c r="F44" i="5" s="1"/>
  <c r="I70" i="11"/>
  <c r="J70" i="11" s="1"/>
  <c r="K70" i="11" s="1"/>
  <c r="D67" i="5" s="1"/>
  <c r="F67" i="5" s="1"/>
  <c r="I64" i="11"/>
  <c r="J64" i="11" s="1"/>
  <c r="K64" i="11" s="1"/>
  <c r="D61" i="5" s="1"/>
  <c r="F61" i="5" s="1"/>
  <c r="I54" i="11"/>
  <c r="J54" i="11" s="1"/>
  <c r="K54" i="11" s="1"/>
  <c r="D53" i="5" s="1"/>
  <c r="F53" i="5" s="1"/>
  <c r="I38" i="11"/>
  <c r="J38" i="11" s="1"/>
  <c r="K38" i="11" s="1"/>
  <c r="I22" i="11"/>
  <c r="J22" i="11" s="1"/>
  <c r="K22" i="11" s="1"/>
  <c r="I63" i="11"/>
  <c r="J63" i="11" s="1"/>
  <c r="K63" i="11" s="1"/>
  <c r="D60" i="5" s="1"/>
  <c r="F60" i="5" s="1"/>
  <c r="I7" i="11"/>
  <c r="J7" i="11" s="1"/>
  <c r="K7" i="11" s="1"/>
  <c r="D8" i="5" s="1"/>
  <c r="F8" i="5" s="1"/>
  <c r="I20" i="11"/>
  <c r="J20" i="11" s="1"/>
  <c r="K20" i="11" s="1"/>
  <c r="D18" i="5" s="1"/>
  <c r="F18" i="5" s="1"/>
  <c r="I37" i="11"/>
  <c r="J37" i="11" s="1"/>
  <c r="K37" i="11" s="1"/>
  <c r="I57" i="11"/>
  <c r="J57" i="11" s="1"/>
  <c r="K57" i="11" s="1"/>
  <c r="D55" i="5" s="1"/>
  <c r="F55" i="5" s="1"/>
  <c r="I44" i="11"/>
  <c r="J44" i="11" s="1"/>
  <c r="K44" i="11" s="1"/>
  <c r="D43" i="5" s="1"/>
  <c r="F43" i="5" s="1"/>
  <c r="I34" i="11"/>
  <c r="J34" i="11" s="1"/>
  <c r="K34" i="11" s="1"/>
  <c r="D34" i="5" s="1"/>
  <c r="F34" i="5" s="1"/>
  <c r="I9" i="11"/>
  <c r="J9" i="11" s="1"/>
  <c r="K9" i="11" s="1"/>
  <c r="D10" i="5" s="1"/>
  <c r="F10" i="5" s="1"/>
  <c r="F7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tc={10493A39-93E9-4A11-91E7-272DA9619F23}</author>
    <author>tc={20BD27E5-0815-4303-8A21-507157674922}</author>
    <author>tc={5044A0A5-D806-44D9-86B8-80D437FB22BA}</author>
  </authors>
  <commentList>
    <comment ref="AA7" authorId="0" shapeId="0" xr:uid="{10493A39-93E9-4A11-91E7-272DA9619F23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removed the value of 0.03920 since this is part of R1 ii</t>
      </text>
    </comment>
    <comment ref="AG7" authorId="1" shapeId="0" xr:uid="{20BD27E5-0815-4303-8A21-507157674922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changed this value since it should not include the SC for R1 ii. Changed from 89.96 to 62.11</t>
      </text>
    </comment>
    <comment ref="B57" authorId="2" shapeId="0" xr:uid="{5044A0A5-D806-44D9-86B8-80D437FB22BA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Rates were updated for NB on Oct 1/2021 - not included here as the cut off was Sept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tc={4101676B-1F0E-41BE-A43C-C5EFB3331F4E}</author>
    <author>tc={1C09262F-AD85-4EC5-AD48-0332B2BB372E}</author>
    <author>tc={77634D5E-C531-4B85-AFC1-DF165EA8225B}</author>
    <author>tc={E6BB63FE-0858-4318-8564-409ACC20753B}</author>
    <author>tc={B840BE88-E37A-4B36-B16F-34EA75066A25}</author>
    <author>tc={3AC222E7-1415-45DE-BCEA-088DD1495663}</author>
    <author>tc={8F9C95E5-5B98-41EB-9FFD-54A63AA85083}</author>
    <author>tc={B3A2AE21-F50A-4449-9B94-1FC69792C93A}</author>
    <author>tc={FAAA8E74-E16D-4BB2-97BE-71EF5D9676A9}</author>
    <author>tc={10A31B53-31E2-482A-96CF-86CC6ACCD854}</author>
    <author>tc={8EA306BA-0A79-41ED-B71E-BA2721C6D291}</author>
    <author>tc={71DA3DF4-AA33-4BD3-AB84-BEF2F7165B59}</author>
    <author>tc={5E2FDA6E-8A7D-4CAC-A32D-CEF7578FF52F}</author>
    <author>tc={F7CA93A1-ECE5-47E0-929D-F3A82E4C9FE5}</author>
    <author>tc={03B50614-ECA7-4CC2-BC2A-28C0DA6B0150}</author>
    <author>tc={289943A1-B571-492B-B1C2-F7C54AA482A5}</author>
    <author>tc={914E95A4-0A7D-405C-8325-B9B971D38FEF}</author>
    <author>tc={5F4EADF0-2A11-4E69-ACAA-CAEDDF74C12F}</author>
    <author>tc={5C7A8613-450B-4785-AA9D-D3681DF3B1B6}</author>
    <author>tc={6D001EE4-B839-4504-9E48-C2BF91C50694}</author>
    <author>tc={EFBD835B-8BF1-46D2-A4B8-5947B0370399}</author>
    <author>tc={725B406F-D2B7-4B88-BE31-F048F6E99CDA}</author>
    <author>tc={58D99F0D-8ABA-4D03-9FBB-6DB7A4F02BD4}</author>
    <author>tc={DEB3CA71-DC87-4E92-B813-A346FEF546C6}</author>
    <author>tc={B584B62F-6365-4C62-BD6B-C16C2E37F1F2}</author>
    <author>tc={9B379899-3D7C-4668-A671-B4FD5EC305D9}</author>
    <author>tc={9A25071E-8092-4E52-A1B5-93BA34F64564}</author>
    <author>tc={166B08B4-6B69-440A-9D0A-181BA497ADCF}</author>
    <author>tc={A5559AC0-36CE-4E57-8F2D-EBFA2B2970F6}</author>
    <author>tc={3F5F6C4D-530C-4725-AF03-6AE892DDFA5A}</author>
    <author>tc={789AF0AD-B0CB-4C0F-8225-90ED2F5EDA27}</author>
    <author>tc={4F38E0CB-0489-4C71-8F6D-CF24E81F9157}</author>
    <author>tc={1AC86AD4-59C8-4AEA-94AC-34611CB43314}</author>
    <author>tc={CEF6462B-3FB4-42FC-BA2A-13260EE92B4F}</author>
    <author>tc={BD5EFD59-C435-43BF-AF03-F87EC7E6DA67}</author>
    <author>tc={90971A3A-26FC-400A-9D67-B253F4F0D5AE}</author>
    <author>tc={BBFE086C-B033-48ED-9BAE-23F05722B326}</author>
    <author>tc={14F759EA-EA1A-42EB-AE29-87C43BF91A74}</author>
    <author>tc={9BB49DA5-1B6C-4028-A6AC-C41B3C090F55}</author>
    <author>tc={489C5914-F22F-42AF-B012-63539E8D045A}</author>
    <author>tc={F40B829B-2433-4EC3-8501-7C1A1D9D0230}</author>
    <author>tc={A6B15E98-009F-43F5-9A12-2DD05ABAF350}</author>
  </authors>
  <commentList>
    <comment ref="AE2" authorId="0" shapeId="0" xr:uid="{5D00F9F5-3C3D-4638-B592-328C58217EDC}">
      <text>
        <r>
          <rPr>
            <sz val="11"/>
            <color indexed="81"/>
            <rFont val="Tahoma"/>
            <family val="2"/>
          </rPr>
          <t xml:space="preserve">DRP changed from $41.39(2025) to 2026 DRP is $42.88
</t>
        </r>
      </text>
    </comment>
    <comment ref="H4" authorId="0" shapeId="0" xr:uid="{33B0DB54-3974-49D1-A83F-B049F4E3955D}">
      <text>
        <r>
          <rPr>
            <b/>
            <sz val="11"/>
            <color indexed="81"/>
            <rFont val="Tahoma"/>
            <family val="2"/>
          </rPr>
          <t>35.23 changed to 35.05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Z4" authorId="1" shapeId="0" xr:uid="{4101676B-1F0E-41BE-A43C-C5EFB3331F4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-0.18+0.42 = 0.24 </t>
      </text>
    </comment>
    <comment ref="H9" authorId="0" shapeId="0" xr:uid="{68B1AC89-6D89-4F03-AC82-5A0097CFD510}">
      <text>
        <r>
          <rPr>
            <sz val="11"/>
            <color indexed="81"/>
            <rFont val="Tahoma"/>
            <family val="2"/>
          </rPr>
          <t xml:space="preserve">51.95 changed to 52.24
</t>
        </r>
      </text>
    </comment>
    <comment ref="B15" authorId="0" shapeId="0" xr:uid="{2DFFD799-459A-4B2A-8DD0-001A44B3E57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we can use last year's rates
</t>
        </r>
      </text>
    </comment>
    <comment ref="H15" authorId="0" shapeId="0" xr:uid="{51812D8C-EAB1-4D72-A088-CAD97D8C0D59}">
      <text>
        <r>
          <rPr>
            <sz val="11"/>
            <color indexed="81"/>
            <rFont val="Tahoma"/>
            <family val="2"/>
          </rPr>
          <t>2025 Tariff is not available. All figures on this line are for 2024 Rates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B24" authorId="2" shapeId="0" xr:uid="{1C09262F-AD85-4EC5-AD48-0332B2BB372E}">
      <text>
        <t>[Threaded comment]
Your version of Excel allows you to read this threaded comment; however, any edits to it will get removed if the file is opened in a newer version of Excel. Learn more: https://go.microsoft.com/fwlink/?linkid=870924
Comment:
    DC_kWH should be 0.009? GA_RR_NONRPP_kWH should be 0.001?</t>
      </text>
    </comment>
    <comment ref="I24" authorId="0" shapeId="0" xr:uid="{193A357D-2554-4535-A98F-455943125C08}">
      <text>
        <r>
          <rPr>
            <sz val="11"/>
            <color indexed="81"/>
            <rFont val="Tahoma"/>
            <family val="2"/>
          </rPr>
          <t xml:space="preserve">0.0090 changed to 0.0136
Yp: I get 0.009
</t>
        </r>
      </text>
    </comment>
    <comment ref="J24" authorId="0" shapeId="0" xr:uid="{B5641777-5C5E-4A8F-88DF-CD137FD3FDE0}">
      <text>
        <r>
          <rPr>
            <sz val="11"/>
            <color indexed="81"/>
            <rFont val="Tahoma"/>
            <family val="2"/>
          </rPr>
          <t>0.0011 changed to 0.0006
yp: I get 0.0011</t>
        </r>
      </text>
    </comment>
    <comment ref="B27" authorId="3" shapeId="0" xr:uid="{77634D5E-C531-4B85-AFC1-DF165EA8225B}">
      <text>
        <t>[Threaded comment]
Your version of Excel allows you to read this threaded comment; however, any edits to it will get removed if the file is opened in a newer version of Excel. Learn more: https://go.microsoft.com/fwlink/?linkid=870924
Comment:
    Decision &amp; Order dated August 2024 does not include Tariff Sheets
Reply:
    There is a tariff sheet in the April 24, 2025 final rate order.</t>
      </text>
    </comment>
    <comment ref="I27" authorId="0" shapeId="0" xr:uid="{8783D895-269A-4CA7-98D4-13D16CCD2260}">
      <text>
        <r>
          <rPr>
            <sz val="11"/>
            <color indexed="81"/>
            <rFont val="Tahoma"/>
            <family val="2"/>
          </rPr>
          <t xml:space="preserve">0.0002 changed to 0.0004
</t>
        </r>
      </text>
    </comment>
    <comment ref="B28" authorId="4" shapeId="0" xr:uid="{E6BB63FE-0858-4318-8564-409ACC20753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There was a revised rate order on May 7, 2025</t>
      </text>
    </comment>
    <comment ref="H28" authorId="0" shapeId="0" xr:uid="{805A8CC3-87DC-48FC-B9AC-23E92D0E330F}">
      <text>
        <r>
          <rPr>
            <sz val="11"/>
            <color indexed="81"/>
            <rFont val="Tahoma"/>
            <family val="2"/>
          </rPr>
          <t xml:space="preserve">36.02 changed to 36.00 
</t>
        </r>
      </text>
    </comment>
    <comment ref="K28" authorId="0" shapeId="0" xr:uid="{74CB6F9A-897A-4279-8E5C-FE2E35083510}">
      <text>
        <r>
          <rPr>
            <sz val="11"/>
            <color indexed="81"/>
            <rFont val="Tahoma"/>
            <family val="2"/>
          </rPr>
          <t xml:space="preserve">0.0117 changed to 0.0108
</t>
        </r>
      </text>
    </comment>
    <comment ref="L28" authorId="0" shapeId="0" xr:uid="{9200705D-4F56-4495-85DC-80D8C6D73A44}">
      <text>
        <r>
          <rPr>
            <sz val="11"/>
            <color indexed="81"/>
            <rFont val="Tahoma"/>
            <family val="2"/>
          </rPr>
          <t xml:space="preserve">0.0066 changed to 0.0063
</t>
        </r>
      </text>
    </comment>
    <comment ref="N28" authorId="0" shapeId="0" xr:uid="{A5413A35-8C39-4148-A5B4-6E4D4AFBE1DA}">
      <text>
        <r>
          <rPr>
            <sz val="11"/>
            <color indexed="81"/>
            <rFont val="Tahoma"/>
            <family val="2"/>
          </rPr>
          <t xml:space="preserve">0.0015 changed to 0.0014
</t>
        </r>
      </text>
    </comment>
    <comment ref="B32" authorId="5" shapeId="0" xr:uid="{B840BE88-E37A-4B36-B16F-34EA75066A25}">
      <text>
        <t>[Threaded comment]
Your version of Excel allows you to read this threaded comment; however, any edits to it will get removed if the file is opened in a newer version of Excel. Learn more: https://go.microsoft.com/fwlink/?linkid=870924
Comment:
    DC_kWH should be 0.0005-0.0013=-0.0008</t>
      </text>
    </comment>
    <comment ref="H32" authorId="0" shapeId="0" xr:uid="{6DCDC4FB-3C90-4955-9DA0-4180607107F7}">
      <text>
        <r>
          <rPr>
            <sz val="11"/>
            <color indexed="81"/>
            <rFont val="Tahoma"/>
            <family val="2"/>
          </rPr>
          <t>34.56 changed to 37.73</t>
        </r>
      </text>
    </comment>
    <comment ref="I32" authorId="0" shapeId="0" xr:uid="{F6A78016-483D-426B-A00A-E4442280B602}">
      <text>
        <r>
          <rPr>
            <sz val="11"/>
            <color indexed="81"/>
            <rFont val="Tahoma"/>
            <family val="2"/>
          </rPr>
          <t>0.0004 changed to -0.0026
YP: I think it should be -0.0008</t>
        </r>
      </text>
    </comment>
    <comment ref="J32" authorId="0" shapeId="0" xr:uid="{60859701-B983-414D-83AA-A845BF5BAD09}">
      <text>
        <r>
          <rPr>
            <sz val="11"/>
            <color indexed="81"/>
            <rFont val="Tahoma"/>
            <family val="2"/>
          </rPr>
          <t xml:space="preserve">o.oooo changed to 0.0027
</t>
        </r>
      </text>
    </comment>
    <comment ref="K32" authorId="0" shapeId="0" xr:uid="{FCCE0CAA-5066-4656-924D-048EB585EEA6}">
      <text>
        <r>
          <rPr>
            <sz val="11"/>
            <color indexed="81"/>
            <rFont val="Tahoma"/>
            <family val="2"/>
          </rPr>
          <t xml:space="preserve">0.0092 changed to 0.0105
</t>
        </r>
      </text>
    </comment>
    <comment ref="L32" authorId="0" shapeId="0" xr:uid="{5FFF478E-D4A7-4558-AC2A-041219AC89D5}">
      <text>
        <r>
          <rPr>
            <sz val="11"/>
            <color indexed="81"/>
            <rFont val="Tahoma"/>
            <family val="2"/>
          </rPr>
          <t>0.0064 changed to 0.0071</t>
        </r>
      </text>
    </comment>
    <comment ref="P32" authorId="0" shapeId="0" xr:uid="{11111341-927F-4DA1-A7FC-291056E10887}">
      <text>
        <r>
          <rPr>
            <sz val="11"/>
            <color indexed="81"/>
            <rFont val="Tahoma"/>
            <family val="2"/>
          </rPr>
          <t>1.0477 changed to 1.0459</t>
        </r>
      </text>
    </comment>
    <comment ref="Z32" authorId="6" shapeId="0" xr:uid="{3AC222E7-1415-45DE-BCEA-088DD1495663}">
      <text>
        <t>[Threaded comment]
Your version of Excel allows you to read this threaded comment; however, any edits to it will get removed if the file is opened in a newer version of Excel. Learn more: https://go.microsoft.com/fwlink/?linkid=870924
Comment:
    0.87</t>
      </text>
    </comment>
    <comment ref="I38" authorId="7" shapeId="0" xr:uid="{8F9C95E5-5B98-41EB-9FFD-54A63AA85083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-0.0039</t>
      </text>
    </comment>
    <comment ref="J38" authorId="8" shapeId="0" xr:uid="{B3A2AE21-F50A-4449-9B94-1FC69792C93A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-0.0009</t>
      </text>
    </comment>
    <comment ref="I39" authorId="9" shapeId="0" xr:uid="{FAAA8E74-E16D-4BB2-97BE-71EF5D9676A9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-0.0038</t>
      </text>
    </comment>
    <comment ref="J39" authorId="10" shapeId="0" xr:uid="{10A31B53-31E2-482A-96CF-86CC6ACCD854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-0.0009</t>
      </text>
    </comment>
    <comment ref="C40" authorId="0" shapeId="0" xr:uid="{DD1E5E09-292B-47B9-B872-93DD3530080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 split these into haldimand and norfolk</t>
        </r>
      </text>
    </comment>
    <comment ref="I40" authorId="11" shapeId="0" xr:uid="{8EA306BA-0A79-41ED-B71E-BA2721C6D291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-0.0038</t>
      </text>
    </comment>
    <comment ref="J40" authorId="12" shapeId="0" xr:uid="{71DA3DF4-AA33-4BD3-AB84-BEF2F7165B59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-0.0009</t>
      </text>
    </comment>
    <comment ref="I41" authorId="13" shapeId="0" xr:uid="{5E2FDA6E-8A7D-4CAC-A32D-CEF7578FF52F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-0.0037</t>
      </text>
    </comment>
    <comment ref="J41" authorId="14" shapeId="0" xr:uid="{F7CA93A1-ECE5-47E0-929D-F3A82E4C9FE5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-0.0009</t>
      </text>
    </comment>
    <comment ref="I42" authorId="15" shapeId="0" xr:uid="{03B50614-ECA7-4CC2-BC2A-28C0DA6B0150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-0.0037</t>
      </text>
    </comment>
    <comment ref="J42" authorId="16" shapeId="0" xr:uid="{289943A1-B571-492B-B1C2-F7C54AA482A5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-0.0009</t>
      </text>
    </comment>
    <comment ref="B43" authorId="17" shapeId="0" xr:uid="{914E95A4-0A7D-405C-8325-B9B971D38FEF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added Rate Class from last year</t>
      </text>
    </comment>
    <comment ref="B44" authorId="18" shapeId="0" xr:uid="{5F4EADF0-2A11-4E69-ACAA-CAEDDF74C12F}">
      <text>
        <t>[Threaded comment]
Your version of Excel allows you to read this threaded comment; however, any edits to it will get removed if the file is opened in a newer version of Excel. Learn more: https://go.microsoft.com/fwlink/?linkid=870924
Comment:
    DC_kWH is 0.0085</t>
      </text>
    </comment>
    <comment ref="I44" authorId="0" shapeId="0" xr:uid="{F0DC9C24-FFF5-4981-9797-91C546C61F70}">
      <text>
        <r>
          <rPr>
            <sz val="11"/>
            <color indexed="81"/>
            <rFont val="Tahoma"/>
            <family val="2"/>
          </rPr>
          <t xml:space="preserve">0.0093 changed to -0.0028
</t>
        </r>
      </text>
    </comment>
    <comment ref="J44" authorId="19" shapeId="0" xr:uid="{5C7A8613-450B-4785-AA9D-D3681DF3B1B6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-0.0009</t>
      </text>
    </comment>
    <comment ref="I45" authorId="20" shapeId="0" xr:uid="{6D001EE4-B839-4504-9E48-C2BF91C50694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-0.0101</t>
      </text>
    </comment>
    <comment ref="I46" authorId="21" shapeId="0" xr:uid="{EFBD835B-8BF1-46D2-A4B8-5947B0370399}">
      <text>
        <t>[Threaded comment]
Your version of Excel allows you to read this threaded comment; however, any edits to it will get removed if the file is opened in a newer version of Excel. Learn more: https://go.microsoft.com/fwlink/?linkid=870924
Comment:
    -0.0018</t>
      </text>
    </comment>
    <comment ref="I47" authorId="22" shapeId="0" xr:uid="{725B406F-D2B7-4B88-BE31-F048F6E99CDA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0.00005</t>
      </text>
    </comment>
    <comment ref="B50" authorId="23" shapeId="0" xr:uid="{58D99F0D-8ABA-4D03-9FBB-6DB7A4F02BD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Tariff Sheet found
Reply:
    The tariff sheet is found in the decision and order filed by OEB on July 31, 2025
Reply:
    Should we use the one from March 2025 sicne this is after Jul 1st?
Reply:
    Updated with 2025 March decision</t>
      </text>
    </comment>
    <comment ref="H50" authorId="0" shapeId="0" xr:uid="{C7050335-F228-4B28-B732-CA2A1D6D8CA3}">
      <text>
        <r>
          <rPr>
            <sz val="11"/>
            <color indexed="81"/>
            <rFont val="Tahoma"/>
            <family val="2"/>
          </rPr>
          <t>Lakefromnt 2025 IRM is still under processing hence 2024 Tariff details used for all these lines.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I50" authorId="0" shapeId="0" xr:uid="{46D47133-B766-43B3-8F9F-905A20240A80}">
      <text>
        <r>
          <rPr>
            <sz val="11"/>
            <color indexed="81"/>
            <rFont val="Tahoma"/>
            <family val="2"/>
          </rPr>
          <t>0.0063 changed to 0.0126</t>
        </r>
      </text>
    </comment>
    <comment ref="N50" authorId="0" shapeId="0" xr:uid="{072C74C3-7E4D-49A9-AD20-67E906E7E804}">
      <text>
        <r>
          <rPr>
            <sz val="11"/>
            <color indexed="81"/>
            <rFont val="Tahoma"/>
            <family val="2"/>
          </rPr>
          <t>0.0015 changed to 0.0014</t>
        </r>
      </text>
    </comment>
    <comment ref="B51" authorId="24" shapeId="0" xr:uid="{DEB3CA71-DC87-4E92-B813-A346FEF546C6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Tariff Sheet found
Reply:
    Let’s use the final rate order issued April 29 2025</t>
      </text>
    </comment>
    <comment ref="J53" authorId="25" shapeId="0" xr:uid="{B584B62F-6365-4C62-BD6B-C16C2E37F1F2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0.0003</t>
      </text>
    </comment>
    <comment ref="H54" authorId="0" shapeId="0" xr:uid="{E6783737-A10F-46D1-925C-D7A183D4B188}">
      <text>
        <r>
          <rPr>
            <sz val="11"/>
            <color indexed="81"/>
            <rFont val="Tahoma"/>
            <family val="2"/>
          </rPr>
          <t>37.55 changed to 36.31</t>
        </r>
      </text>
    </comment>
    <comment ref="I54" authorId="26" shapeId="0" xr:uid="{9B379899-3D7C-4668-A671-B4FD5EC305D9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0.006</t>
      </text>
    </comment>
    <comment ref="J54" authorId="27" shapeId="0" xr:uid="{9A25071E-8092-4E52-A1B5-93BA34F64564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0.0041</t>
      </text>
    </comment>
    <comment ref="H55" authorId="28" shapeId="0" xr:uid="{166B08B4-6B69-440A-9D0A-181BA497ADCF}">
      <text>
        <t>[Threaded comment]
Your version of Excel allows you to read this threaded comment; however, any edits to it will get removed if the file is opened in a newer version of Excel. Learn more: https://go.microsoft.com/fwlink/?linkid=870924
Comment:
    35.89</t>
      </text>
    </comment>
    <comment ref="I55" authorId="29" shapeId="0" xr:uid="{A5559AC0-36CE-4E57-8F2D-EBFA2B2970F6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0.0013</t>
      </text>
    </comment>
    <comment ref="J55" authorId="30" shapeId="0" xr:uid="{3F5F6C4D-530C-4725-AF03-6AE892DDFA5A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0.0025</t>
      </text>
    </comment>
    <comment ref="I59" authorId="31" shapeId="0" xr:uid="{789AF0AD-B0CB-4C0F-8225-90ED2F5EDA27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0.00185</t>
      </text>
    </comment>
    <comment ref="B60" authorId="32" shapeId="0" xr:uid="{4F38E0CB-0489-4C71-8F6D-CF24E81F915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with Revised EB-2025-0160</t>
      </text>
    </comment>
    <comment ref="I64" authorId="0" shapeId="0" xr:uid="{791AA2BA-C84D-43D3-96B0-FE673FDE5B10}">
      <text>
        <r>
          <rPr>
            <sz val="11"/>
            <color indexed="81"/>
            <rFont val="Tahoma"/>
            <family val="2"/>
          </rPr>
          <t>0.0021 changed -0.0086</t>
        </r>
      </text>
    </comment>
    <comment ref="J64" authorId="0" shapeId="0" xr:uid="{F8AC0505-E966-4341-9920-D7227B7D69CE}">
      <text>
        <r>
          <rPr>
            <sz val="11"/>
            <color indexed="81"/>
            <rFont val="Tahoma"/>
            <family val="2"/>
          </rPr>
          <t xml:space="preserve">-0.0091 changed to -0.0010
</t>
        </r>
      </text>
    </comment>
    <comment ref="H65" authorId="0" shapeId="0" xr:uid="{B638E5BB-13A3-472D-8275-B7EACC2865EA}">
      <text>
        <r>
          <rPr>
            <sz val="11"/>
            <color indexed="81"/>
            <rFont val="Tahoma"/>
            <family val="2"/>
          </rPr>
          <t>41.82 changed to 45.28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Z65" authorId="33" shapeId="0" xr:uid="{1AC86AD4-59C8-4AEA-94AC-34611CB43314}">
      <text>
        <t>[Threaded comment]
Your version of Excel allows you to read this threaded comment; however, any edits to it will get removed if the file is opened in a newer version of Excel. Learn more: https://go.microsoft.com/fwlink/?linkid=870924
Comment:
    3.88</t>
      </text>
    </comment>
    <comment ref="H68" authorId="0" shapeId="0" xr:uid="{733CF523-B647-43DE-A8C9-C84EEAEC4462}">
      <text>
        <r>
          <rPr>
            <sz val="11"/>
            <color indexed="81"/>
            <rFont val="Tahoma"/>
            <family val="2"/>
          </rPr>
          <t>56.13 changed to 58.14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I68" authorId="0" shapeId="0" xr:uid="{8ACE06F2-8712-4F0B-AC75-0E7799D2894F}">
      <text>
        <r>
          <rPr>
            <sz val="11"/>
            <color indexed="81"/>
            <rFont val="Tahoma"/>
            <family val="2"/>
          </rPr>
          <t xml:space="preserve">0.0067 changed to 0.0118
</t>
        </r>
      </text>
    </comment>
    <comment ref="J68" authorId="0" shapeId="0" xr:uid="{B2F58AF5-0A2A-4071-B1DA-EDF1BFAC8A90}">
      <text>
        <r>
          <rPr>
            <sz val="11"/>
            <color indexed="81"/>
            <rFont val="Tahoma"/>
            <family val="2"/>
          </rPr>
          <t xml:space="preserve">0.0 changed to 0.0047
</t>
        </r>
      </text>
    </comment>
    <comment ref="K68" authorId="0" shapeId="0" xr:uid="{B9F277C6-0DC7-4069-B1C9-F65125C150DE}">
      <text>
        <r>
          <rPr>
            <sz val="11"/>
            <color indexed="81"/>
            <rFont val="Tahoma"/>
            <family val="2"/>
          </rPr>
          <t xml:space="preserve">0.0099 changed to 0.0115
</t>
        </r>
      </text>
    </comment>
    <comment ref="L68" authorId="0" shapeId="0" xr:uid="{F5271744-1EB8-4CE2-8B0D-7D09E6C1967C}">
      <text>
        <r>
          <rPr>
            <sz val="11"/>
            <color indexed="81"/>
            <rFont val="Tahoma"/>
            <family val="2"/>
          </rPr>
          <t xml:space="preserve">0.0014 changed to 0.0016
</t>
        </r>
      </text>
    </comment>
    <comment ref="B72" authorId="34" shapeId="0" xr:uid="{CEF6462B-3FB4-42FC-BA2A-13260EE92B4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Use rate order from 12/12/2024
</t>
      </text>
    </comment>
    <comment ref="H72" authorId="35" shapeId="0" xr:uid="{BD5EFD59-C435-43BF-AF03-F87EC7E6DA67}">
      <text>
        <t>[Threaded comment]
Your version of Excel allows you to read this threaded comment; however, any edits to it will get removed if the file is opened in a newer version of Excel. Learn more: https://go.microsoft.com/fwlink/?linkid=870924
Comment:
    37.91</t>
      </text>
    </comment>
    <comment ref="K72" authorId="36" shapeId="0" xr:uid="{90971A3A-26FC-400A-9D67-B253F4F0D5AE}">
      <text>
        <t>[Threaded comment]
Your version of Excel allows you to read this threaded comment; however, any edits to it will get removed if the file is opened in a newer version of Excel. Learn more: https://go.microsoft.com/fwlink/?linkid=870924
Comment:
    0.01295</t>
      </text>
    </comment>
    <comment ref="L72" authorId="37" shapeId="0" xr:uid="{BBFE086C-B033-48ED-9BAE-23F05722B326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0.00905</t>
      </text>
    </comment>
    <comment ref="N72" authorId="38" shapeId="0" xr:uid="{14F759EA-EA1A-42EB-AE29-87C43BF91A7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0.0014
Reply:
    We can use the 2025 value which is 0.0015
</t>
      </text>
    </comment>
    <comment ref="B73" authorId="39" shapeId="0" xr:uid="{9BB49DA5-1B6C-4028-A6AC-C41B3C090F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Use rate order from 12/12/2024
</t>
      </text>
    </comment>
    <comment ref="K73" authorId="40" shapeId="0" xr:uid="{489C5914-F22F-42AF-B012-63539E8D045A}">
      <text>
        <t>[Threaded comment]
Your version of Excel allows you to read this threaded comment; however, any edits to it will get removed if the file is opened in a newer version of Excel. Learn more: https://go.microsoft.com/fwlink/?linkid=870924
Comment:
    0.01295</t>
      </text>
    </comment>
    <comment ref="L73" authorId="41" shapeId="0" xr:uid="{F40B829B-2433-4EC3-8501-7C1A1D9D0230}">
      <text>
        <t>[Threaded comment]
Your version of Excel allows you to read this threaded comment; however, any edits to it will get removed if the file is opened in a newer version of Excel. Learn more: https://go.microsoft.com/fwlink/?linkid=870924
Comment:
    0.00905</t>
      </text>
    </comment>
    <comment ref="N73" authorId="42" shapeId="0" xr:uid="{A6B15E98-009F-43F5-9A12-2DD05ABAF3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0.0014
Reply:
    We can use the 2025 value which is 0.0015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tc={51D6F333-6BE8-4E96-BD32-54F861F1EAF3}</author>
  </authors>
  <commentList>
    <comment ref="H20" authorId="0" shapeId="0" xr:uid="{51D6F333-6BE8-4E96-BD32-54F861F1EAF3}">
      <text>
        <t>[Threaded comment]
Your version of Excel allows you to read this threaded comment; however, any edits to it will get removed if the file is opened in a newer version of Excel. Learn more: https://go.microsoft.com/fwlink/?linkid=870924
Comment:
    22.03 original included 0.26 rate rider expired in june 30, 2024</t>
      </text>
    </comment>
  </commentList>
</comments>
</file>

<file path=xl/sharedStrings.xml><?xml version="1.0" encoding="utf-8"?>
<sst xmlns="http://schemas.openxmlformats.org/spreadsheetml/2006/main" count="1086" uniqueCount="281">
  <si>
    <t>Dist</t>
  </si>
  <si>
    <t>ServiceClassification_Label</t>
  </si>
  <si>
    <t>YEAR</t>
  </si>
  <si>
    <t>ET</t>
  </si>
  <si>
    <t>RPP1</t>
  </si>
  <si>
    <t>RPP2</t>
  </si>
  <si>
    <t>SC</t>
  </si>
  <si>
    <t>DC_kWH</t>
  </si>
  <si>
    <t>GA_RR_NONRPP_KWH</t>
  </si>
  <si>
    <t>Net</t>
  </si>
  <si>
    <t>Conn</t>
  </si>
  <si>
    <t>WMSR</t>
  </si>
  <si>
    <t>RRRP</t>
  </si>
  <si>
    <t>SSS</t>
  </si>
  <si>
    <t>LF</t>
  </si>
  <si>
    <t>GST</t>
  </si>
  <si>
    <t>EoffP</t>
  </si>
  <si>
    <t>EmidP</t>
  </si>
  <si>
    <t>EonP</t>
  </si>
  <si>
    <t>RPPoffP</t>
  </si>
  <si>
    <t>RPPmidP</t>
  </si>
  <si>
    <t>RPPonP</t>
  </si>
  <si>
    <t>PBGA</t>
  </si>
  <si>
    <t>Rebate</t>
  </si>
  <si>
    <t>OFC</t>
  </si>
  <si>
    <t>VC_kWh</t>
  </si>
  <si>
    <t>OC_kWh</t>
  </si>
  <si>
    <t>DRP</t>
  </si>
  <si>
    <t>DRC</t>
  </si>
  <si>
    <t>DRP_Rate</t>
  </si>
  <si>
    <t>Alectra Utilities Corporation-Brampton Rate Zone</t>
  </si>
  <si>
    <t>GENERAL SERVICE LESS THAN 50 KW</t>
  </si>
  <si>
    <t>Alectra Utilities Corporation-Enersource Rate Zone</t>
  </si>
  <si>
    <t>Alectra Utilities Corporation-Guelph Rate Zone</t>
  </si>
  <si>
    <t>Alectra Utilities Corporation-Horizon Utilities Rate Zone</t>
  </si>
  <si>
    <t>Alectra Utilities Corporation-PowerStream Rate Zone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</si>
  <si>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</si>
  <si>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</si>
  <si>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</si>
  <si>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</si>
  <si>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</si>
  <si>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</si>
  <si>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</si>
  <si>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</si>
  <si>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</si>
  <si>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ENWIN Utilities Ltd.</t>
  </si>
  <si>
    <t>EPCOR Electricity Distribution Ontario Inc.</t>
  </si>
  <si>
    <t>Energy Plus Inc.</t>
  </si>
  <si>
    <t>Entegrus Powerlines Inc.-For Entegrus-Main Rate Zone</t>
  </si>
  <si>
    <t>Entegrus Powerlines Inc.-For Former St. Thomas Energy Rate Zone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</si>
  <si>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</si>
  <si>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</si>
  <si>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</si>
  <si>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</si>
  <si>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</si>
  <si>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</si>
  <si>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</si>
  <si>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Co. Ltd.</t>
  </si>
  <si>
    <t>Hydro 2000 Inc.</t>
  </si>
  <si>
    <t>Hydro Hawkesbury Inc.</t>
  </si>
  <si>
    <t>Hydro One Networks Inc.</t>
  </si>
  <si>
    <t>URBAN GENERAL SERVICE ENERGY BILLED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</si>
  <si>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</si>
  <si>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</si>
  <si>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</si>
  <si>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</si>
  <si>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</si>
  <si>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</si>
  <si>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</si>
  <si>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</si>
  <si>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Ltd.-For Former Midland Power Utility Rate Zone</t>
  </si>
  <si>
    <t>Newmarket-Tay Power Distribution Ltd.-For Newmarket-Tay Power Main Rate Zone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</si>
  <si>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</si>
  <si>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</si>
  <si>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</si>
  <si>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</si>
  <si>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</si>
  <si>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</si>
  <si>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</si>
  <si>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</si>
  <si>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</si>
  <si>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</si>
  <si>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</si>
  <si>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</si>
  <si>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Corporation-Kenora Rate Zone</t>
  </si>
  <si>
    <t>Synergy North Corporation-Thunder Bay Rate Zone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</si>
  <si>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</si>
  <si>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</si>
  <si>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</si>
  <si>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</si>
  <si>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</si>
  <si>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</si>
  <si>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RESIDENTIAL</t>
  </si>
  <si>
    <t>UR RESIDENTIAL</t>
  </si>
  <si>
    <t>Algoma Power Inc.</t>
  </si>
  <si>
    <t>MFC</t>
  </si>
  <si>
    <t>Residential</t>
  </si>
  <si>
    <t>$ CHG</t>
  </si>
  <si>
    <t>% Chg</t>
  </si>
  <si>
    <t>Consumption Used:</t>
  </si>
  <si>
    <t>GS&lt;50</t>
  </si>
  <si>
    <t>Company Name</t>
  </si>
  <si>
    <t>Average of Residential &amp; GS&lt;50</t>
  </si>
  <si>
    <t>SEASONAL</t>
  </si>
  <si>
    <t>R2 RESIDENTIAL</t>
  </si>
  <si>
    <t>R1 RESIDENTIAL</t>
  </si>
  <si>
    <t>SEASONAL RESIDENTIAL</t>
  </si>
  <si>
    <t>Elexicon Energy Inc.-Veridian Rate Zone</t>
  </si>
  <si>
    <t>ERTH Power Corporation-Goderich Rate Zone</t>
  </si>
  <si>
    <t>SEASONAL CUSTOMERS</t>
  </si>
  <si>
    <t>GENERAL SERVICE ENERGY BILLED</t>
  </si>
  <si>
    <t>Hydro One Networks Inc.-Former Peterborough Distribution Inc. Service Area</t>
  </si>
  <si>
    <t>Hydro One Networks Inc.-Former Orillia Power Distribution Corporation Service Area</t>
  </si>
  <si>
    <t>Elexicon Energy Inc.-Whitby Rate Zone</t>
  </si>
  <si>
    <t>ERTH Power Corporation-Main Rate Zone</t>
  </si>
  <si>
    <t>Alectra Utilities Corporation-Brampton Rate ZoneRESIDENTIAL</t>
  </si>
  <si>
    <t>Alectra Utilities Corporation-Enersource Rate ZoneRESIDENTIAL</t>
  </si>
  <si>
    <t>Alectra Utilities Corporation-Guelph Rate ZoneRESIDENTIAL</t>
  </si>
  <si>
    <t>Alectra Utilities Corporation-Horizon Utilities Rate ZoneRESIDENTIAL</t>
  </si>
  <si>
    <t>Alectra Utilities Corporation-PowerStream Rate ZoneRESIDENTIAL</t>
  </si>
  <si>
    <t>Atikokan Hydro Inc.RESIDENTIAL</t>
  </si>
  <si>
    <t>Bluewater Power Distribution CorporationRESIDENTIAL</t>
  </si>
  <si>
    <t>Burlington Hydro Inc.RESIDENTIAL</t>
  </si>
  <si>
    <t>Canadian Niagara Power Inc.RESIDENTIAL</t>
  </si>
  <si>
    <t>Centre Wellington Hydro Ltd.RESIDENTIAL</t>
  </si>
  <si>
    <t>Cooperative Hydro Embrun Inc.RESIDENTIAL</t>
  </si>
  <si>
    <t>E.L.K. Energy Inc.RESIDENTIAL</t>
  </si>
  <si>
    <t>ENWIN Utilities Ltd.RESIDENTIAL</t>
  </si>
  <si>
    <t>EPCOR Electricity Distribution Ontario Inc.RESIDENTIAL</t>
  </si>
  <si>
    <t>ERTH Power Corporation-Goderich Rate ZoneRESIDENTIAL</t>
  </si>
  <si>
    <t>Elexicon Energy Inc.-Veridian Rate ZoneRESIDENTIAL</t>
  </si>
  <si>
    <t>Elexicon Energy Inc.-Veridian Rate ZoneSEASONAL RESIDENTIAL</t>
  </si>
  <si>
    <t>Entegrus Powerlines Inc.-For Entegrus-Main Rate ZoneRESIDENTIAL</t>
  </si>
  <si>
    <t>Entegrus Powerlines Inc.-For Former St. Thomas Energy Rate ZoneRESIDENTIAL</t>
  </si>
  <si>
    <t>Espanola Regional Hydro Distribution CorporationRESIDENTIAL</t>
  </si>
  <si>
    <t>Essex Powerlines CorporationRESIDENTIAL</t>
  </si>
  <si>
    <t>Festival Hydro Inc.RESIDENTIAL</t>
  </si>
  <si>
    <t>Fort Frances Power CorporationRESIDENTIAL</t>
  </si>
  <si>
    <t>Greater Sudbury Hydro Inc.RESIDENTIAL</t>
  </si>
  <si>
    <t>Grimsby Power IncorporatedRESIDENTIAL</t>
  </si>
  <si>
    <t>Halton Hills Hydro Inc.RESIDENTIAL</t>
  </si>
  <si>
    <t>Hearst Power Distribution Co. Ltd.RESIDENTIAL</t>
  </si>
  <si>
    <t>Hydro 2000 Inc.RESIDENTIAL</t>
  </si>
  <si>
    <t>Hydro Hawkesbury Inc.RESIDENTIAL</t>
  </si>
  <si>
    <t>Hydro One Networks Inc.R1 RESIDENTIAL</t>
  </si>
  <si>
    <t>Hydro One Networks Inc.R2 RESIDENTIAL</t>
  </si>
  <si>
    <t>Hydro One Networks Inc.UR RESIDENTIAL</t>
  </si>
  <si>
    <t>Hydro Ottawa LimitedRESIDENTIAL</t>
  </si>
  <si>
    <t>InnPower CorporationRESIDENTIAL</t>
  </si>
  <si>
    <t>Kingston Hydro CorporationRESIDENTIAL</t>
  </si>
  <si>
    <t>Lakefront Utilities Inc.RESIDENTIAL</t>
  </si>
  <si>
    <t>Lakeland Power Distribution Ltd.RESIDENTIAL</t>
  </si>
  <si>
    <t>London Hydro Inc.RESIDENTIAL</t>
  </si>
  <si>
    <t>Milton Hydro Distribution Inc.RESIDENTIAL</t>
  </si>
  <si>
    <t>Newmarket-Tay Power Distribution Ltd.-For Former Midland Power Utility Rate ZoneRESIDENTIAL</t>
  </si>
  <si>
    <t>Newmarket-Tay Power Distribution Ltd.-For Newmarket-Tay Power Main Rate ZoneRESIDENTIAL</t>
  </si>
  <si>
    <t>Niagara Peninsula Energy Inc.RESIDENTIAL</t>
  </si>
  <si>
    <t>Niagara-on-the-Lake Hydro Inc.RESIDENTIAL</t>
  </si>
  <si>
    <t>North Bay Hydro Distribution LimitedRESIDENTIAL</t>
  </si>
  <si>
    <t>Northern Ontario Wires Inc.RESIDENTIAL</t>
  </si>
  <si>
    <t>Oakville Hydro Electricity Distribution Inc.RESIDENTIAL</t>
  </si>
  <si>
    <t>Orangeville Hydro LimitedRESIDENTIAL</t>
  </si>
  <si>
    <t>Oshawa PUC Networks Inc.RESIDENTIAL</t>
  </si>
  <si>
    <t>Ottawa River Power CorporationRESIDENTIAL</t>
  </si>
  <si>
    <t>PUC Distribution Inc.RESIDENTIAL</t>
  </si>
  <si>
    <t>Renfrew Hydro Inc.RESIDENTIAL</t>
  </si>
  <si>
    <t>Rideau St. Lawrence Distribution Inc.RESIDENTIAL</t>
  </si>
  <si>
    <t>Sioux Lookout Hydro Inc.RESIDENTIAL</t>
  </si>
  <si>
    <t>Synergy North Corporation-Kenora Rate ZoneRESIDENTIAL</t>
  </si>
  <si>
    <t>Synergy North Corporation-Thunder Bay Rate ZoneRESIDENTIAL</t>
  </si>
  <si>
    <t>Tillsonburg Hydro Inc.RESIDENTIAL</t>
  </si>
  <si>
    <t>Toronto Hydro-Electric System LimitedRESIDENTIAL</t>
  </si>
  <si>
    <t>Wasaga Distribution Inc.RESIDENTIAL</t>
  </si>
  <si>
    <t>Welland Hydro-Electric System Corp.RESIDENTIAL</t>
  </si>
  <si>
    <t>Wellington North Power Inc.RESIDENTIAL</t>
  </si>
  <si>
    <t>Westario Power Inc.RESIDENTIAL</t>
  </si>
  <si>
    <t>VC</t>
  </si>
  <si>
    <t>Alectra Utilities Corporation-Brampton Rate ZoneGENERAL SERVICE LESS THAN 50 KW</t>
  </si>
  <si>
    <t>Alectra Utilities Corporation-Enersource Rate ZoneGENERAL SERVICE LESS THAN 50 KW</t>
  </si>
  <si>
    <t>Alectra Utilities Corporation-Guelph Rate ZoneGENERAL SERVICE LESS THAN 50 KW</t>
  </si>
  <si>
    <t>Alectra Utilities Corporation-Horizon Utilities Rate ZoneGENERAL SERVICE LESS THAN 50 KW</t>
  </si>
  <si>
    <t>Alectra Utilities Corporation-PowerStream Rate ZoneGENERAL SERVICE LESS THAN 50 KW</t>
  </si>
  <si>
    <t>Atikokan Hydro Inc.GENERAL SERVICE LESS THAN 50 KW</t>
  </si>
  <si>
    <t>Bluewater Power Distribution CorporationGENERAL SERVICE LESS THAN 50 KW</t>
  </si>
  <si>
    <t>Burlington Hydro Inc.GENERAL SERVICE LESS THAN 50 KW</t>
  </si>
  <si>
    <t>Canadian Niagara Power Inc.GENERAL SERVICE LESS THAN 50 KW</t>
  </si>
  <si>
    <t>Centre Wellington Hydro Ltd.GENERAL SERVICE LESS THAN 50 KW</t>
  </si>
  <si>
    <t>Cooperative Hydro Embrun Inc.GENERAL SERVICE LESS THAN 50 KW</t>
  </si>
  <si>
    <t>E.L.K. Energy Inc.GENERAL SERVICE LESS THAN 50 KW</t>
  </si>
  <si>
    <t>ENWIN Utilities Ltd.GENERAL SERVICE LESS THAN 50 KW</t>
  </si>
  <si>
    <t>EPCOR Electricity Distribution Ontario Inc.GENERAL SERVICE LESS THAN 50 KW</t>
  </si>
  <si>
    <t>ERTH Power Corporation-Goderich Rate ZoneGENERAL SERVICE LESS THAN 50 KW</t>
  </si>
  <si>
    <t>Elexicon Energy Inc.-Veridian Rate ZoneGENERAL SERVICE LESS THAN 50 KW</t>
  </si>
  <si>
    <t>Entegrus Powerlines Inc.-For Entegrus-Main Rate ZoneGENERAL SERVICE LESS THAN 50 KW</t>
  </si>
  <si>
    <t>Entegrus Powerlines Inc.-For Former St. Thomas Energy Rate ZoneGENERAL SERVICE LESS THAN 50 KW</t>
  </si>
  <si>
    <t>Espanola Regional Hydro Distribution CorporationGENERAL SERVICE LESS THAN 50 kW</t>
  </si>
  <si>
    <t>Essex Powerlines CorporationGENERAL SERVICE LESS THAN 50 KW</t>
  </si>
  <si>
    <t>Festival Hydro Inc.GENERAL SERVICE LESS THAN 50 KW</t>
  </si>
  <si>
    <t>Fort Frances Power CorporationGENERAL SERVICE LESS THAN 50 KW</t>
  </si>
  <si>
    <t>Greater Sudbury Hydro Inc.GENERAL SERVICE LESS THAN 50 KW</t>
  </si>
  <si>
    <t>Grimsby Power IncorporatedGENERAL SERVICE LESS THAN 50 KW</t>
  </si>
  <si>
    <t>Halton Hills Hydro Inc.GENERAL SERVICE LESS THAN 50 KW</t>
  </si>
  <si>
    <t>Hearst Power Distribution Co. Ltd.GENERAL SERVICE LESS THAN 50 KW</t>
  </si>
  <si>
    <t>Hydro 2000 Inc.GENERAL SERVICE LESS THAN 50 KW</t>
  </si>
  <si>
    <t>Hydro Hawkesbury Inc.GENERAL SERVICE LESS THAN 50 KW</t>
  </si>
  <si>
    <t>Hydro One Networks Inc.GENERAL SERVICE ENERGY BILLED</t>
  </si>
  <si>
    <t>Hydro One Networks Inc.URBAN GENERAL SERVICE ENERGY BILLED</t>
  </si>
  <si>
    <t>Hydro Ottawa LimitedGENERAL SERVICE LESS THAN 50 KW</t>
  </si>
  <si>
    <t>InnPower CorporationGENERAL SERVICE LESS THAN 50 KW</t>
  </si>
  <si>
    <t>Kingston Hydro CorporationGENERAL SERVICE LESS THAN 50 KW</t>
  </si>
  <si>
    <t>Lakefront Utilities Inc.GENERAL SERVICE LESS THAN 50 KW</t>
  </si>
  <si>
    <t>Lakeland Power Distribution Ltd.GENERAL SERVICE LESS THAN 50 KW</t>
  </si>
  <si>
    <t>London Hydro Inc.GENERAL SERVICE LESS THAN 50 KW</t>
  </si>
  <si>
    <t>Milton Hydro Distribution Inc.GENERAL SERVICE LESS THAN 50 KW</t>
  </si>
  <si>
    <t>Newmarket-Tay Power Distribution Ltd.-For Former Midland Power Utility Rate ZoneGENERAL SERVICE LESS THAN 50 KW</t>
  </si>
  <si>
    <t>Newmarket-Tay Power Distribution Ltd.-For Newmarket-Tay Power Main Rate ZoneGENERAL SERVICE LESS THAN 50 KW</t>
  </si>
  <si>
    <t>Niagara Peninsula Energy Inc.GENERAL SERVICE LESS THAN 50 KW</t>
  </si>
  <si>
    <t>Niagara-on-the-Lake Hydro Inc.GENERAL SERVICE LESS THAN 50 KW</t>
  </si>
  <si>
    <t>North Bay Hydro Distribution LimitedGENERAL SERVICE LESS THAN 50 KW</t>
  </si>
  <si>
    <t>Northern Ontario Wires Inc.GENERAL SERVICE LESS THAN 50 KW</t>
  </si>
  <si>
    <t>Oakville Hydro Electricity Distribution Inc.GENERAL SERVICE LESS THAN 50 KW</t>
  </si>
  <si>
    <t>Orangeville Hydro LimitedGENERAL SERVICE LESS THAN 50 KW</t>
  </si>
  <si>
    <t>Oshawa PUC Networks Inc.GENERAL SERVICE LESS THAN 50 KW</t>
  </si>
  <si>
    <t>Ottawa River Power CorporationGENERAL SERVICE LESS THAN 50 KW</t>
  </si>
  <si>
    <t>PUC Distribution Inc.GENERAL SERVICE LESS THAN 50 KW</t>
  </si>
  <si>
    <t>Renfrew Hydro Inc.GENERAL SERVICE LESS THAN 50 KW</t>
  </si>
  <si>
    <t>Rideau St. Lawrence Distribution Inc.GENERAL SERVICE LESS THAN 50 KW</t>
  </si>
  <si>
    <t>Sioux Lookout Hydro Inc.GENERAL SERVICE LESS THAN 50 KW</t>
  </si>
  <si>
    <t>Synergy North Corporation-Kenora Rate ZoneGENERAL SERVICE LESS THAN 50 KW</t>
  </si>
  <si>
    <t>Synergy North Corporation-Thunder Bay Rate ZoneGENERAL SERVICE LESS THAN 50 KW</t>
  </si>
  <si>
    <t>Tillsonburg Hydro Inc.GENERAL SERVICE LESS THAN 50 KW</t>
  </si>
  <si>
    <t>Toronto Hydro-Electric System LimitedGENERAL SERVICE LESS THAN 50 KW</t>
  </si>
  <si>
    <t>Wasaga Distribution Inc.GENERAL SERVICE LESS THAN 50 KW</t>
  </si>
  <si>
    <t>Welland Hydro-Electric System Corp.GENERAL SERVICE LESS THAN 50 KW</t>
  </si>
  <si>
    <t>Wellington North Power Inc.GENERAL SERVICE LESS THAN 50 KW</t>
  </si>
  <si>
    <t>Westario Power Inc.GENERAL SERVICE LESS THAN 50 KW</t>
  </si>
  <si>
    <t>Hydro One Networks Inc.-Former Orillia Power Distribution Corporation Service AreaRESIDENTIAL</t>
  </si>
  <si>
    <t>Hydro One Networks Inc.-Former Peterborough Distribution Inc. Service AreaRESIDENTIAL</t>
  </si>
  <si>
    <t>ERTH Power Corporation-Main Rate ZoneRESIDENTIAL</t>
  </si>
  <si>
    <t>Elexicon Energy Inc.-Whitby Rate ZoneRESIDENTIAL</t>
  </si>
  <si>
    <t>ERTH Power Corporation-Main Rate ZoneGENERAL SERVICE LESS THAN 50 KW</t>
  </si>
  <si>
    <t>Elexicon Energy Inc.-Whitby Rate ZoneGENERAL SERVICE LESS THAN 50 KW</t>
  </si>
  <si>
    <t>Hydro One Networks Inc.-Former Orillia Power Distribution Corporation Service AreaGENERAL SERVICE LESS THAN 50 KW</t>
  </si>
  <si>
    <t>Hydro One Networks Inc.-Former Peterborough Distribution Inc. Service AreaGENERAL SERVICE LESS THAN 50 KW</t>
  </si>
  <si>
    <t>Hydro One Networks Inc. ‐ UR (GS&lt;50 = Uge)</t>
  </si>
  <si>
    <t>Name for Report</t>
  </si>
  <si>
    <t>Enova Power Corp.-Kitchener-Wilmot Hydro Rate Zone</t>
  </si>
  <si>
    <t>Enova Power Corp.-Waterloo North Rate Zone</t>
  </si>
  <si>
    <t>GrandBridge Energy Inc.-Brantford Power Rate Zone</t>
  </si>
  <si>
    <t>GrandBridge Energy Inc.-Energy+ Rate Zone</t>
  </si>
  <si>
    <t>AR RESIDENTIAL</t>
  </si>
  <si>
    <t>AUR RESIDENTIAL</t>
  </si>
  <si>
    <t>AUGE GENERAL SERVICE ENERGY BILLED</t>
  </si>
  <si>
    <t>GrandBridge Energy Inc.-Brantford Power Rate ZoneRESIDENTIAL</t>
  </si>
  <si>
    <t>GrandBridge Energy Inc.-Energy+ Rate ZoneRESIDENTIAL</t>
  </si>
  <si>
    <t>Enova Power Corp.-Kitchener-Wilmot Hydro Rate ZoneRESIDENTIAL</t>
  </si>
  <si>
    <t>Enova Power Corp.-Waterloo North Rate ZoneRESIDENTIAL</t>
  </si>
  <si>
    <t>GrandBridge Energy Inc.-Brantford Power Rate ZoneGENERAL SERVICE LESS THAN 50 KW</t>
  </si>
  <si>
    <t>GrandBridge Energy Inc.-Energy+ Rate ZoneGENERAL SERVICE LESS THAN 50 KW</t>
  </si>
  <si>
    <t>Enova Power Corp.-Kitchener-Wilmot Hydro Rate ZoneGENERAL SERVICE LESS THAN 50 KW</t>
  </si>
  <si>
    <t>Enova Power Corp.-Waterloo North Rate ZoneGENERAL SERVICE LESS THAN 50 KW</t>
  </si>
  <si>
    <t>Waterloo North</t>
  </si>
  <si>
    <t>North Bay Hydro Distribution Limited-North Bay</t>
  </si>
  <si>
    <t>North Bay Hydro Distribution Limited-Espanola</t>
  </si>
  <si>
    <t>Synergy North Corporation</t>
  </si>
  <si>
    <t>MFC 2024</t>
  </si>
  <si>
    <t>VC 2024</t>
  </si>
  <si>
    <t>TB 2024</t>
  </si>
  <si>
    <t>RESIDENTIAL R1 (i)</t>
  </si>
  <si>
    <t>RESIDENTIAL R1 (ii)</t>
  </si>
  <si>
    <t>Algoma Power Inc.RESIDENTIAL R1 (ii)</t>
  </si>
  <si>
    <t>Algoma Power Inc.RESIDENTIAL R1 (i)</t>
  </si>
  <si>
    <t>% Change in Base Distribution Rates
July 1, 2024 vs July 1, 2025</t>
  </si>
  <si>
    <t>MFC 2025</t>
  </si>
  <si>
    <t>VC 2025</t>
  </si>
  <si>
    <t>TB 2025</t>
  </si>
  <si>
    <t>ESSEX POWERLINES CORPORATION</t>
  </si>
  <si>
    <t>AR RESIDENTIAL - Norfolk</t>
  </si>
  <si>
    <t>AR RESIDENTIAL - Haldimand</t>
  </si>
  <si>
    <t>COMPETITIVE SECTOR MULTI-UNIT RESIDENTIAL</t>
  </si>
  <si>
    <t>Hydro One Networks Inc.SEASONAL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</si>
</sst>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0"/>
    <numFmt numFmtId="165" formatCode="0.00000"/>
    <numFmt numFmtId="166" formatCode="0.0000"/>
    <numFmt numFmtId="167" formatCode="[$]#,##0.00;\-[$]#,##0.00"/>
    <numFmt numFmtId="168" formatCode="#0"/>
    <numFmt numFmtId="169" formatCode="0.000000"/>
  </numFmts>
  <fonts count="1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2">
    <xf numFmtId="0" fontId="0" fillId="0" borderId="0" xfId="0"/>
    <xf numFmtId="0" fontId="7" fillId="0" borderId="0" xfId="1"/>
    <xf numFmtId="0" fontId="6" fillId="0" borderId="0" xfId="2"/>
    <xf numFmtId="0" fontId="8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2" fontId="6" fillId="0" borderId="5" xfId="2" applyNumberFormat="1" applyBorder="1"/>
    <xf numFmtId="166" fontId="6" fillId="0" borderId="5" xfId="2" applyNumberFormat="1" applyBorder="1"/>
    <xf numFmtId="10" fontId="0" fillId="0" borderId="5" xfId="3" applyNumberFormat="1" applyFont="1" applyBorder="1"/>
    <xf numFmtId="0" fontId="6" fillId="0" borderId="0" xfId="2" applyAlignment="1">
      <alignment wrapText="1"/>
    </xf>
    <xf numFmtId="0" fontId="8" fillId="6" borderId="5" xfId="2" applyFont="1" applyFill="1" applyBorder="1" applyAlignment="1">
      <alignment horizontal="center" vertical="center"/>
    </xf>
    <xf numFmtId="0" fontId="6" fillId="0" borderId="9" xfId="2" applyBorder="1"/>
    <xf numFmtId="0" fontId="6" fillId="0" borderId="0" xfId="2" applyAlignment="1">
      <alignment horizontal="center"/>
    </xf>
    <xf numFmtId="0" fontId="9" fillId="2" borderId="1" xfId="0" applyFont="1" applyFill="1" applyBorder="1" applyAlignment="1">
      <alignment horizontal="left" vertical="top" wrapText="1"/>
    </xf>
    <xf numFmtId="0" fontId="6" fillId="4" borderId="11" xfId="2" applyFill="1" applyBorder="1"/>
    <xf numFmtId="0" fontId="0" fillId="4" borderId="0" xfId="0" applyFill="1"/>
    <xf numFmtId="0" fontId="6" fillId="4" borderId="9" xfId="2" applyFill="1" applyBorder="1"/>
    <xf numFmtId="0" fontId="6" fillId="0" borderId="14" xfId="2" applyBorder="1"/>
    <xf numFmtId="0" fontId="6" fillId="0" borderId="13" xfId="2" applyBorder="1"/>
    <xf numFmtId="0" fontId="6" fillId="0" borderId="9" xfId="2" applyBorder="1" applyAlignment="1">
      <alignment wrapText="1"/>
    </xf>
    <xf numFmtId="10" fontId="0" fillId="0" borderId="5" xfId="3" applyNumberFormat="1" applyFont="1" applyBorder="1" applyAlignment="1">
      <alignment horizontal="center" wrapText="1"/>
    </xf>
    <xf numFmtId="10" fontId="6" fillId="0" borderId="10" xfId="2" applyNumberFormat="1" applyBorder="1" applyAlignment="1">
      <alignment horizontal="center" vertical="center" wrapText="1"/>
    </xf>
    <xf numFmtId="0" fontId="5" fillId="0" borderId="9" xfId="2" applyFont="1" applyBorder="1" applyAlignment="1">
      <alignment wrapText="1"/>
    </xf>
    <xf numFmtId="0" fontId="10" fillId="3" borderId="3" xfId="0" applyFont="1" applyFill="1" applyBorder="1" applyAlignment="1">
      <alignment horizontal="left" vertical="top" wrapText="1"/>
    </xf>
    <xf numFmtId="0" fontId="4" fillId="0" borderId="9" xfId="2" applyFont="1" applyBorder="1"/>
    <xf numFmtId="0" fontId="10" fillId="0" borderId="3" xfId="0" applyFont="1" applyBorder="1" applyAlignment="1">
      <alignment horizontal="left" vertical="top" wrapText="1"/>
    </xf>
    <xf numFmtId="44" fontId="7" fillId="0" borderId="0" xfId="4" applyFont="1" applyFill="1"/>
    <xf numFmtId="2" fontId="6" fillId="4" borderId="5" xfId="2" applyNumberFormat="1" applyFill="1" applyBorder="1"/>
    <xf numFmtId="166" fontId="6" fillId="4" borderId="5" xfId="2" applyNumberFormat="1" applyFill="1" applyBorder="1"/>
    <xf numFmtId="10" fontId="0" fillId="4" borderId="5" xfId="3" applyNumberFormat="1" applyFont="1" applyFill="1" applyBorder="1"/>
    <xf numFmtId="0" fontId="6" fillId="7" borderId="0" xfId="2" applyFill="1"/>
    <xf numFmtId="0" fontId="6" fillId="8" borderId="0" xfId="2" applyFill="1"/>
    <xf numFmtId="2" fontId="6" fillId="8" borderId="0" xfId="2" applyNumberFormat="1" applyFill="1"/>
    <xf numFmtId="0" fontId="3" fillId="8" borderId="0" xfId="2" quotePrefix="1" applyFont="1" applyFill="1" applyAlignment="1">
      <alignment horizontal="right"/>
    </xf>
    <xf numFmtId="2" fontId="7" fillId="0" borderId="0" xfId="1" applyNumberFormat="1"/>
    <xf numFmtId="0" fontId="6" fillId="4" borderId="0" xfId="2" applyFill="1"/>
    <xf numFmtId="0" fontId="2" fillId="0" borderId="9" xfId="2" applyFont="1" applyBorder="1" applyAlignment="1">
      <alignment wrapText="1"/>
    </xf>
    <xf numFmtId="0" fontId="8" fillId="5" borderId="6" xfId="2" applyFont="1" applyFill="1" applyBorder="1" applyAlignment="1">
      <alignment horizontal="left" vertical="center"/>
    </xf>
    <xf numFmtId="0" fontId="8" fillId="5" borderId="9" xfId="2" applyFont="1" applyFill="1" applyBorder="1" applyAlignment="1">
      <alignment horizontal="left" vertical="center"/>
    </xf>
    <xf numFmtId="0" fontId="8" fillId="6" borderId="7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 vertical="center" wrapText="1"/>
    </xf>
    <xf numFmtId="0" fontId="8" fillId="6" borderId="10" xfId="2" applyFont="1" applyFill="1" applyBorder="1" applyAlignment="1">
      <alignment horizontal="center" vertical="center" wrapText="1"/>
    </xf>
    <xf numFmtId="0" fontId="8" fillId="5" borderId="17" xfId="2" applyFont="1" applyFill="1" applyBorder="1" applyAlignment="1">
      <alignment horizontal="center" vertical="center"/>
    </xf>
    <xf numFmtId="0" fontId="8" fillId="5" borderId="18" xfId="2" applyFont="1" applyFill="1" applyBorder="1" applyAlignment="1">
      <alignment horizontal="center" vertical="center"/>
    </xf>
    <xf numFmtId="0" fontId="1" fillId="0" borderId="9" xfId="2" applyFont="1" applyBorder="1" applyAlignment="1">
      <alignment wrapText="1"/>
    </xf>
    <xf numFmtId="10" fontId="6" fillId="0" borderId="10" xfId="2" applyNumberFormat="1" applyFill="1" applyBorder="1" applyAlignment="1">
      <alignment horizontal="center" vertical="center" wrapText="1"/>
    </xf>
    <xf numFmtId="0" fontId="6" fillId="0" borderId="11" xfId="2" applyFill="1" applyBorder="1"/>
    <xf numFmtId="0" fontId="6" fillId="0" borderId="12" xfId="2" applyFill="1" applyBorder="1"/>
    <xf numFmtId="0" fontId="6" fillId="0" borderId="19" xfId="2" applyFill="1" applyBorder="1" applyAlignment="1">
      <alignment wrapText="1"/>
    </xf>
    <xf numFmtId="0" fontId="6" fillId="0" borderId="15" xfId="2" applyFill="1" applyBorder="1" applyAlignment="1">
      <alignment wrapText="1"/>
    </xf>
    <xf numFmtId="10" fontId="8" fillId="0" borderId="16" xfId="2" applyNumberFormat="1" applyFont="1" applyFill="1" applyBorder="1" applyAlignment="1">
      <alignment horizontal="center" vertical="center" wrapText="1"/>
    </xf>
    <xf numFmtId="0" fontId="6" fillId="0" borderId="0" xfId="2" applyFill="1"/>
    <xf numFmtId="0" fontId="8" fillId="0" borderId="5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2" fontId="6" fillId="0" borderId="5" xfId="2" applyNumberFormat="1" applyFill="1" applyBorder="1"/>
    <xf numFmtId="166" fontId="6" fillId="0" borderId="5" xfId="2" applyNumberFormat="1" applyFill="1" applyBorder="1"/>
    <xf numFmtId="10" fontId="0" fillId="0" borderId="5" xfId="3" applyNumberFormat="1" applyFont="1" applyFill="1" applyBorder="1"/>
    <xf numFmtId="0" fontId="6" fillId="0" borderId="0" xfId="2" applyFill="1" applyAlignment="1">
      <alignment wrapText="1"/>
    </xf>
    <xf numFmtId="0" fontId="7" fillId="0" borderId="0" xfId="1" applyFill="1"/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0" fillId="0" borderId="3" xfId="0" applyFont="1" applyFill="1" applyBorder="1" applyAlignment="1">
      <alignment horizontal="left" vertical="top" wrapText="1"/>
    </xf>
    <xf numFmtId="168" fontId="10" fillId="0" borderId="3" xfId="0" applyNumberFormat="1" applyFont="1" applyFill="1" applyBorder="1" applyAlignment="1">
      <alignment horizontal="right" vertical="top" wrapText="1"/>
    </xf>
    <xf numFmtId="164" fontId="10" fillId="0" borderId="3" xfId="0" applyNumberFormat="1" applyFont="1" applyFill="1" applyBorder="1" applyAlignment="1">
      <alignment horizontal="right" vertical="top" wrapText="1"/>
    </xf>
    <xf numFmtId="2" fontId="10" fillId="0" borderId="3" xfId="0" applyNumberFormat="1" applyFont="1" applyFill="1" applyBorder="1" applyAlignment="1">
      <alignment horizontal="right" vertical="top" wrapText="1"/>
    </xf>
    <xf numFmtId="165" fontId="10" fillId="0" borderId="3" xfId="0" applyNumberFormat="1" applyFont="1" applyFill="1" applyBorder="1" applyAlignment="1">
      <alignment horizontal="right" vertical="top" wrapText="1"/>
    </xf>
    <xf numFmtId="166" fontId="10" fillId="0" borderId="3" xfId="0" applyNumberFormat="1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right" vertical="top" wrapText="1"/>
    </xf>
    <xf numFmtId="4" fontId="10" fillId="0" borderId="3" xfId="0" applyNumberFormat="1" applyFont="1" applyFill="1" applyBorder="1" applyAlignment="1">
      <alignment horizontal="right" vertical="top" wrapText="1"/>
    </xf>
    <xf numFmtId="2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5" fontId="11" fillId="0" borderId="3" xfId="0" applyNumberFormat="1" applyFont="1" applyFill="1" applyBorder="1" applyAlignment="1">
      <alignment horizontal="right" vertical="top" wrapText="1"/>
    </xf>
    <xf numFmtId="166" fontId="11" fillId="0" borderId="3" xfId="0" applyNumberFormat="1" applyFont="1" applyFill="1" applyBorder="1" applyAlignment="1">
      <alignment horizontal="right" vertical="top" wrapText="1"/>
    </xf>
    <xf numFmtId="2" fontId="11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horizontal="left" vertical="top" wrapText="1"/>
    </xf>
    <xf numFmtId="1" fontId="9" fillId="0" borderId="3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Fill="1" applyBorder="1" applyAlignment="1">
      <alignment horizontal="right" vertical="top" wrapText="1"/>
    </xf>
    <xf numFmtId="2" fontId="9" fillId="0" borderId="3" xfId="0" applyNumberFormat="1" applyFont="1" applyFill="1" applyBorder="1" applyAlignment="1">
      <alignment horizontal="right" vertical="top" wrapText="1"/>
    </xf>
    <xf numFmtId="165" fontId="9" fillId="0" borderId="3" xfId="0" applyNumberFormat="1" applyFont="1" applyFill="1" applyBorder="1" applyAlignment="1">
      <alignment horizontal="right" vertical="top" wrapText="1"/>
    </xf>
    <xf numFmtId="166" fontId="9" fillId="0" borderId="3" xfId="0" applyNumberFormat="1" applyFont="1" applyFill="1" applyBorder="1" applyAlignment="1">
      <alignment horizontal="right" vertical="top" wrapText="1"/>
    </xf>
    <xf numFmtId="4" fontId="9" fillId="0" borderId="4" xfId="0" applyNumberFormat="1" applyFont="1" applyFill="1" applyBorder="1" applyAlignment="1">
      <alignment horizontal="right" vertical="top" wrapText="1"/>
    </xf>
    <xf numFmtId="167" fontId="9" fillId="0" borderId="4" xfId="0" applyNumberFormat="1" applyFont="1" applyFill="1" applyBorder="1" applyAlignment="1">
      <alignment horizontal="right" vertical="top" wrapText="1"/>
    </xf>
    <xf numFmtId="1" fontId="0" fillId="0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169" fontId="0" fillId="0" borderId="0" xfId="0" applyNumberFormat="1" applyFill="1"/>
  </cellXfs>
  <cellStyles count="5">
    <cellStyle name="Currency 2" xfId="4" xr:uid="{517FF6A8-2C87-44F2-A85F-81996B21A82D}"/>
    <cellStyle name="Normal" xfId="0" builtinId="0"/>
    <cellStyle name="Normal 2" xfId="1" xr:uid="{6257127B-5AE6-47F0-BA77-7794F6778B8B}"/>
    <cellStyle name="Normal 3" xfId="2" xr:uid="{FE822352-CBB8-4C2D-BE20-5EE106D0E11F}"/>
    <cellStyle name="Percent 2" xfId="3" xr:uid="{ACEEB613-6C1A-41F2-B7F5-85D36F11B7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7" dT="2023-10-13T14:23:29.51" personId="{00000000-0000-0000-0000-000000000000}" id="{10493A39-93E9-4A11-91E7-272DA9619F23}">
    <text>Manually removed the value of 0.03920 since this is part of R1 ii</text>
  </threadedComment>
  <threadedComment ref="AG7" dT="2023-10-13T14:24:53.76" personId="{00000000-0000-0000-0000-000000000000}" id="{20BD27E5-0815-4303-8A21-507157674922}">
    <text>Manually changed this value since it should not include the SC for R1 ii. Changed from 89.96 to 62.11</text>
  </threadedComment>
  <threadedComment ref="B57" dT="2022-09-21T18:54:28.66" personId="{00000000-0000-0000-0000-000000000000}" id="{5044A0A5-D806-44D9-86B8-80D437FB22BA}">
    <text>Rates were updated for NB on Oct 1/2021 - not included here as the cut off was Sept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Z4" dT="2025-07-21T18:29:05.12" personId="{00000000-0000-0000-0000-000000000000}" id="{4101676B-1F0E-41BE-A43C-C5EFB3331F4E}">
    <text xml:space="preserve">-0.18+0.42 = 0.24 </text>
  </threadedComment>
  <threadedComment ref="B24" dT="2025-07-22T16:05:48.26" personId="{00000000-0000-0000-0000-000000000000}" id="{1C09262F-AD85-4EC5-AD48-0332B2BB372E}">
    <text>DC_kWH should be 0.009? GA_RR_NONRPP_kWH should be 0.001?</text>
  </threadedComment>
  <threadedComment ref="B27" dT="2025-07-22T18:24:38.12" personId="{00000000-0000-0000-0000-000000000000}" id="{77634D5E-C531-4B85-AFC1-DF165EA8225B}">
    <text>Decision &amp; Order dated August 2024 does not include Tariff Sheets</text>
  </threadedComment>
  <threadedComment ref="B27" dT="2025-08-05T20:39:42.71" personId="{00000000-0000-0000-0000-000000000000}" id="{6052DDBC-C89F-462F-B76B-4130695E1967}" parentId="{77634D5E-C531-4B85-AFC1-DF165EA8225B}">
    <text>There is a tariff sheet in the April 24, 2025 final rate order.</text>
  </threadedComment>
  <threadedComment ref="B28" dT="2025-08-06T13:31:35.13" personId="{00000000-0000-0000-0000-000000000000}" id="{E6BB63FE-0858-4318-8564-409ACC20753B}">
    <text>There was a revised rate order on May 7, 2025</text>
  </threadedComment>
  <threadedComment ref="B32" dT="2025-07-22T18:42:26.51" personId="{00000000-0000-0000-0000-000000000000}" id="{B840BE88-E37A-4B36-B16F-34EA75066A25}">
    <text>DC_kWH should be 0.0005-0.0013=-0.0008</text>
  </threadedComment>
  <threadedComment ref="Z32" dT="2025-07-22T18:43:22.63" personId="{00000000-0000-0000-0000-000000000000}" id="{3AC222E7-1415-45DE-BCEA-088DD1495663}">
    <text>0.87</text>
  </threadedComment>
  <threadedComment ref="I38" dT="2025-07-22T18:57:06.57" personId="{00000000-0000-0000-0000-000000000000}" id="{8F9C95E5-5B98-41EB-9FFD-54A63AA85083}">
    <text>-0.0039</text>
  </threadedComment>
  <threadedComment ref="J38" dT="2025-07-22T19:01:21.24" personId="{00000000-0000-0000-0000-000000000000}" id="{B3A2AE21-F50A-4449-9B94-1FC69792C93A}">
    <text>-0.0009</text>
  </threadedComment>
  <threadedComment ref="I39" dT="2025-07-22T19:04:59.52" personId="{00000000-0000-0000-0000-000000000000}" id="{FAAA8E74-E16D-4BB2-97BE-71EF5D9676A9}">
    <text>-0.0038</text>
  </threadedComment>
  <threadedComment ref="J39" dT="2025-07-22T19:05:22.72" personId="{00000000-0000-0000-0000-000000000000}" id="{10A31B53-31E2-482A-96CF-86CC6ACCD854}">
    <text>-0.0009</text>
  </threadedComment>
  <threadedComment ref="I40" dT="2025-07-22T19:04:59.52" personId="{00000000-0000-0000-0000-000000000000}" id="{8EA306BA-0A79-41ED-B71E-BA2721C6D291}">
    <text>-0.0038</text>
  </threadedComment>
  <threadedComment ref="J40" dT="2025-07-22T19:05:22.72" personId="{00000000-0000-0000-0000-000000000000}" id="{71DA3DF4-AA33-4BD3-AB84-BEF2F7165B59}">
    <text>-0.0009</text>
  </threadedComment>
  <threadedComment ref="I41" dT="2025-07-22T19:15:37.05" personId="{00000000-0000-0000-0000-000000000000}" id="{5E2FDA6E-8A7D-4CAC-A32D-CEF7578FF52F}">
    <text>-0.0037</text>
  </threadedComment>
  <threadedComment ref="J41" dT="2025-07-22T19:16:03.39" personId="{00000000-0000-0000-0000-000000000000}" id="{F7CA93A1-ECE5-47E0-929D-F3A82E4C9FE5}">
    <text>-0.0009</text>
  </threadedComment>
  <threadedComment ref="I42" dT="2025-07-22T19:15:37.05" personId="{00000000-0000-0000-0000-000000000000}" id="{03B50614-ECA7-4CC2-BC2A-28C0DA6B0150}">
    <text>-0.0037</text>
  </threadedComment>
  <threadedComment ref="J42" dT="2025-07-22T19:16:03.39" personId="{00000000-0000-0000-0000-000000000000}" id="{289943A1-B571-492B-B1C2-F7C54AA482A5}">
    <text>-0.0009</text>
  </threadedComment>
  <threadedComment ref="B43" dT="2025-07-24T19:37:12.37" personId="{00000000-0000-0000-0000-000000000000}" id="{914E95A4-0A7D-405C-8325-B9B971D38FEF}">
    <text>Manually added Rate Class from last year</text>
  </threadedComment>
  <threadedComment ref="B44" dT="2025-07-22T19:23:03.89" personId="{00000000-0000-0000-0000-000000000000}" id="{5F4EADF0-2A11-4E69-ACAA-CAEDDF74C12F}">
    <text>DC_kWH is 0.0085</text>
  </threadedComment>
  <threadedComment ref="J44" dT="2025-07-22T19:23:36.26" personId="{00000000-0000-0000-0000-000000000000}" id="{5C7A8613-450B-4785-AA9D-D3681DF3B1B6}">
    <text>-0.0009</text>
  </threadedComment>
  <threadedComment ref="I45" dT="2025-07-22T19:45:07.54" personId="{00000000-0000-0000-0000-000000000000}" id="{6D001EE4-B839-4504-9E48-C2BF91C50694}">
    <text>-0.0101</text>
  </threadedComment>
  <threadedComment ref="I46" dT="2025-07-22T19:47:35.07" personId="{00000000-0000-0000-0000-000000000000}" id="{EFBD835B-8BF1-46D2-A4B8-5947B0370399}">
    <text>-0.0018</text>
  </threadedComment>
  <threadedComment ref="I47" dT="2025-07-22T19:53:57.75" personId="{00000000-0000-0000-0000-000000000000}" id="{725B406F-D2B7-4B88-BE31-F048F6E99CDA}">
    <text>0.00005</text>
  </threadedComment>
  <threadedComment ref="B50" dT="2025-07-22T19:59:39.70" personId="{00000000-0000-0000-0000-000000000000}" id="{58D99F0D-8ABA-4D03-9FBB-6DB7A4F02BD4}">
    <text>No Tariff Sheet found</text>
  </threadedComment>
  <threadedComment ref="B50" dT="2025-08-06T13:47:14.72" personId="{00000000-0000-0000-0000-000000000000}" id="{0DA4F5CD-2638-49FC-B2BD-82EA82B51C2B}" parentId="{58D99F0D-8ABA-4D03-9FBB-6DB7A4F02BD4}">
    <text>The tariff sheet is found in the decision and order filed by OEB on July 31, 2025</text>
  </threadedComment>
  <threadedComment ref="B50" dT="2025-08-07T18:09:57.80" personId="{00000000-0000-0000-0000-000000000000}" id="{C893C5C5-0FCC-44FE-A113-2B86F615AE3D}" parentId="{58D99F0D-8ABA-4D03-9FBB-6DB7A4F02BD4}">
    <text>Should we use the one from March 2025 sicne this is after Jul 1st?</text>
  </threadedComment>
  <threadedComment ref="B50" dT="2025-08-12T18:20:27.77" personId="{00000000-0000-0000-0000-000000000000}" id="{B1E7BF69-F6A3-4DC4-8517-B56A9253F8ED}" parentId="{58D99F0D-8ABA-4D03-9FBB-6DB7A4F02BD4}">
    <text>Updated with 2025 March decision</text>
  </threadedComment>
  <threadedComment ref="B51" dT="2025-07-22T19:59:35.83" personId="{00000000-0000-0000-0000-000000000000}" id="{DEB3CA71-DC87-4E92-B813-A346FEF546C6}">
    <text>No Tariff Sheet found</text>
  </threadedComment>
  <threadedComment ref="B51" dT="2025-08-06T13:57:40.33" personId="{00000000-0000-0000-0000-000000000000}" id="{5B25D73C-B886-4773-8411-024879321E5C}" parentId="{DEB3CA71-DC87-4E92-B813-A346FEF546C6}">
    <text>Let’s use the final rate order issued April 29 2025</text>
  </threadedComment>
  <threadedComment ref="J53" dT="2025-07-22T20:02:42.89" personId="{00000000-0000-0000-0000-000000000000}" id="{B584B62F-6365-4C62-BD6B-C16C2E37F1F2}">
    <text>0.0003</text>
  </threadedComment>
  <threadedComment ref="I54" dT="2025-07-22T20:05:26.69" personId="{00000000-0000-0000-0000-000000000000}" id="{9B379899-3D7C-4668-A671-B4FD5EC305D9}">
    <text>0.006</text>
  </threadedComment>
  <threadedComment ref="J54" dT="2025-07-22T20:06:12.76" personId="{00000000-0000-0000-0000-000000000000}" id="{9A25071E-8092-4E52-A1B5-93BA34F64564}">
    <text>0.0041</text>
  </threadedComment>
  <threadedComment ref="H55" dT="2025-07-22T20:08:20.50" personId="{00000000-0000-0000-0000-000000000000}" id="{166B08B4-6B69-440A-9D0A-181BA497ADCF}">
    <text>35.89</text>
  </threadedComment>
  <threadedComment ref="I55" dT="2025-07-22T20:08:49.74" personId="{00000000-0000-0000-0000-000000000000}" id="{A5559AC0-36CE-4E57-8F2D-EBFA2B2970F6}">
    <text>0.0013</text>
  </threadedComment>
  <threadedComment ref="J55" dT="2025-07-22T20:09:28.08" personId="{00000000-0000-0000-0000-000000000000}" id="{3F5F6C4D-530C-4725-AF03-6AE892DDFA5A}">
    <text>0.0025</text>
  </threadedComment>
  <threadedComment ref="I59" dT="2025-07-24T18:33:10.68" personId="{00000000-0000-0000-0000-000000000000}" id="{789AF0AD-B0CB-4C0F-8225-90ED2F5EDA27}">
    <text>0.00185</text>
  </threadedComment>
  <threadedComment ref="B60" dT="2025-08-12T18:11:04.56" personId="{00000000-0000-0000-0000-000000000000}" id="{4F38E0CB-0489-4C71-8F6D-CF24E81F9157}">
    <text>Updated with Revised EB-2025-0160</text>
  </threadedComment>
  <threadedComment ref="Z65" dT="2025-07-24T18:49:59.22" personId="{00000000-0000-0000-0000-000000000000}" id="{1AC86AD4-59C8-4AEA-94AC-34611CB43314}">
    <text>3.88</text>
  </threadedComment>
  <threadedComment ref="B72" dT="2025-08-06T18:16:57.88" personId="{00000000-0000-0000-0000-000000000000}" id="{CEF6462B-3FB4-42FC-BA2A-13260EE92B4F}">
    <text xml:space="preserve">Use rate order from 12/12/2024
</text>
  </threadedComment>
  <threadedComment ref="H72" dT="2025-07-24T19:13:20.44" personId="{00000000-0000-0000-0000-000000000000}" id="{BD5EFD59-C435-43BF-AF03-F87EC7E6DA67}">
    <text>37.91</text>
  </threadedComment>
  <threadedComment ref="K72" dT="2025-07-24T19:08:55.91" personId="{00000000-0000-0000-0000-000000000000}" id="{90971A3A-26FC-400A-9D67-B253F4F0D5AE}">
    <text>0.01295</text>
  </threadedComment>
  <threadedComment ref="L72" dT="2025-07-24T19:15:25.76" personId="{00000000-0000-0000-0000-000000000000}" id="{BBFE086C-B033-48ED-9BAE-23F05722B326}">
    <text>0.00905</text>
  </threadedComment>
  <threadedComment ref="N72" dT="2025-07-24T19:15:42.72" personId="{00000000-0000-0000-0000-000000000000}" id="{14F759EA-EA1A-42EB-AE29-87C43BF91A74}">
    <text>0.0014</text>
  </threadedComment>
  <threadedComment ref="N72" dT="2025-08-05T19:33:17.95" personId="{00000000-0000-0000-0000-000000000000}" id="{CE20CFB4-1265-4299-95DA-881778B75AB5}" parentId="{14F759EA-EA1A-42EB-AE29-87C43BF91A74}">
    <text xml:space="preserve">We can use the 2025 value which is 0.0015
</text>
  </threadedComment>
  <threadedComment ref="B73" dT="2025-08-06T18:16:52.18" personId="{00000000-0000-0000-0000-000000000000}" id="{9BB49DA5-1B6C-4028-A6AC-C41B3C090F55}">
    <text xml:space="preserve">Use rate order from 12/12/2024
</text>
  </threadedComment>
  <threadedComment ref="K73" dT="2025-07-24T19:08:55.91" personId="{00000000-0000-0000-0000-000000000000}" id="{489C5914-F22F-42AF-B012-63539E8D045A}">
    <text>0.01295</text>
  </threadedComment>
  <threadedComment ref="L73" dT="2025-07-24T19:15:25.76" personId="{00000000-0000-0000-0000-000000000000}" id="{F40B829B-2433-4EC3-8501-7C1A1D9D0230}">
    <text>0.00905</text>
  </threadedComment>
  <threadedComment ref="N73" dT="2025-07-24T19:15:42.72" personId="{00000000-0000-0000-0000-000000000000}" id="{A6B15E98-009F-43F5-9A12-2DD05ABAF350}">
    <text>0.0014</text>
  </threadedComment>
  <threadedComment ref="N73" dT="2025-08-05T19:33:17.95" personId="{00000000-0000-0000-0000-000000000000}" id="{FB037140-5B8D-4BE1-A0DF-FD92EF7644F1}" parentId="{A6B15E98-009F-43F5-9A12-2DD05ABAF350}">
    <text xml:space="preserve">We can use the 2025 value which is 0.0015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20" dT="2024-10-17T20:20:12.50" personId="{00000000-0000-0000-0000-000000000000}" id="{51D6F333-6BE8-4E96-BD32-54F861F1EAF3}">
    <text>22.03 original included 0.26 rate rider expired in june 30,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998E-9725-4879-9DFE-31CDEAEF9C93}">
  <sheetPr codeName="Sheet1"/>
  <dimension ref="A1:AH75"/>
  <sheetViews>
    <sheetView showGridLines="0" workbookViewId="0">
      <selection activeCell="C8" sqref="C8"/>
    </sheetView>
  </sheetViews>
  <sheetFormatPr defaultRowHeight="14.5" x14ac:dyDescent="0.35"/>
  <cols>
    <col min="1" max="1" width="52.453125" style="63" customWidth="1"/>
    <col min="2" max="2" width="18.81640625" style="63" customWidth="1"/>
    <col min="3" max="3" width="19.81640625" style="63" customWidth="1"/>
    <col min="4" max="4" width="5.453125" style="63" customWidth="1"/>
    <col min="5" max="5" width="3.81640625" style="63" customWidth="1"/>
    <col min="6" max="7" width="5.1796875" style="63" customWidth="1"/>
    <col min="8" max="8" width="5.81640625" style="63" customWidth="1"/>
    <col min="9" max="9" width="7.54296875" style="63" customWidth="1"/>
    <col min="10" max="10" width="18.1796875" style="63" customWidth="1"/>
    <col min="11" max="13" width="6.81640625" style="63" customWidth="1"/>
    <col min="14" max="14" width="5.81640625" style="63" customWidth="1"/>
    <col min="15" max="15" width="4.453125" style="63" customWidth="1"/>
    <col min="16" max="16" width="6.81640625" style="63" customWidth="1"/>
    <col min="17" max="17" width="4.453125" style="63" customWidth="1"/>
    <col min="18" max="18" width="5" style="63" customWidth="1"/>
    <col min="19" max="19" width="5.81640625" style="63" customWidth="1"/>
    <col min="20" max="20" width="5" style="63" customWidth="1"/>
    <col min="21" max="21" width="7.1796875" style="63" customWidth="1"/>
    <col min="22" max="22" width="7.81640625" style="63" customWidth="1"/>
    <col min="23" max="23" width="7.1796875" style="63" customWidth="1"/>
    <col min="24" max="24" width="6.81640625" style="63" customWidth="1"/>
    <col min="25" max="25" width="6.1796875" style="63" customWidth="1"/>
    <col min="26" max="26" width="5" style="63" customWidth="1"/>
    <col min="27" max="27" width="7.1796875" style="63" customWidth="1"/>
    <col min="28" max="28" width="7.453125" style="63" customWidth="1"/>
    <col min="29" max="29" width="4.453125" style="63" customWidth="1"/>
    <col min="30" max="30" width="4.54296875" style="63" customWidth="1"/>
    <col min="31" max="31" width="8.54296875" style="63" customWidth="1"/>
    <col min="32" max="32" width="1" style="63" customWidth="1"/>
    <col min="33" max="34" width="8.81640625" style="64"/>
    <col min="35" max="16384" width="8.7265625" style="63"/>
  </cols>
  <sheetData>
    <row r="1" spans="1:34" x14ac:dyDescent="0.35"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1" t="s">
        <v>11</v>
      </c>
      <c r="N1" s="61" t="s">
        <v>12</v>
      </c>
      <c r="O1" s="61" t="s">
        <v>13</v>
      </c>
      <c r="P1" s="61" t="s">
        <v>14</v>
      </c>
      <c r="Q1" s="61" t="s">
        <v>15</v>
      </c>
      <c r="R1" s="61" t="s">
        <v>16</v>
      </c>
      <c r="S1" s="61" t="s">
        <v>17</v>
      </c>
      <c r="T1" s="61" t="s">
        <v>18</v>
      </c>
      <c r="U1" s="61" t="s">
        <v>19</v>
      </c>
      <c r="V1" s="61" t="s">
        <v>20</v>
      </c>
      <c r="W1" s="61" t="s">
        <v>21</v>
      </c>
      <c r="X1" s="61" t="s">
        <v>22</v>
      </c>
      <c r="Y1" s="61" t="s">
        <v>23</v>
      </c>
      <c r="Z1" s="61" t="s">
        <v>24</v>
      </c>
      <c r="AA1" s="61" t="s">
        <v>25</v>
      </c>
      <c r="AB1" s="61" t="s">
        <v>26</v>
      </c>
      <c r="AC1" s="61" t="s">
        <v>27</v>
      </c>
      <c r="AD1" s="61" t="s">
        <v>28</v>
      </c>
      <c r="AE1" s="62" t="s">
        <v>29</v>
      </c>
      <c r="AG1" s="64" t="s">
        <v>95</v>
      </c>
      <c r="AH1" s="64" t="s">
        <v>176</v>
      </c>
    </row>
    <row r="2" spans="1:34" ht="21" x14ac:dyDescent="0.35">
      <c r="A2" s="63" t="str">
        <f>B2&amp;C2</f>
        <v>Alectra Utilities Corporation-Brampton Rate ZoneRESIDENTIAL</v>
      </c>
      <c r="B2" s="78" t="s">
        <v>30</v>
      </c>
      <c r="C2" s="78" t="s">
        <v>92</v>
      </c>
      <c r="D2" s="79">
        <v>2024</v>
      </c>
      <c r="E2" s="79">
        <v>700</v>
      </c>
      <c r="F2" s="80">
        <v>0.10299999999999999</v>
      </c>
      <c r="G2" s="80">
        <v>0.125</v>
      </c>
      <c r="H2" s="81">
        <v>28.9</v>
      </c>
      <c r="I2" s="82">
        <v>3.5999999999999999E-3</v>
      </c>
      <c r="J2" s="82">
        <v>-1.5E-3</v>
      </c>
      <c r="K2" s="82">
        <v>1.15E-2</v>
      </c>
      <c r="L2" s="82">
        <v>8.0999999999999996E-3</v>
      </c>
      <c r="M2" s="82">
        <v>4.4999999999999997E-3</v>
      </c>
      <c r="N2" s="83">
        <v>1.4E-3</v>
      </c>
      <c r="O2" s="81">
        <v>0.25</v>
      </c>
      <c r="P2" s="82">
        <v>1.0341</v>
      </c>
      <c r="Q2" s="81">
        <v>0.13</v>
      </c>
      <c r="R2" s="81">
        <v>0.63</v>
      </c>
      <c r="S2" s="81">
        <v>0.18</v>
      </c>
      <c r="T2" s="81">
        <v>0.19</v>
      </c>
      <c r="U2" s="80">
        <v>8.6999999999999994E-2</v>
      </c>
      <c r="V2" s="80">
        <v>0.122</v>
      </c>
      <c r="W2" s="80">
        <v>0.182</v>
      </c>
      <c r="X2" s="82">
        <v>3.9039999999999998E-2</v>
      </c>
      <c r="Y2" s="80">
        <v>0.193</v>
      </c>
      <c r="Z2" s="81">
        <v>0.87</v>
      </c>
      <c r="AA2" s="71"/>
      <c r="AB2" s="82">
        <v>3.5999999999999999E-3</v>
      </c>
      <c r="AC2" s="79">
        <v>0</v>
      </c>
      <c r="AD2" s="71"/>
      <c r="AE2" s="85">
        <v>41.39</v>
      </c>
      <c r="AG2" s="73">
        <f>H2-Z2</f>
        <v>28.029999999999998</v>
      </c>
      <c r="AH2" s="74">
        <f>AA2</f>
        <v>0</v>
      </c>
    </row>
    <row r="3" spans="1:34" ht="21" x14ac:dyDescent="0.35">
      <c r="A3" s="63" t="str">
        <f t="shared" ref="A3:A67" si="0">B3&amp;C3</f>
        <v>Alectra Utilities Corporation-Enersource Rate ZoneRESIDENTIAL</v>
      </c>
      <c r="B3" s="78" t="s">
        <v>32</v>
      </c>
      <c r="C3" s="78" t="s">
        <v>92</v>
      </c>
      <c r="D3" s="79">
        <v>2024</v>
      </c>
      <c r="E3" s="79">
        <v>700</v>
      </c>
      <c r="F3" s="80">
        <v>0.10299999999999999</v>
      </c>
      <c r="G3" s="80">
        <v>0.125</v>
      </c>
      <c r="H3" s="81">
        <v>29.29</v>
      </c>
      <c r="I3" s="82">
        <v>4.7000000000000002E-3</v>
      </c>
      <c r="J3" s="82">
        <v>-1E-3</v>
      </c>
      <c r="K3" s="82">
        <v>1.1900000000000001E-2</v>
      </c>
      <c r="L3" s="82">
        <v>9.4000000000000004E-3</v>
      </c>
      <c r="M3" s="82">
        <v>4.4999999999999997E-3</v>
      </c>
      <c r="N3" s="83">
        <v>1.4E-3</v>
      </c>
      <c r="O3" s="81">
        <v>0.25</v>
      </c>
      <c r="P3" s="82">
        <v>1.036</v>
      </c>
      <c r="Q3" s="81">
        <v>0.13</v>
      </c>
      <c r="R3" s="81">
        <v>0.63</v>
      </c>
      <c r="S3" s="81">
        <v>0.18</v>
      </c>
      <c r="T3" s="81">
        <v>0.19</v>
      </c>
      <c r="U3" s="80">
        <v>8.6999999999999994E-2</v>
      </c>
      <c r="V3" s="80">
        <v>0.122</v>
      </c>
      <c r="W3" s="80">
        <v>0.182</v>
      </c>
      <c r="X3" s="82">
        <v>3.9039999999999998E-2</v>
      </c>
      <c r="Y3" s="80">
        <v>0.193</v>
      </c>
      <c r="Z3" s="81">
        <v>1.33</v>
      </c>
      <c r="AA3" s="71"/>
      <c r="AB3" s="82">
        <v>4.7000000000000002E-3</v>
      </c>
      <c r="AC3" s="79">
        <v>0</v>
      </c>
      <c r="AD3" s="71"/>
      <c r="AE3" s="85">
        <v>41.39</v>
      </c>
      <c r="AG3" s="73">
        <f t="shared" ref="AG3:AG66" si="1">H3-Z3</f>
        <v>27.96</v>
      </c>
      <c r="AH3" s="74">
        <f t="shared" ref="AH3:AH66" si="2">AA3</f>
        <v>0</v>
      </c>
    </row>
    <row r="4" spans="1:34" ht="21" x14ac:dyDescent="0.35">
      <c r="A4" s="63" t="str">
        <f t="shared" si="0"/>
        <v>Alectra Utilities Corporation-Guelph Rate ZoneRESIDENTIAL</v>
      </c>
      <c r="B4" s="78" t="s">
        <v>33</v>
      </c>
      <c r="C4" s="78" t="s">
        <v>92</v>
      </c>
      <c r="D4" s="79">
        <v>2024</v>
      </c>
      <c r="E4" s="79">
        <v>700</v>
      </c>
      <c r="F4" s="80">
        <v>0.10299999999999999</v>
      </c>
      <c r="G4" s="80">
        <v>0.125</v>
      </c>
      <c r="H4" s="81">
        <v>33.94</v>
      </c>
      <c r="I4" s="82">
        <v>3.8999999999999998E-3</v>
      </c>
      <c r="J4" s="82">
        <v>2.9999999999999997E-4</v>
      </c>
      <c r="K4" s="82">
        <v>1.06E-2</v>
      </c>
      <c r="L4" s="82">
        <v>7.9000000000000008E-3</v>
      </c>
      <c r="M4" s="82">
        <v>4.4999999999999997E-3</v>
      </c>
      <c r="N4" s="83">
        <v>1.4E-3</v>
      </c>
      <c r="O4" s="81">
        <v>0.25</v>
      </c>
      <c r="P4" s="82">
        <v>1.026</v>
      </c>
      <c r="Q4" s="81">
        <v>0.13</v>
      </c>
      <c r="R4" s="81">
        <v>0.63</v>
      </c>
      <c r="S4" s="81">
        <v>0.18</v>
      </c>
      <c r="T4" s="81">
        <v>0.19</v>
      </c>
      <c r="U4" s="80">
        <v>8.6999999999999994E-2</v>
      </c>
      <c r="V4" s="80">
        <v>0.122</v>
      </c>
      <c r="W4" s="80">
        <v>0.182</v>
      </c>
      <c r="X4" s="82">
        <v>3.9039999999999998E-2</v>
      </c>
      <c r="Y4" s="80">
        <v>0.193</v>
      </c>
      <c r="Z4" s="81">
        <v>0.24</v>
      </c>
      <c r="AA4" s="71"/>
      <c r="AB4" s="82">
        <v>3.8999999999999998E-3</v>
      </c>
      <c r="AC4" s="79">
        <v>0</v>
      </c>
      <c r="AD4" s="71"/>
      <c r="AE4" s="85">
        <v>41.39</v>
      </c>
      <c r="AG4" s="73">
        <f t="shared" si="1"/>
        <v>33.699999999999996</v>
      </c>
      <c r="AH4" s="74">
        <f t="shared" si="2"/>
        <v>0</v>
      </c>
    </row>
    <row r="5" spans="1:34" ht="21" x14ac:dyDescent="0.35">
      <c r="A5" s="63" t="str">
        <f t="shared" si="0"/>
        <v>Alectra Utilities Corporation-Horizon Utilities Rate ZoneRESIDENTIAL</v>
      </c>
      <c r="B5" s="78" t="s">
        <v>34</v>
      </c>
      <c r="C5" s="78" t="s">
        <v>92</v>
      </c>
      <c r="D5" s="79">
        <v>2024</v>
      </c>
      <c r="E5" s="79">
        <v>700</v>
      </c>
      <c r="F5" s="80">
        <v>0.10299999999999999</v>
      </c>
      <c r="G5" s="80">
        <v>0.125</v>
      </c>
      <c r="H5" s="81">
        <v>31.22</v>
      </c>
      <c r="I5" s="82">
        <v>3.7299999999999998E-3</v>
      </c>
      <c r="J5" s="82">
        <v>-1.5E-3</v>
      </c>
      <c r="K5" s="82">
        <v>1.1599999999999999E-2</v>
      </c>
      <c r="L5" s="82">
        <v>8.6E-3</v>
      </c>
      <c r="M5" s="82">
        <v>4.4999999999999997E-3</v>
      </c>
      <c r="N5" s="83">
        <v>1.4E-3</v>
      </c>
      <c r="O5" s="81">
        <v>0.25</v>
      </c>
      <c r="P5" s="82">
        <v>1.0379</v>
      </c>
      <c r="Q5" s="81">
        <v>0.13</v>
      </c>
      <c r="R5" s="81">
        <v>0.63</v>
      </c>
      <c r="S5" s="81">
        <v>0.18</v>
      </c>
      <c r="T5" s="81">
        <v>0.19</v>
      </c>
      <c r="U5" s="80">
        <v>8.6999999999999994E-2</v>
      </c>
      <c r="V5" s="80">
        <v>0.122</v>
      </c>
      <c r="W5" s="80">
        <v>0.182</v>
      </c>
      <c r="X5" s="82">
        <v>3.9039999999999998E-2</v>
      </c>
      <c r="Y5" s="80">
        <v>0.193</v>
      </c>
      <c r="Z5" s="81">
        <v>0.42</v>
      </c>
      <c r="AA5" s="71"/>
      <c r="AB5" s="82">
        <v>3.7299999999999998E-3</v>
      </c>
      <c r="AC5" s="79">
        <v>0</v>
      </c>
      <c r="AD5" s="71"/>
      <c r="AE5" s="85">
        <v>41.39</v>
      </c>
      <c r="AG5" s="73">
        <f t="shared" si="1"/>
        <v>30.799999999999997</v>
      </c>
      <c r="AH5" s="74">
        <f t="shared" si="2"/>
        <v>0</v>
      </c>
    </row>
    <row r="6" spans="1:34" ht="21" x14ac:dyDescent="0.35">
      <c r="A6" s="63" t="str">
        <f t="shared" si="0"/>
        <v>Alectra Utilities Corporation-PowerStream Rate ZoneRESIDENTIAL</v>
      </c>
      <c r="B6" s="78" t="s">
        <v>35</v>
      </c>
      <c r="C6" s="78" t="s">
        <v>92</v>
      </c>
      <c r="D6" s="79">
        <v>2024</v>
      </c>
      <c r="E6" s="79">
        <v>700</v>
      </c>
      <c r="F6" s="80">
        <v>0.10299999999999999</v>
      </c>
      <c r="G6" s="80">
        <v>0.125</v>
      </c>
      <c r="H6" s="81">
        <v>33.130000000000003</v>
      </c>
      <c r="I6" s="82">
        <v>4.7000000000000002E-3</v>
      </c>
      <c r="J6" s="82">
        <v>-5.0000000000000001E-4</v>
      </c>
      <c r="K6" s="82">
        <v>1.15E-2</v>
      </c>
      <c r="L6" s="82">
        <v>4.5999999999999999E-3</v>
      </c>
      <c r="M6" s="82">
        <v>4.4999999999999997E-3</v>
      </c>
      <c r="N6" s="83">
        <v>1.4E-3</v>
      </c>
      <c r="O6" s="81">
        <v>0.25</v>
      </c>
      <c r="P6" s="82">
        <v>1.0368999999999999</v>
      </c>
      <c r="Q6" s="81">
        <v>0.13</v>
      </c>
      <c r="R6" s="81">
        <v>0.63</v>
      </c>
      <c r="S6" s="81">
        <v>0.18</v>
      </c>
      <c r="T6" s="81">
        <v>0.19</v>
      </c>
      <c r="U6" s="80">
        <v>8.6999999999999994E-2</v>
      </c>
      <c r="V6" s="80">
        <v>0.122</v>
      </c>
      <c r="W6" s="80">
        <v>0.182</v>
      </c>
      <c r="X6" s="82">
        <v>3.9039999999999998E-2</v>
      </c>
      <c r="Y6" s="80">
        <v>0.193</v>
      </c>
      <c r="Z6" s="81">
        <v>0.89</v>
      </c>
      <c r="AA6" s="71"/>
      <c r="AB6" s="82">
        <v>4.7000000000000002E-3</v>
      </c>
      <c r="AC6" s="79">
        <v>0</v>
      </c>
      <c r="AD6" s="71"/>
      <c r="AE6" s="85">
        <v>41.39</v>
      </c>
      <c r="AG6" s="73">
        <f t="shared" si="1"/>
        <v>32.24</v>
      </c>
      <c r="AH6" s="74">
        <f t="shared" si="2"/>
        <v>0</v>
      </c>
    </row>
    <row r="7" spans="1:34" x14ac:dyDescent="0.35">
      <c r="A7" s="63" t="str">
        <f t="shared" si="0"/>
        <v>Algoma Power Inc.RESIDENTIAL R1 (i)</v>
      </c>
      <c r="B7" s="78" t="s">
        <v>94</v>
      </c>
      <c r="C7" s="78" t="s">
        <v>268</v>
      </c>
      <c r="D7" s="79">
        <v>2024</v>
      </c>
      <c r="E7" s="79">
        <v>700</v>
      </c>
      <c r="F7" s="80">
        <v>0.10299999999999999</v>
      </c>
      <c r="G7" s="80">
        <v>0.125</v>
      </c>
      <c r="H7" s="81">
        <v>104.73</v>
      </c>
      <c r="I7" s="82">
        <v>4.3900000000000002E-2</v>
      </c>
      <c r="J7" s="82"/>
      <c r="K7" s="82">
        <v>1.0800000000000001E-2</v>
      </c>
      <c r="L7" s="82">
        <v>8.0999999999999996E-3</v>
      </c>
      <c r="M7" s="82">
        <v>4.4999999999999997E-3</v>
      </c>
      <c r="N7" s="83">
        <v>1.4E-3</v>
      </c>
      <c r="O7" s="81">
        <v>0.25</v>
      </c>
      <c r="P7" s="82">
        <v>1.0829</v>
      </c>
      <c r="Q7" s="81">
        <v>0.13</v>
      </c>
      <c r="R7" s="81">
        <v>0.63</v>
      </c>
      <c r="S7" s="81">
        <v>0.18</v>
      </c>
      <c r="T7" s="81">
        <v>0.19</v>
      </c>
      <c r="U7" s="80">
        <v>8.6999999999999994E-2</v>
      </c>
      <c r="V7" s="80">
        <v>0.122</v>
      </c>
      <c r="W7" s="80">
        <v>0.182</v>
      </c>
      <c r="X7" s="82">
        <v>3.9039999999999998E-2</v>
      </c>
      <c r="Y7" s="80">
        <v>0.193</v>
      </c>
      <c r="Z7" s="81">
        <v>11.58</v>
      </c>
      <c r="AA7" s="82">
        <v>4.0599999999999997E-2</v>
      </c>
      <c r="AB7" s="82">
        <v>3.3000000000000043E-3</v>
      </c>
      <c r="AC7" s="79">
        <v>1</v>
      </c>
      <c r="AD7" s="71"/>
      <c r="AE7" s="85">
        <v>41.39</v>
      </c>
      <c r="AG7" s="73">
        <v>64.31</v>
      </c>
      <c r="AH7" s="74">
        <v>0</v>
      </c>
    </row>
    <row r="8" spans="1:34" x14ac:dyDescent="0.35">
      <c r="A8" s="63" t="str">
        <f t="shared" si="0"/>
        <v>Algoma Power Inc.SEASONAL CUSTOMERS</v>
      </c>
      <c r="B8" s="78" t="s">
        <v>94</v>
      </c>
      <c r="C8" s="78" t="s">
        <v>109</v>
      </c>
      <c r="D8" s="79">
        <v>2024</v>
      </c>
      <c r="E8" s="79">
        <v>700</v>
      </c>
      <c r="F8" s="80">
        <v>0.10299999999999999</v>
      </c>
      <c r="G8" s="80">
        <v>0.125</v>
      </c>
      <c r="H8" s="81">
        <v>88.49</v>
      </c>
      <c r="I8" s="82">
        <v>4.0800000000000003E-2</v>
      </c>
      <c r="J8" s="82"/>
      <c r="K8" s="82">
        <v>1.0800000000000001E-2</v>
      </c>
      <c r="L8" s="82">
        <v>8.0999999999999996E-3</v>
      </c>
      <c r="M8" s="82">
        <v>4.4999999999999997E-3</v>
      </c>
      <c r="N8" s="83">
        <v>1.4E-3</v>
      </c>
      <c r="O8" s="81">
        <v>0.25</v>
      </c>
      <c r="P8" s="82">
        <v>1.0829</v>
      </c>
      <c r="Q8" s="81">
        <v>0.13</v>
      </c>
      <c r="R8" s="81">
        <v>0.63</v>
      </c>
      <c r="S8" s="81">
        <v>0.18</v>
      </c>
      <c r="T8" s="81">
        <v>0.19</v>
      </c>
      <c r="U8" s="80">
        <v>8.6999999999999994E-2</v>
      </c>
      <c r="V8" s="80">
        <v>0.122</v>
      </c>
      <c r="W8" s="80">
        <v>0.182</v>
      </c>
      <c r="X8" s="82">
        <v>3.9039999999999998E-2</v>
      </c>
      <c r="Y8" s="80">
        <v>0.193</v>
      </c>
      <c r="Z8" s="81">
        <v>5.7</v>
      </c>
      <c r="AA8" s="82">
        <v>3.8399999999999997E-2</v>
      </c>
      <c r="AB8" s="82">
        <v>2.4000000000000063E-3</v>
      </c>
      <c r="AC8" s="79">
        <v>0</v>
      </c>
      <c r="AD8" s="71"/>
      <c r="AE8" s="85">
        <v>41.39</v>
      </c>
      <c r="AG8" s="73">
        <f t="shared" si="1"/>
        <v>82.789999999999992</v>
      </c>
      <c r="AH8" s="74">
        <f t="shared" si="2"/>
        <v>3.8399999999999997E-2</v>
      </c>
    </row>
    <row r="9" spans="1:34" x14ac:dyDescent="0.35">
      <c r="A9" s="63" t="str">
        <f t="shared" si="0"/>
        <v>Atikokan Hydro Inc.RESIDENTIAL</v>
      </c>
      <c r="B9" s="78" t="s">
        <v>36</v>
      </c>
      <c r="C9" s="78" t="s">
        <v>92</v>
      </c>
      <c r="D9" s="79">
        <v>2024</v>
      </c>
      <c r="E9" s="79">
        <v>700</v>
      </c>
      <c r="F9" s="80">
        <v>0.10299999999999999</v>
      </c>
      <c r="G9" s="80">
        <v>0.125</v>
      </c>
      <c r="H9" s="81">
        <v>55.23</v>
      </c>
      <c r="I9" s="82">
        <v>1.6000000000000001E-3</v>
      </c>
      <c r="J9" s="82">
        <v>5.1999999999999998E-3</v>
      </c>
      <c r="K9" s="82">
        <v>1.01E-2</v>
      </c>
      <c r="L9" s="82">
        <v>6.4999999999999997E-3</v>
      </c>
      <c r="M9" s="82">
        <v>4.4999999999999997E-3</v>
      </c>
      <c r="N9" s="83">
        <v>1.4E-3</v>
      </c>
      <c r="O9" s="81">
        <v>0.25</v>
      </c>
      <c r="P9" s="82">
        <v>1.0945</v>
      </c>
      <c r="Q9" s="81">
        <v>0.13</v>
      </c>
      <c r="R9" s="81">
        <v>0.63</v>
      </c>
      <c r="S9" s="81">
        <v>0.18</v>
      </c>
      <c r="T9" s="81">
        <v>0.19</v>
      </c>
      <c r="U9" s="80">
        <v>8.6999999999999994E-2</v>
      </c>
      <c r="V9" s="80">
        <v>0.122</v>
      </c>
      <c r="W9" s="80">
        <v>0.182</v>
      </c>
      <c r="X9" s="82">
        <v>3.9039999999999998E-2</v>
      </c>
      <c r="Y9" s="80">
        <v>0.193</v>
      </c>
      <c r="Z9" s="81">
        <v>0.42</v>
      </c>
      <c r="AA9" s="71"/>
      <c r="AB9" s="82">
        <v>1.6000000000000001E-3</v>
      </c>
      <c r="AC9" s="79">
        <v>1</v>
      </c>
      <c r="AD9" s="71"/>
      <c r="AE9" s="85">
        <v>41.39</v>
      </c>
      <c r="AG9" s="73">
        <f t="shared" si="1"/>
        <v>54.809999999999995</v>
      </c>
      <c r="AH9" s="74">
        <f t="shared" si="2"/>
        <v>0</v>
      </c>
    </row>
    <row r="10" spans="1:34" ht="21" x14ac:dyDescent="0.35">
      <c r="A10" s="63" t="str">
        <f t="shared" si="0"/>
        <v>Bluewater Power Distribution CorporationRESIDENTIAL</v>
      </c>
      <c r="B10" s="78" t="s">
        <v>37</v>
      </c>
      <c r="C10" s="78" t="s">
        <v>92</v>
      </c>
      <c r="D10" s="79">
        <v>2024</v>
      </c>
      <c r="E10" s="79">
        <v>700</v>
      </c>
      <c r="F10" s="80">
        <v>0.10299999999999999</v>
      </c>
      <c r="G10" s="80">
        <v>0.125</v>
      </c>
      <c r="H10" s="81">
        <v>38.880000000000003</v>
      </c>
      <c r="I10" s="82">
        <v>2.5000000000000001E-3</v>
      </c>
      <c r="J10" s="71">
        <v>3.8999999999999998E-3</v>
      </c>
      <c r="K10" s="82">
        <v>1.01E-2</v>
      </c>
      <c r="L10" s="82">
        <v>8.3000000000000001E-3</v>
      </c>
      <c r="M10" s="82">
        <v>4.4999999999999997E-3</v>
      </c>
      <c r="N10" s="83">
        <v>1.4E-3</v>
      </c>
      <c r="O10" s="81">
        <v>0.25</v>
      </c>
      <c r="P10" s="82">
        <v>1.0430999999999999</v>
      </c>
      <c r="Q10" s="81">
        <v>0.13</v>
      </c>
      <c r="R10" s="81">
        <v>0.63</v>
      </c>
      <c r="S10" s="81">
        <v>0.18</v>
      </c>
      <c r="T10" s="81">
        <v>0.19</v>
      </c>
      <c r="U10" s="80">
        <v>8.6999999999999994E-2</v>
      </c>
      <c r="V10" s="80">
        <v>0.122</v>
      </c>
      <c r="W10" s="80">
        <v>0.182</v>
      </c>
      <c r="X10" s="82">
        <v>3.9039999999999998E-2</v>
      </c>
      <c r="Y10" s="80">
        <v>0.193</v>
      </c>
      <c r="Z10" s="81">
        <v>0.42</v>
      </c>
      <c r="AA10" s="71"/>
      <c r="AB10" s="82">
        <v>2.5000000000000001E-3</v>
      </c>
      <c r="AC10" s="79">
        <v>0</v>
      </c>
      <c r="AD10" s="71"/>
      <c r="AE10" s="85">
        <v>41.39</v>
      </c>
      <c r="AG10" s="73">
        <f t="shared" si="1"/>
        <v>38.46</v>
      </c>
      <c r="AH10" s="74">
        <f t="shared" si="2"/>
        <v>0</v>
      </c>
    </row>
    <row r="11" spans="1:34" x14ac:dyDescent="0.35">
      <c r="A11" s="63" t="str">
        <f t="shared" si="0"/>
        <v>Burlington Hydro Inc.RESIDENTIAL</v>
      </c>
      <c r="B11" s="78" t="s">
        <v>39</v>
      </c>
      <c r="C11" s="78" t="s">
        <v>92</v>
      </c>
      <c r="D11" s="79">
        <v>2024</v>
      </c>
      <c r="E11" s="79">
        <v>700</v>
      </c>
      <c r="F11" s="80">
        <v>0.10299999999999999</v>
      </c>
      <c r="G11" s="80">
        <v>0.125</v>
      </c>
      <c r="H11" s="81">
        <v>31.97</v>
      </c>
      <c r="I11" s="71">
        <v>3.8E-3</v>
      </c>
      <c r="J11" s="71"/>
      <c r="K11" s="82">
        <v>1.15E-2</v>
      </c>
      <c r="L11" s="82">
        <v>8.8999999999999999E-3</v>
      </c>
      <c r="M11" s="82">
        <v>4.4999999999999997E-3</v>
      </c>
      <c r="N11" s="83">
        <v>1.4E-3</v>
      </c>
      <c r="O11" s="81">
        <v>0.25</v>
      </c>
      <c r="P11" s="82">
        <v>1.0382</v>
      </c>
      <c r="Q11" s="81">
        <v>0.13</v>
      </c>
      <c r="R11" s="81">
        <v>0.63</v>
      </c>
      <c r="S11" s="81">
        <v>0.18</v>
      </c>
      <c r="T11" s="81">
        <v>0.19</v>
      </c>
      <c r="U11" s="80">
        <v>8.6999999999999994E-2</v>
      </c>
      <c r="V11" s="80">
        <v>0.122</v>
      </c>
      <c r="W11" s="80">
        <v>0.182</v>
      </c>
      <c r="X11" s="82">
        <v>3.9039999999999998E-2</v>
      </c>
      <c r="Y11" s="80">
        <v>0.193</v>
      </c>
      <c r="Z11" s="81">
        <v>0.42</v>
      </c>
      <c r="AA11" s="71"/>
      <c r="AB11" s="82">
        <v>3.8E-3</v>
      </c>
      <c r="AC11" s="79">
        <v>0</v>
      </c>
      <c r="AD11" s="71"/>
      <c r="AE11" s="85">
        <v>41.39</v>
      </c>
      <c r="AG11" s="73">
        <f t="shared" si="1"/>
        <v>31.549999999999997</v>
      </c>
      <c r="AH11" s="74">
        <f t="shared" si="2"/>
        <v>0</v>
      </c>
    </row>
    <row r="12" spans="1:34" x14ac:dyDescent="0.35">
      <c r="A12" s="63" t="str">
        <f t="shared" si="0"/>
        <v>Canadian Niagara Power Inc.RESIDENTIAL</v>
      </c>
      <c r="B12" s="78" t="s">
        <v>40</v>
      </c>
      <c r="C12" s="78" t="s">
        <v>92</v>
      </c>
      <c r="D12" s="79">
        <v>2024</v>
      </c>
      <c r="E12" s="79">
        <v>700</v>
      </c>
      <c r="F12" s="80">
        <v>0.10299999999999999</v>
      </c>
      <c r="G12" s="80">
        <v>0.125</v>
      </c>
      <c r="H12" s="81">
        <v>45.47</v>
      </c>
      <c r="I12" s="71">
        <v>2.5999999999999999E-3</v>
      </c>
      <c r="J12" s="71">
        <v>1.2999999999999999E-3</v>
      </c>
      <c r="K12" s="82">
        <v>1.0500000000000001E-2</v>
      </c>
      <c r="L12" s="82">
        <v>8.3999999999999995E-3</v>
      </c>
      <c r="M12" s="82">
        <v>4.4999999999999997E-3</v>
      </c>
      <c r="N12" s="83">
        <v>1.4E-3</v>
      </c>
      <c r="O12" s="81">
        <v>0.25</v>
      </c>
      <c r="P12" s="82">
        <v>1.0524</v>
      </c>
      <c r="Q12" s="81">
        <v>0.13</v>
      </c>
      <c r="R12" s="81">
        <v>0.63</v>
      </c>
      <c r="S12" s="81">
        <v>0.18</v>
      </c>
      <c r="T12" s="81">
        <v>0.19</v>
      </c>
      <c r="U12" s="80">
        <v>8.6999999999999994E-2</v>
      </c>
      <c r="V12" s="80">
        <v>0.122</v>
      </c>
      <c r="W12" s="80">
        <v>0.182</v>
      </c>
      <c r="X12" s="82">
        <v>3.9039999999999998E-2</v>
      </c>
      <c r="Y12" s="80">
        <v>0.193</v>
      </c>
      <c r="Z12" s="81">
        <v>2.2000000000000002</v>
      </c>
      <c r="AA12" s="71"/>
      <c r="AB12" s="82">
        <v>2.5999999999999999E-3</v>
      </c>
      <c r="AC12" s="79">
        <v>0</v>
      </c>
      <c r="AD12" s="71"/>
      <c r="AE12" s="85">
        <v>41.39</v>
      </c>
      <c r="AG12" s="73">
        <f t="shared" si="1"/>
        <v>43.269999999999996</v>
      </c>
      <c r="AH12" s="74">
        <f t="shared" si="2"/>
        <v>0</v>
      </c>
    </row>
    <row r="13" spans="1:34" x14ac:dyDescent="0.35">
      <c r="A13" s="63" t="str">
        <f t="shared" si="0"/>
        <v>Centre Wellington Hydro Ltd.RESIDENTIAL</v>
      </c>
      <c r="B13" s="78" t="s">
        <v>41</v>
      </c>
      <c r="C13" s="78" t="s">
        <v>92</v>
      </c>
      <c r="D13" s="79">
        <v>2024</v>
      </c>
      <c r="E13" s="79">
        <v>700</v>
      </c>
      <c r="F13" s="80">
        <v>0.10299999999999999</v>
      </c>
      <c r="G13" s="80">
        <v>0.125</v>
      </c>
      <c r="H13" s="81">
        <v>33.880000000000003</v>
      </c>
      <c r="I13" s="82">
        <v>7.9000000000000008E-3</v>
      </c>
      <c r="J13" s="82">
        <v>-2.9999999999999997E-4</v>
      </c>
      <c r="K13" s="82">
        <v>9.7000000000000003E-3</v>
      </c>
      <c r="L13" s="82">
        <v>8.0000000000000002E-3</v>
      </c>
      <c r="M13" s="82">
        <v>4.4999999999999997E-3</v>
      </c>
      <c r="N13" s="83">
        <v>1.4E-3</v>
      </c>
      <c r="O13" s="81">
        <v>0.25</v>
      </c>
      <c r="P13" s="82">
        <v>1.0452999999999999</v>
      </c>
      <c r="Q13" s="81">
        <v>0.13</v>
      </c>
      <c r="R13" s="81">
        <v>0.63</v>
      </c>
      <c r="S13" s="81">
        <v>0.18</v>
      </c>
      <c r="T13" s="81">
        <v>0.19</v>
      </c>
      <c r="U13" s="80">
        <v>8.6999999999999994E-2</v>
      </c>
      <c r="V13" s="80">
        <v>0.122</v>
      </c>
      <c r="W13" s="80">
        <v>0.182</v>
      </c>
      <c r="X13" s="82">
        <v>3.9039999999999998E-2</v>
      </c>
      <c r="Y13" s="80">
        <v>0.193</v>
      </c>
      <c r="Z13" s="81">
        <v>0.09</v>
      </c>
      <c r="AA13" s="71"/>
      <c r="AB13" s="82">
        <v>7.9000000000000008E-3</v>
      </c>
      <c r="AC13" s="79">
        <v>0</v>
      </c>
      <c r="AD13" s="71"/>
      <c r="AE13" s="85">
        <v>41.39</v>
      </c>
      <c r="AG13" s="73">
        <f t="shared" si="1"/>
        <v>33.79</v>
      </c>
      <c r="AH13" s="74">
        <f t="shared" si="2"/>
        <v>0</v>
      </c>
    </row>
    <row r="14" spans="1:34" ht="21" x14ac:dyDescent="0.35">
      <c r="A14" s="63" t="str">
        <f t="shared" si="0"/>
        <v>Chapleau Public Utilities CorporationRESIDENTIAL</v>
      </c>
      <c r="B14" s="78" t="s">
        <v>42</v>
      </c>
      <c r="C14" s="78" t="s">
        <v>92</v>
      </c>
      <c r="D14" s="79">
        <v>2024</v>
      </c>
      <c r="E14" s="79">
        <v>700</v>
      </c>
      <c r="F14" s="80">
        <v>0.10299999999999999</v>
      </c>
      <c r="G14" s="80">
        <v>0.125</v>
      </c>
      <c r="H14" s="81">
        <v>60</v>
      </c>
      <c r="I14" s="82">
        <v>4.3E-3</v>
      </c>
      <c r="J14" s="71">
        <v>2.7000000000000001E-3</v>
      </c>
      <c r="K14" s="82">
        <v>9.4999999999999998E-3</v>
      </c>
      <c r="L14" s="82">
        <v>1.6000000000000001E-3</v>
      </c>
      <c r="M14" s="82">
        <v>4.4999999999999997E-3</v>
      </c>
      <c r="N14" s="83">
        <v>1.4E-3</v>
      </c>
      <c r="O14" s="81">
        <v>0.25</v>
      </c>
      <c r="P14" s="82">
        <v>1.0705</v>
      </c>
      <c r="Q14" s="81">
        <v>0.13</v>
      </c>
      <c r="R14" s="81">
        <v>0.63</v>
      </c>
      <c r="S14" s="81">
        <v>0.18</v>
      </c>
      <c r="T14" s="81">
        <v>0.19</v>
      </c>
      <c r="U14" s="80">
        <v>8.6999999999999994E-2</v>
      </c>
      <c r="V14" s="80">
        <v>0.122</v>
      </c>
      <c r="W14" s="80">
        <v>0.182</v>
      </c>
      <c r="X14" s="82">
        <v>3.9039999999999998E-2</v>
      </c>
      <c r="Y14" s="80">
        <v>0.193</v>
      </c>
      <c r="Z14" s="81">
        <v>0.42</v>
      </c>
      <c r="AA14" s="71"/>
      <c r="AB14" s="82">
        <v>4.3E-3</v>
      </c>
      <c r="AC14" s="79">
        <v>1</v>
      </c>
      <c r="AD14" s="71"/>
      <c r="AE14" s="85">
        <v>41.39</v>
      </c>
      <c r="AG14" s="73">
        <f t="shared" si="1"/>
        <v>59.58</v>
      </c>
      <c r="AH14" s="74">
        <f t="shared" si="2"/>
        <v>0</v>
      </c>
    </row>
    <row r="15" spans="1:34" ht="21" x14ac:dyDescent="0.35">
      <c r="A15" s="63" t="str">
        <f t="shared" si="0"/>
        <v>Cooperative Hydro Embrun Inc.RESIDENTIAL</v>
      </c>
      <c r="B15" s="78" t="s">
        <v>43</v>
      </c>
      <c r="C15" s="78" t="s">
        <v>92</v>
      </c>
      <c r="D15" s="79">
        <v>2024</v>
      </c>
      <c r="E15" s="79">
        <v>700</v>
      </c>
      <c r="F15" s="80">
        <v>0.10299999999999999</v>
      </c>
      <c r="G15" s="80">
        <v>0.125</v>
      </c>
      <c r="H15" s="81">
        <v>36.01</v>
      </c>
      <c r="I15" s="82">
        <v>6.1000000000000004E-3</v>
      </c>
      <c r="J15" s="71">
        <v>2.0000000000000001E-4</v>
      </c>
      <c r="K15" s="82">
        <v>1.0500000000000001E-2</v>
      </c>
      <c r="L15" s="82">
        <v>8.6999999999999994E-3</v>
      </c>
      <c r="M15" s="82">
        <v>4.4999999999999997E-3</v>
      </c>
      <c r="N15" s="83">
        <v>1.4E-3</v>
      </c>
      <c r="O15" s="81">
        <v>0.25</v>
      </c>
      <c r="P15" s="82">
        <v>1.0834999999999999</v>
      </c>
      <c r="Q15" s="81">
        <v>0.13</v>
      </c>
      <c r="R15" s="81">
        <v>0.63</v>
      </c>
      <c r="S15" s="81">
        <v>0.18</v>
      </c>
      <c r="T15" s="81">
        <v>0.19</v>
      </c>
      <c r="U15" s="80">
        <v>8.6999999999999994E-2</v>
      </c>
      <c r="V15" s="80">
        <v>0.122</v>
      </c>
      <c r="W15" s="80">
        <v>0.182</v>
      </c>
      <c r="X15" s="82">
        <v>3.9039999999999998E-2</v>
      </c>
      <c r="Y15" s="80">
        <v>0.193</v>
      </c>
      <c r="Z15" s="81">
        <v>0.42</v>
      </c>
      <c r="AA15" s="82"/>
      <c r="AB15" s="82">
        <v>6.1000000000000004E-3</v>
      </c>
      <c r="AC15" s="79">
        <v>0</v>
      </c>
      <c r="AD15" s="71"/>
      <c r="AE15" s="85">
        <v>41.39</v>
      </c>
      <c r="AG15" s="73">
        <f t="shared" si="1"/>
        <v>35.589999999999996</v>
      </c>
      <c r="AH15" s="74">
        <f t="shared" si="2"/>
        <v>0</v>
      </c>
    </row>
    <row r="16" spans="1:34" x14ac:dyDescent="0.35">
      <c r="A16" s="63" t="str">
        <f t="shared" si="0"/>
        <v>E.L.K. Energy Inc.RESIDENTIAL</v>
      </c>
      <c r="B16" s="78" t="s">
        <v>44</v>
      </c>
      <c r="C16" s="78" t="s">
        <v>92</v>
      </c>
      <c r="D16" s="79">
        <v>2024</v>
      </c>
      <c r="E16" s="79">
        <v>700</v>
      </c>
      <c r="F16" s="80">
        <v>0.10299999999999999</v>
      </c>
      <c r="G16" s="80">
        <v>0.125</v>
      </c>
      <c r="H16" s="81">
        <v>21.9</v>
      </c>
      <c r="I16" s="82">
        <v>3.5000000000000001E-3</v>
      </c>
      <c r="J16" s="82"/>
      <c r="K16" s="82">
        <v>1.21E-2</v>
      </c>
      <c r="L16" s="82">
        <v>9.4999999999999998E-3</v>
      </c>
      <c r="M16" s="82">
        <v>4.4999999999999997E-3</v>
      </c>
      <c r="N16" s="83">
        <v>1.4E-3</v>
      </c>
      <c r="O16" s="81">
        <v>0.25</v>
      </c>
      <c r="P16" s="82">
        <v>1.0417000000000001</v>
      </c>
      <c r="Q16" s="81">
        <v>0.13</v>
      </c>
      <c r="R16" s="81">
        <v>0.63</v>
      </c>
      <c r="S16" s="81">
        <v>0.18</v>
      </c>
      <c r="T16" s="81">
        <v>0.19</v>
      </c>
      <c r="U16" s="80">
        <v>8.6999999999999994E-2</v>
      </c>
      <c r="V16" s="80">
        <v>0.122</v>
      </c>
      <c r="W16" s="80">
        <v>0.182</v>
      </c>
      <c r="X16" s="82">
        <v>3.9039999999999998E-2</v>
      </c>
      <c r="Y16" s="80">
        <v>0.193</v>
      </c>
      <c r="Z16" s="81">
        <v>2.17</v>
      </c>
      <c r="AA16" s="71"/>
      <c r="AB16" s="82">
        <v>3.5000000000000001E-3</v>
      </c>
      <c r="AC16" s="79">
        <v>0</v>
      </c>
      <c r="AD16" s="71"/>
      <c r="AE16" s="85">
        <v>41.39</v>
      </c>
      <c r="AG16" s="73">
        <f t="shared" si="1"/>
        <v>19.729999999999997</v>
      </c>
      <c r="AH16" s="74">
        <f t="shared" si="2"/>
        <v>0</v>
      </c>
    </row>
    <row r="17" spans="1:34" x14ac:dyDescent="0.35">
      <c r="A17" s="63" t="str">
        <f t="shared" si="0"/>
        <v>ENWIN Utilities Ltd.RESIDENTIAL</v>
      </c>
      <c r="B17" s="78" t="s">
        <v>45</v>
      </c>
      <c r="C17" s="78" t="s">
        <v>92</v>
      </c>
      <c r="D17" s="79">
        <v>2024</v>
      </c>
      <c r="E17" s="79">
        <v>700</v>
      </c>
      <c r="F17" s="80">
        <v>0.10299999999999999</v>
      </c>
      <c r="G17" s="80">
        <v>0.125</v>
      </c>
      <c r="H17" s="81">
        <v>28.64</v>
      </c>
      <c r="I17" s="82">
        <v>3.8999999999999998E-3</v>
      </c>
      <c r="J17" s="71">
        <v>-1.6000000000000001E-3</v>
      </c>
      <c r="K17" s="82">
        <v>1.24E-2</v>
      </c>
      <c r="L17" s="82">
        <v>7.7000000000000002E-3</v>
      </c>
      <c r="M17" s="82">
        <v>4.4999999999999997E-3</v>
      </c>
      <c r="N17" s="83">
        <v>1.4E-3</v>
      </c>
      <c r="O17" s="81">
        <v>0.25</v>
      </c>
      <c r="P17" s="82">
        <v>1.0310999999999999</v>
      </c>
      <c r="Q17" s="81">
        <v>0.13</v>
      </c>
      <c r="R17" s="81">
        <v>0.63</v>
      </c>
      <c r="S17" s="81">
        <v>0.18</v>
      </c>
      <c r="T17" s="81">
        <v>0.19</v>
      </c>
      <c r="U17" s="80">
        <v>8.6999999999999994E-2</v>
      </c>
      <c r="V17" s="80">
        <v>0.122</v>
      </c>
      <c r="W17" s="80">
        <v>0.182</v>
      </c>
      <c r="X17" s="82">
        <v>3.9039999999999998E-2</v>
      </c>
      <c r="Y17" s="80">
        <v>0.193</v>
      </c>
      <c r="Z17" s="81">
        <v>-1.22</v>
      </c>
      <c r="AA17" s="71"/>
      <c r="AB17" s="82">
        <v>3.8999999999999998E-3</v>
      </c>
      <c r="AC17" s="79">
        <v>0</v>
      </c>
      <c r="AD17" s="71"/>
      <c r="AE17" s="85">
        <v>41.39</v>
      </c>
      <c r="AG17" s="73">
        <f t="shared" si="1"/>
        <v>29.86</v>
      </c>
      <c r="AH17" s="74">
        <f t="shared" si="2"/>
        <v>0</v>
      </c>
    </row>
    <row r="18" spans="1:34" ht="21" x14ac:dyDescent="0.35">
      <c r="A18" s="63" t="str">
        <f t="shared" si="0"/>
        <v>EPCOR Electricity Distribution Ontario Inc.RESIDENTIAL</v>
      </c>
      <c r="B18" s="78" t="s">
        <v>46</v>
      </c>
      <c r="C18" s="78" t="s">
        <v>92</v>
      </c>
      <c r="D18" s="79">
        <v>2024</v>
      </c>
      <c r="E18" s="79">
        <v>700</v>
      </c>
      <c r="F18" s="80">
        <v>0.10299999999999999</v>
      </c>
      <c r="G18" s="80">
        <v>0.125</v>
      </c>
      <c r="H18" s="81">
        <v>32.04</v>
      </c>
      <c r="I18" s="82">
        <v>1.1299999999999999E-2</v>
      </c>
      <c r="J18" s="82">
        <v>-2.3E-3</v>
      </c>
      <c r="K18" s="82">
        <v>1.01E-2</v>
      </c>
      <c r="L18" s="82">
        <v>7.1000000000000004E-3</v>
      </c>
      <c r="M18" s="82">
        <v>4.4999999999999997E-3</v>
      </c>
      <c r="N18" s="83">
        <v>1.4E-3</v>
      </c>
      <c r="O18" s="81">
        <v>0.25</v>
      </c>
      <c r="P18" s="82">
        <v>1.0602</v>
      </c>
      <c r="Q18" s="81">
        <v>0.13</v>
      </c>
      <c r="R18" s="81">
        <v>0.63</v>
      </c>
      <c r="S18" s="81">
        <v>0.18</v>
      </c>
      <c r="T18" s="81">
        <v>0.19</v>
      </c>
      <c r="U18" s="80">
        <v>8.6999999999999994E-2</v>
      </c>
      <c r="V18" s="80">
        <v>0.122</v>
      </c>
      <c r="W18" s="80">
        <v>0.182</v>
      </c>
      <c r="X18" s="82">
        <v>3.9039999999999998E-2</v>
      </c>
      <c r="Y18" s="80">
        <v>0.193</v>
      </c>
      <c r="Z18" s="81">
        <v>1.3</v>
      </c>
      <c r="AA18" s="71"/>
      <c r="AB18" s="82">
        <v>1.1299999999999999E-2</v>
      </c>
      <c r="AC18" s="79">
        <v>0</v>
      </c>
      <c r="AD18" s="71"/>
      <c r="AE18" s="85">
        <v>41.39</v>
      </c>
      <c r="AG18" s="73">
        <f t="shared" si="1"/>
        <v>30.74</v>
      </c>
      <c r="AH18" s="74">
        <f t="shared" si="2"/>
        <v>0</v>
      </c>
    </row>
    <row r="19" spans="1:34" ht="21" x14ac:dyDescent="0.35">
      <c r="A19" s="63" t="str">
        <f t="shared" si="0"/>
        <v>ERTH Power Corporation-Goderich Rate ZoneRESIDENTIAL</v>
      </c>
      <c r="B19" s="78" t="s">
        <v>108</v>
      </c>
      <c r="C19" s="78" t="s">
        <v>92</v>
      </c>
      <c r="D19" s="79">
        <v>2024</v>
      </c>
      <c r="E19" s="79">
        <v>700</v>
      </c>
      <c r="F19" s="80">
        <v>0.10299999999999999</v>
      </c>
      <c r="G19" s="80">
        <v>0.125</v>
      </c>
      <c r="H19" s="81">
        <v>38.86</v>
      </c>
      <c r="I19" s="82">
        <v>3.5999999999999999E-3</v>
      </c>
      <c r="J19" s="82"/>
      <c r="K19" s="82">
        <v>9.7000000000000003E-3</v>
      </c>
      <c r="L19" s="82">
        <v>8.2000000000000007E-3</v>
      </c>
      <c r="M19" s="82">
        <v>4.4999999999999997E-3</v>
      </c>
      <c r="N19" s="83">
        <v>1.4E-3</v>
      </c>
      <c r="O19" s="81">
        <v>0.25</v>
      </c>
      <c r="P19" s="82">
        <v>1.0467</v>
      </c>
      <c r="Q19" s="81">
        <v>0.13</v>
      </c>
      <c r="R19" s="81">
        <v>0.63</v>
      </c>
      <c r="S19" s="81">
        <v>0.18</v>
      </c>
      <c r="T19" s="81">
        <v>0.19</v>
      </c>
      <c r="U19" s="80">
        <v>8.6999999999999994E-2</v>
      </c>
      <c r="V19" s="80">
        <v>0.122</v>
      </c>
      <c r="W19" s="80">
        <v>0.182</v>
      </c>
      <c r="X19" s="82">
        <v>3.9039999999999998E-2</v>
      </c>
      <c r="Y19" s="80">
        <v>0.193</v>
      </c>
      <c r="Z19" s="81">
        <v>0.42</v>
      </c>
      <c r="AA19" s="71"/>
      <c r="AB19" s="82">
        <v>3.5999999999999999E-3</v>
      </c>
      <c r="AC19" s="79">
        <v>0</v>
      </c>
      <c r="AD19" s="71"/>
      <c r="AE19" s="85">
        <v>41.39</v>
      </c>
      <c r="AG19" s="73">
        <f t="shared" si="1"/>
        <v>38.44</v>
      </c>
      <c r="AH19" s="74">
        <f t="shared" si="2"/>
        <v>0</v>
      </c>
    </row>
    <row r="20" spans="1:34" ht="21" x14ac:dyDescent="0.35">
      <c r="A20" s="63" t="str">
        <f t="shared" si="0"/>
        <v>ERTH Power Corporation-Main Rate ZoneRESIDENTIAL</v>
      </c>
      <c r="B20" s="78" t="s">
        <v>114</v>
      </c>
      <c r="C20" s="78" t="s">
        <v>92</v>
      </c>
      <c r="D20" s="79">
        <v>2024</v>
      </c>
      <c r="E20" s="79">
        <v>700</v>
      </c>
      <c r="F20" s="80">
        <v>0.10299999999999999</v>
      </c>
      <c r="G20" s="80">
        <v>0.125</v>
      </c>
      <c r="H20" s="81">
        <v>36.78</v>
      </c>
      <c r="I20" s="82">
        <v>6.7000000000000002E-3</v>
      </c>
      <c r="J20" s="71">
        <v>2E-3</v>
      </c>
      <c r="K20" s="82">
        <v>9.1999999999999998E-3</v>
      </c>
      <c r="L20" s="82">
        <v>8.0000000000000002E-3</v>
      </c>
      <c r="M20" s="82">
        <v>4.4999999999999997E-3</v>
      </c>
      <c r="N20" s="83">
        <v>1.4E-3</v>
      </c>
      <c r="O20" s="81">
        <v>0.25</v>
      </c>
      <c r="P20" s="82">
        <v>1.0325</v>
      </c>
      <c r="Q20" s="81">
        <v>0.13</v>
      </c>
      <c r="R20" s="81">
        <v>0.63</v>
      </c>
      <c r="S20" s="81">
        <v>0.18</v>
      </c>
      <c r="T20" s="81">
        <v>0.19</v>
      </c>
      <c r="U20" s="80">
        <v>8.6999999999999994E-2</v>
      </c>
      <c r="V20" s="80">
        <v>0.122</v>
      </c>
      <c r="W20" s="80">
        <v>0.182</v>
      </c>
      <c r="X20" s="82">
        <v>3.9039999999999998E-2</v>
      </c>
      <c r="Y20" s="80">
        <v>0.193</v>
      </c>
      <c r="Z20" s="81">
        <v>0.42</v>
      </c>
      <c r="AA20" s="71"/>
      <c r="AB20" s="82">
        <v>6.7000000000000002E-3</v>
      </c>
      <c r="AC20" s="79">
        <v>0</v>
      </c>
      <c r="AD20" s="71"/>
      <c r="AE20" s="85">
        <v>41.39</v>
      </c>
      <c r="AG20" s="73">
        <f t="shared" si="1"/>
        <v>36.36</v>
      </c>
      <c r="AH20" s="74">
        <f t="shared" si="2"/>
        <v>0</v>
      </c>
    </row>
    <row r="21" spans="1:34" ht="21" x14ac:dyDescent="0.35">
      <c r="A21" s="63" t="str">
        <f t="shared" si="0"/>
        <v>Elexicon Energy Inc.-Veridian Rate ZoneRESIDENTIAL</v>
      </c>
      <c r="B21" s="78" t="s">
        <v>107</v>
      </c>
      <c r="C21" s="78" t="s">
        <v>92</v>
      </c>
      <c r="D21" s="79">
        <v>2024</v>
      </c>
      <c r="E21" s="79">
        <v>700</v>
      </c>
      <c r="F21" s="80">
        <v>0.10299999999999999</v>
      </c>
      <c r="G21" s="80">
        <v>0.125</v>
      </c>
      <c r="H21" s="81">
        <v>33</v>
      </c>
      <c r="I21" s="82">
        <v>5.5999999999999999E-3</v>
      </c>
      <c r="J21" s="82">
        <v>-1E-3</v>
      </c>
      <c r="K21" s="82">
        <v>1.0500000000000001E-2</v>
      </c>
      <c r="L21" s="82">
        <v>7.4999999999999997E-3</v>
      </c>
      <c r="M21" s="82">
        <v>4.4999999999999997E-3</v>
      </c>
      <c r="N21" s="83">
        <v>1.4E-3</v>
      </c>
      <c r="O21" s="81">
        <v>0.25</v>
      </c>
      <c r="P21" s="82">
        <v>1.0482</v>
      </c>
      <c r="Q21" s="81">
        <v>0.13</v>
      </c>
      <c r="R21" s="81">
        <v>0.63</v>
      </c>
      <c r="S21" s="81">
        <v>0.18</v>
      </c>
      <c r="T21" s="81">
        <v>0.19</v>
      </c>
      <c r="U21" s="80">
        <v>8.6999999999999994E-2</v>
      </c>
      <c r="V21" s="80">
        <v>0.122</v>
      </c>
      <c r="W21" s="80">
        <v>0.182</v>
      </c>
      <c r="X21" s="82">
        <v>3.9039999999999998E-2</v>
      </c>
      <c r="Y21" s="80">
        <v>0.193</v>
      </c>
      <c r="Z21" s="81">
        <v>2.2999999999999998</v>
      </c>
      <c r="AA21" s="71"/>
      <c r="AB21" s="82">
        <v>5.5999999999999999E-3</v>
      </c>
      <c r="AC21" s="79">
        <v>0</v>
      </c>
      <c r="AD21" s="71"/>
      <c r="AE21" s="85">
        <v>41.39</v>
      </c>
      <c r="AG21" s="73">
        <f t="shared" si="1"/>
        <v>30.7</v>
      </c>
      <c r="AH21" s="74">
        <f t="shared" si="2"/>
        <v>0</v>
      </c>
    </row>
    <row r="22" spans="1:34" ht="21" x14ac:dyDescent="0.35">
      <c r="A22" s="63" t="str">
        <f t="shared" si="0"/>
        <v>Elexicon Energy Inc.-Veridian Rate ZoneSEASONAL RESIDENTIAL</v>
      </c>
      <c r="B22" s="78" t="s">
        <v>107</v>
      </c>
      <c r="C22" s="78" t="s">
        <v>106</v>
      </c>
      <c r="D22" s="79">
        <v>2024</v>
      </c>
      <c r="E22" s="79">
        <v>700</v>
      </c>
      <c r="F22" s="80">
        <v>0.10299999999999999</v>
      </c>
      <c r="G22" s="80">
        <v>0.125</v>
      </c>
      <c r="H22" s="81">
        <v>59.96</v>
      </c>
      <c r="I22" s="82">
        <v>6.1000000000000004E-3</v>
      </c>
      <c r="J22" s="82">
        <v>-1E-3</v>
      </c>
      <c r="K22" s="82">
        <v>1.09E-2</v>
      </c>
      <c r="L22" s="82">
        <v>9.5999999999999992E-3</v>
      </c>
      <c r="M22" s="82">
        <v>4.4999999999999997E-3</v>
      </c>
      <c r="N22" s="83">
        <v>1.4E-3</v>
      </c>
      <c r="O22" s="81">
        <v>0.25</v>
      </c>
      <c r="P22" s="82">
        <v>1.0482</v>
      </c>
      <c r="Q22" s="81">
        <v>0.13</v>
      </c>
      <c r="R22" s="81">
        <v>0.63</v>
      </c>
      <c r="S22" s="81">
        <v>0.18</v>
      </c>
      <c r="T22" s="81">
        <v>0.19</v>
      </c>
      <c r="U22" s="80">
        <v>8.6999999999999994E-2</v>
      </c>
      <c r="V22" s="80">
        <v>0.122</v>
      </c>
      <c r="W22" s="80">
        <v>0.182</v>
      </c>
      <c r="X22" s="82">
        <v>3.9039999999999998E-2</v>
      </c>
      <c r="Y22" s="80">
        <v>0.193</v>
      </c>
      <c r="Z22" s="81">
        <v>3.89</v>
      </c>
      <c r="AA22" s="71"/>
      <c r="AB22" s="82">
        <v>6.1000000000000004E-3</v>
      </c>
      <c r="AC22" s="79">
        <v>0</v>
      </c>
      <c r="AD22" s="71"/>
      <c r="AE22" s="85">
        <v>41.39</v>
      </c>
      <c r="AG22" s="73">
        <f t="shared" si="1"/>
        <v>56.07</v>
      </c>
      <c r="AH22" s="74">
        <f t="shared" si="2"/>
        <v>0</v>
      </c>
    </row>
    <row r="23" spans="1:34" ht="21" x14ac:dyDescent="0.35">
      <c r="A23" s="63" t="str">
        <f t="shared" si="0"/>
        <v>Elexicon Energy Inc.-Whitby Rate ZoneRESIDENTIAL</v>
      </c>
      <c r="B23" s="78" t="s">
        <v>113</v>
      </c>
      <c r="C23" s="78" t="s">
        <v>92</v>
      </c>
      <c r="D23" s="79">
        <v>2024</v>
      </c>
      <c r="E23" s="79">
        <v>700</v>
      </c>
      <c r="F23" s="80">
        <v>0.10299999999999999</v>
      </c>
      <c r="G23" s="80">
        <v>0.125</v>
      </c>
      <c r="H23" s="81">
        <v>36.54</v>
      </c>
      <c r="I23" s="82">
        <v>5.0000000000000001E-3</v>
      </c>
      <c r="J23" s="71">
        <v>-5.0000000000000001E-4</v>
      </c>
      <c r="K23" s="82">
        <v>1.17E-2</v>
      </c>
      <c r="L23" s="82">
        <v>9.1000000000000004E-3</v>
      </c>
      <c r="M23" s="82">
        <v>4.4999999999999997E-3</v>
      </c>
      <c r="N23" s="83">
        <v>1.4E-3</v>
      </c>
      <c r="O23" s="81">
        <v>0.25</v>
      </c>
      <c r="P23" s="82">
        <v>1.0454000000000001</v>
      </c>
      <c r="Q23" s="81">
        <v>0.13</v>
      </c>
      <c r="R23" s="81">
        <v>0.63</v>
      </c>
      <c r="S23" s="81">
        <v>0.18</v>
      </c>
      <c r="T23" s="81">
        <v>0.19</v>
      </c>
      <c r="U23" s="80">
        <v>8.6999999999999994E-2</v>
      </c>
      <c r="V23" s="80">
        <v>0.122</v>
      </c>
      <c r="W23" s="80">
        <v>0.182</v>
      </c>
      <c r="X23" s="82">
        <v>3.9039999999999998E-2</v>
      </c>
      <c r="Y23" s="80">
        <v>0.193</v>
      </c>
      <c r="Z23" s="81">
        <v>0.44</v>
      </c>
      <c r="AA23" s="71"/>
      <c r="AB23" s="82">
        <v>5.0000000000000001E-3</v>
      </c>
      <c r="AC23" s="79">
        <v>0</v>
      </c>
      <c r="AD23" s="71"/>
      <c r="AE23" s="85">
        <v>41.39</v>
      </c>
      <c r="AG23" s="73">
        <f t="shared" si="1"/>
        <v>36.1</v>
      </c>
      <c r="AH23" s="74">
        <f t="shared" si="2"/>
        <v>0</v>
      </c>
    </row>
    <row r="24" spans="1:34" ht="21" x14ac:dyDescent="0.35">
      <c r="A24" s="63" t="str">
        <f t="shared" si="0"/>
        <v>Enova Power Corp.-Kitchener-Wilmot Hydro Rate ZoneRESIDENTIAL</v>
      </c>
      <c r="B24" s="78" t="s">
        <v>246</v>
      </c>
      <c r="C24" s="78" t="s">
        <v>92</v>
      </c>
      <c r="D24" s="79">
        <v>2024</v>
      </c>
      <c r="E24" s="79">
        <v>700</v>
      </c>
      <c r="F24" s="80">
        <v>0.10299999999999999</v>
      </c>
      <c r="G24" s="80">
        <v>0.125</v>
      </c>
      <c r="H24" s="81">
        <v>26.02</v>
      </c>
      <c r="I24" s="82">
        <v>3.5000000000000001E-3</v>
      </c>
      <c r="J24" s="71">
        <v>-2.0000000000000001E-4</v>
      </c>
      <c r="K24" s="82">
        <v>1.03E-2</v>
      </c>
      <c r="L24" s="82">
        <v>1.6000000000000001E-3</v>
      </c>
      <c r="M24" s="82">
        <v>4.4999999999999997E-3</v>
      </c>
      <c r="N24" s="83">
        <v>1.4E-3</v>
      </c>
      <c r="O24" s="81">
        <v>0.25</v>
      </c>
      <c r="P24" s="82">
        <v>1.0349999999999999</v>
      </c>
      <c r="Q24" s="81">
        <v>0.13</v>
      </c>
      <c r="R24" s="81">
        <v>0.63</v>
      </c>
      <c r="S24" s="81">
        <v>0.18</v>
      </c>
      <c r="T24" s="81">
        <v>0.19</v>
      </c>
      <c r="U24" s="80">
        <v>8.6999999999999994E-2</v>
      </c>
      <c r="V24" s="80">
        <v>0.122</v>
      </c>
      <c r="W24" s="80">
        <v>0.182</v>
      </c>
      <c r="X24" s="82">
        <v>3.9039999999999998E-2</v>
      </c>
      <c r="Y24" s="80">
        <v>0.193</v>
      </c>
      <c r="Z24" s="81">
        <v>0.42</v>
      </c>
      <c r="AA24" s="71"/>
      <c r="AB24" s="82">
        <v>3.5000000000000001E-3</v>
      </c>
      <c r="AC24" s="79">
        <v>0</v>
      </c>
      <c r="AD24" s="71"/>
      <c r="AE24" s="85">
        <v>41.39</v>
      </c>
      <c r="AG24" s="73">
        <f t="shared" si="1"/>
        <v>25.599999999999998</v>
      </c>
      <c r="AH24" s="74">
        <f t="shared" si="2"/>
        <v>0</v>
      </c>
    </row>
    <row r="25" spans="1:34" ht="21" x14ac:dyDescent="0.35">
      <c r="A25" s="63" t="str">
        <f t="shared" si="0"/>
        <v>Enova Power Corp.-Waterloo North Rate ZoneRESIDENTIAL</v>
      </c>
      <c r="B25" s="78" t="s">
        <v>247</v>
      </c>
      <c r="C25" s="78" t="s">
        <v>92</v>
      </c>
      <c r="D25" s="79">
        <v>2024</v>
      </c>
      <c r="E25" s="79">
        <v>700</v>
      </c>
      <c r="F25" s="80">
        <v>0.10299999999999999</v>
      </c>
      <c r="G25" s="80">
        <v>0.125</v>
      </c>
      <c r="H25" s="81">
        <v>36.85</v>
      </c>
      <c r="I25" s="82">
        <v>3.2000000000000002E-3</v>
      </c>
      <c r="J25" s="82">
        <v>-8.0000000000000004E-4</v>
      </c>
      <c r="K25" s="82">
        <v>1.03E-2</v>
      </c>
      <c r="L25" s="82">
        <v>2.5999999999999999E-3</v>
      </c>
      <c r="M25" s="82">
        <v>4.4999999999999997E-3</v>
      </c>
      <c r="N25" s="83">
        <v>1.4E-3</v>
      </c>
      <c r="O25" s="81">
        <v>0.25</v>
      </c>
      <c r="P25" s="82">
        <v>1.0353000000000001</v>
      </c>
      <c r="Q25" s="81">
        <v>0.13</v>
      </c>
      <c r="R25" s="81">
        <v>0.63</v>
      </c>
      <c r="S25" s="81">
        <v>0.18</v>
      </c>
      <c r="T25" s="81">
        <v>0.19</v>
      </c>
      <c r="U25" s="80">
        <v>8.6999999999999994E-2</v>
      </c>
      <c r="V25" s="80">
        <v>0.122</v>
      </c>
      <c r="W25" s="80">
        <v>0.182</v>
      </c>
      <c r="X25" s="82">
        <v>3.9039999999999998E-2</v>
      </c>
      <c r="Y25" s="80">
        <v>0.193</v>
      </c>
      <c r="Z25" s="81">
        <v>0.42</v>
      </c>
      <c r="AA25" s="71"/>
      <c r="AB25" s="82">
        <v>3.2000000000000002E-3</v>
      </c>
      <c r="AC25" s="79">
        <v>0</v>
      </c>
      <c r="AD25" s="71"/>
      <c r="AE25" s="85">
        <v>41.39</v>
      </c>
      <c r="AG25" s="73">
        <f t="shared" si="1"/>
        <v>36.43</v>
      </c>
      <c r="AH25" s="74">
        <f t="shared" si="2"/>
        <v>0</v>
      </c>
    </row>
    <row r="26" spans="1:34" ht="21" x14ac:dyDescent="0.35">
      <c r="A26" s="63" t="str">
        <f t="shared" si="0"/>
        <v>Entegrus Powerlines Inc.-For Entegrus-Main Rate ZoneRESIDENTIAL</v>
      </c>
      <c r="B26" s="78" t="s">
        <v>48</v>
      </c>
      <c r="C26" s="78" t="s">
        <v>92</v>
      </c>
      <c r="D26" s="79">
        <v>2024</v>
      </c>
      <c r="E26" s="79">
        <v>700</v>
      </c>
      <c r="F26" s="80">
        <v>0.10299999999999999</v>
      </c>
      <c r="G26" s="80">
        <v>0.125</v>
      </c>
      <c r="H26" s="81">
        <v>29.44</v>
      </c>
      <c r="I26" s="82">
        <v>7.9000000000000008E-3</v>
      </c>
      <c r="J26" s="82">
        <v>-1.6999999999999999E-3</v>
      </c>
      <c r="K26" s="82">
        <v>1.04E-2</v>
      </c>
      <c r="L26" s="82">
        <v>7.6E-3</v>
      </c>
      <c r="M26" s="82">
        <v>4.4999999999999997E-3</v>
      </c>
      <c r="N26" s="83">
        <v>1.4E-3</v>
      </c>
      <c r="O26" s="81">
        <v>0.25</v>
      </c>
      <c r="P26" s="82">
        <v>1.0431999999999999</v>
      </c>
      <c r="Q26" s="81">
        <v>0.13</v>
      </c>
      <c r="R26" s="81">
        <v>0.63</v>
      </c>
      <c r="S26" s="81">
        <v>0.18</v>
      </c>
      <c r="T26" s="81">
        <v>0.19</v>
      </c>
      <c r="U26" s="80">
        <v>8.6999999999999994E-2</v>
      </c>
      <c r="V26" s="80">
        <v>0.122</v>
      </c>
      <c r="W26" s="80">
        <v>0.182</v>
      </c>
      <c r="X26" s="82">
        <v>3.9039999999999998E-2</v>
      </c>
      <c r="Y26" s="80">
        <v>0.193</v>
      </c>
      <c r="Z26" s="81">
        <v>0.42</v>
      </c>
      <c r="AA26" s="71"/>
      <c r="AB26" s="82">
        <v>7.9000000000000008E-3</v>
      </c>
      <c r="AC26" s="79">
        <v>0</v>
      </c>
      <c r="AD26" s="71"/>
      <c r="AE26" s="85">
        <v>41.39</v>
      </c>
      <c r="AG26" s="73">
        <f t="shared" si="1"/>
        <v>29.02</v>
      </c>
      <c r="AH26" s="74">
        <f t="shared" si="2"/>
        <v>0</v>
      </c>
    </row>
    <row r="27" spans="1:34" ht="31.5" x14ac:dyDescent="0.35">
      <c r="A27" s="63" t="str">
        <f t="shared" si="0"/>
        <v>Entegrus Powerlines Inc.-For Former St. Thomas Energy Rate ZoneRESIDENTIAL</v>
      </c>
      <c r="B27" s="78" t="s">
        <v>49</v>
      </c>
      <c r="C27" s="78" t="s">
        <v>92</v>
      </c>
      <c r="D27" s="79">
        <v>2024</v>
      </c>
      <c r="E27" s="79">
        <v>700</v>
      </c>
      <c r="F27" s="80">
        <v>0.10299999999999999</v>
      </c>
      <c r="G27" s="80">
        <v>0.125</v>
      </c>
      <c r="H27" s="81">
        <v>31.61</v>
      </c>
      <c r="I27" s="82">
        <v>2.3999999999999998E-3</v>
      </c>
      <c r="J27" s="82">
        <v>-2.3E-3</v>
      </c>
      <c r="K27" s="82">
        <v>1.04E-2</v>
      </c>
      <c r="L27" s="82">
        <v>8.0999999999999996E-3</v>
      </c>
      <c r="M27" s="82">
        <v>4.4999999999999997E-3</v>
      </c>
      <c r="N27" s="83">
        <v>1.4E-3</v>
      </c>
      <c r="O27" s="81">
        <v>0.25</v>
      </c>
      <c r="P27" s="82">
        <v>1.0392999999999999</v>
      </c>
      <c r="Q27" s="81">
        <v>0.13</v>
      </c>
      <c r="R27" s="81">
        <v>0.63</v>
      </c>
      <c r="S27" s="81">
        <v>0.18</v>
      </c>
      <c r="T27" s="81">
        <v>0.19</v>
      </c>
      <c r="U27" s="80">
        <v>8.6999999999999994E-2</v>
      </c>
      <c r="V27" s="80">
        <v>0.122</v>
      </c>
      <c r="W27" s="80">
        <v>0.182</v>
      </c>
      <c r="X27" s="82">
        <v>3.9039999999999998E-2</v>
      </c>
      <c r="Y27" s="80">
        <v>0.193</v>
      </c>
      <c r="Z27" s="81">
        <v>0.42</v>
      </c>
      <c r="AA27" s="71"/>
      <c r="AB27" s="82">
        <v>2.3999999999999998E-3</v>
      </c>
      <c r="AC27" s="79">
        <v>0</v>
      </c>
      <c r="AD27" s="71"/>
      <c r="AE27" s="85">
        <v>41.39</v>
      </c>
      <c r="AG27" s="73">
        <f t="shared" si="1"/>
        <v>31.189999999999998</v>
      </c>
      <c r="AH27" s="74">
        <f t="shared" si="2"/>
        <v>0</v>
      </c>
    </row>
    <row r="28" spans="1:34" x14ac:dyDescent="0.35">
      <c r="A28" s="63" t="str">
        <f t="shared" si="0"/>
        <v>Essex Powerlines CorporationRESIDENTIAL</v>
      </c>
      <c r="B28" s="78" t="s">
        <v>51</v>
      </c>
      <c r="C28" s="78" t="s">
        <v>92</v>
      </c>
      <c r="D28" s="79">
        <v>2024</v>
      </c>
      <c r="E28" s="79">
        <v>700</v>
      </c>
      <c r="F28" s="80">
        <v>0.10299999999999999</v>
      </c>
      <c r="G28" s="80">
        <v>0.125</v>
      </c>
      <c r="H28" s="81">
        <v>31.52</v>
      </c>
      <c r="I28" s="82">
        <v>1.35E-2</v>
      </c>
      <c r="J28" s="71">
        <v>7.7000000000000002E-3</v>
      </c>
      <c r="K28" s="82">
        <v>9.9000000000000008E-3</v>
      </c>
      <c r="L28" s="82">
        <v>7.4999999999999997E-3</v>
      </c>
      <c r="M28" s="82">
        <v>4.4999999999999997E-3</v>
      </c>
      <c r="N28" s="83">
        <v>1.4E-3</v>
      </c>
      <c r="O28" s="81">
        <v>0.25</v>
      </c>
      <c r="P28" s="82">
        <v>1.0355000000000001</v>
      </c>
      <c r="Q28" s="81">
        <v>0.13</v>
      </c>
      <c r="R28" s="81">
        <v>0.63</v>
      </c>
      <c r="S28" s="81">
        <v>0.18</v>
      </c>
      <c r="T28" s="81">
        <v>0.19</v>
      </c>
      <c r="U28" s="80">
        <v>8.6999999999999994E-2</v>
      </c>
      <c r="V28" s="80">
        <v>0.122</v>
      </c>
      <c r="W28" s="80">
        <v>0.182</v>
      </c>
      <c r="X28" s="82">
        <v>3.9039999999999998E-2</v>
      </c>
      <c r="Y28" s="80">
        <v>0.193</v>
      </c>
      <c r="Z28" s="81">
        <v>0.42</v>
      </c>
      <c r="AA28" s="82"/>
      <c r="AB28" s="82">
        <v>1.35E-2</v>
      </c>
      <c r="AC28" s="79">
        <v>0</v>
      </c>
      <c r="AD28" s="71"/>
      <c r="AE28" s="85">
        <v>41.39</v>
      </c>
      <c r="AG28" s="73">
        <f t="shared" si="1"/>
        <v>31.099999999999998</v>
      </c>
      <c r="AH28" s="74">
        <f t="shared" si="2"/>
        <v>0</v>
      </c>
    </row>
    <row r="29" spans="1:34" x14ac:dyDescent="0.35">
      <c r="A29" s="63" t="str">
        <f t="shared" si="0"/>
        <v>Festival Hydro Inc.RESIDENTIAL</v>
      </c>
      <c r="B29" s="78" t="s">
        <v>52</v>
      </c>
      <c r="C29" s="78" t="s">
        <v>92</v>
      </c>
      <c r="D29" s="79">
        <v>2024</v>
      </c>
      <c r="E29" s="79">
        <v>700</v>
      </c>
      <c r="F29" s="80">
        <v>0.10299999999999999</v>
      </c>
      <c r="G29" s="80">
        <v>0.125</v>
      </c>
      <c r="H29" s="81">
        <v>32.58</v>
      </c>
      <c r="I29" s="82">
        <v>4.0000000000000001E-3</v>
      </c>
      <c r="J29" s="82">
        <v>7.1999999999999998E-3</v>
      </c>
      <c r="K29" s="82">
        <v>9.7000000000000003E-3</v>
      </c>
      <c r="L29" s="82">
        <v>5.7000000000000002E-3</v>
      </c>
      <c r="M29" s="82">
        <v>4.4999999999999997E-3</v>
      </c>
      <c r="N29" s="83">
        <v>1.4E-3</v>
      </c>
      <c r="O29" s="81">
        <v>0.25</v>
      </c>
      <c r="P29" s="82">
        <v>1.0290999999999999</v>
      </c>
      <c r="Q29" s="81">
        <v>0.13</v>
      </c>
      <c r="R29" s="81">
        <v>0.63</v>
      </c>
      <c r="S29" s="81">
        <v>0.18</v>
      </c>
      <c r="T29" s="81">
        <v>0.19</v>
      </c>
      <c r="U29" s="80">
        <v>8.6999999999999994E-2</v>
      </c>
      <c r="V29" s="80">
        <v>0.122</v>
      </c>
      <c r="W29" s="80">
        <v>0.182</v>
      </c>
      <c r="X29" s="82">
        <v>3.9039999999999998E-2</v>
      </c>
      <c r="Y29" s="80">
        <v>0.193</v>
      </c>
      <c r="Z29" s="81">
        <v>0.42</v>
      </c>
      <c r="AA29" s="71"/>
      <c r="AB29" s="82">
        <v>4.0000000000000001E-3</v>
      </c>
      <c r="AC29" s="79">
        <v>0</v>
      </c>
      <c r="AD29" s="71"/>
      <c r="AE29" s="85">
        <v>41.39</v>
      </c>
      <c r="AG29" s="73">
        <f t="shared" si="1"/>
        <v>32.159999999999997</v>
      </c>
      <c r="AH29" s="74">
        <f t="shared" si="2"/>
        <v>0</v>
      </c>
    </row>
    <row r="30" spans="1:34" ht="21" x14ac:dyDescent="0.35">
      <c r="A30" s="63" t="str">
        <f t="shared" si="0"/>
        <v>Fort Frances Power CorporationRESIDENTIAL</v>
      </c>
      <c r="B30" s="78" t="s">
        <v>53</v>
      </c>
      <c r="C30" s="78" t="s">
        <v>92</v>
      </c>
      <c r="D30" s="79">
        <v>2024</v>
      </c>
      <c r="E30" s="79">
        <v>700</v>
      </c>
      <c r="F30" s="80">
        <v>0.10299999999999999</v>
      </c>
      <c r="G30" s="80">
        <v>0.125</v>
      </c>
      <c r="H30" s="81">
        <v>39.11</v>
      </c>
      <c r="I30" s="82">
        <v>3.5000000000000001E-3</v>
      </c>
      <c r="J30" s="82">
        <v>-6.8999999999999999E-3</v>
      </c>
      <c r="K30" s="82">
        <v>1.0500000000000001E-2</v>
      </c>
      <c r="L30" s="82">
        <v>2E-3</v>
      </c>
      <c r="M30" s="82">
        <v>4.4999999999999997E-3</v>
      </c>
      <c r="N30" s="83">
        <v>1.4E-3</v>
      </c>
      <c r="O30" s="81">
        <v>0.25</v>
      </c>
      <c r="P30" s="82">
        <v>1.0469999999999999</v>
      </c>
      <c r="Q30" s="81">
        <v>0.13</v>
      </c>
      <c r="R30" s="81">
        <v>0.63</v>
      </c>
      <c r="S30" s="81">
        <v>0.18</v>
      </c>
      <c r="T30" s="81">
        <v>0.19</v>
      </c>
      <c r="U30" s="80">
        <v>8.6999999999999994E-2</v>
      </c>
      <c r="V30" s="80">
        <v>0.122</v>
      </c>
      <c r="W30" s="80">
        <v>0.182</v>
      </c>
      <c r="X30" s="82">
        <v>3.9039999999999998E-2</v>
      </c>
      <c r="Y30" s="80">
        <v>0.193</v>
      </c>
      <c r="Z30" s="81">
        <v>0.42</v>
      </c>
      <c r="AA30" s="71"/>
      <c r="AB30" s="82">
        <v>3.5000000000000001E-3</v>
      </c>
      <c r="AC30" s="79">
        <v>0</v>
      </c>
      <c r="AD30" s="71"/>
      <c r="AE30" s="85">
        <v>41.39</v>
      </c>
      <c r="AG30" s="73">
        <f t="shared" si="1"/>
        <v>38.69</v>
      </c>
      <c r="AH30" s="74">
        <f t="shared" si="2"/>
        <v>0</v>
      </c>
    </row>
    <row r="31" spans="1:34" ht="21" x14ac:dyDescent="0.35">
      <c r="A31" s="63" t="str">
        <f t="shared" si="0"/>
        <v>GrandBridge Energy Inc.-Brantford Power Rate ZoneRESIDENTIAL</v>
      </c>
      <c r="B31" s="78" t="s">
        <v>248</v>
      </c>
      <c r="C31" s="78" t="s">
        <v>92</v>
      </c>
      <c r="D31" s="79">
        <v>2024</v>
      </c>
      <c r="E31" s="79">
        <v>700</v>
      </c>
      <c r="F31" s="80">
        <v>0.10299999999999999</v>
      </c>
      <c r="G31" s="80">
        <v>0.125</v>
      </c>
      <c r="H31" s="81">
        <v>30.55</v>
      </c>
      <c r="I31" s="82">
        <v>3.7000000000000002E-3</v>
      </c>
      <c r="J31" s="82">
        <v>-3.8E-3</v>
      </c>
      <c r="K31" s="82">
        <v>1.2200000000000001E-2</v>
      </c>
      <c r="L31" s="82">
        <v>7.7000000000000002E-3</v>
      </c>
      <c r="M31" s="82">
        <v>4.4999999999999997E-3</v>
      </c>
      <c r="N31" s="83">
        <v>1.4E-3</v>
      </c>
      <c r="O31" s="81">
        <v>0.25</v>
      </c>
      <c r="P31" s="82">
        <v>1.0289999999999999</v>
      </c>
      <c r="Q31" s="81">
        <v>0.13</v>
      </c>
      <c r="R31" s="81">
        <v>0.63</v>
      </c>
      <c r="S31" s="81">
        <v>0.18</v>
      </c>
      <c r="T31" s="81">
        <v>0.19</v>
      </c>
      <c r="U31" s="80">
        <v>8.6999999999999994E-2</v>
      </c>
      <c r="V31" s="80">
        <v>0.122</v>
      </c>
      <c r="W31" s="80">
        <v>0.182</v>
      </c>
      <c r="X31" s="82">
        <v>3.9039999999999998E-2</v>
      </c>
      <c r="Y31" s="80">
        <v>0.193</v>
      </c>
      <c r="Z31" s="81">
        <v>0.42</v>
      </c>
      <c r="AA31" s="71"/>
      <c r="AB31" s="82">
        <v>3.7000000000000002E-3</v>
      </c>
      <c r="AC31" s="79">
        <v>0</v>
      </c>
      <c r="AD31" s="71"/>
      <c r="AE31" s="85">
        <v>41.39</v>
      </c>
      <c r="AG31" s="73">
        <f t="shared" si="1"/>
        <v>30.13</v>
      </c>
      <c r="AH31" s="74">
        <f t="shared" si="2"/>
        <v>0</v>
      </c>
    </row>
    <row r="32" spans="1:34" ht="21" x14ac:dyDescent="0.35">
      <c r="A32" s="63" t="str">
        <f t="shared" si="0"/>
        <v>GrandBridge Energy Inc.-Energy+ Rate ZoneRESIDENTIAL</v>
      </c>
      <c r="B32" s="78" t="s">
        <v>249</v>
      </c>
      <c r="C32" s="78" t="s">
        <v>92</v>
      </c>
      <c r="D32" s="79">
        <v>2024</v>
      </c>
      <c r="E32" s="79">
        <v>700</v>
      </c>
      <c r="F32" s="80">
        <v>0.10299999999999999</v>
      </c>
      <c r="G32" s="80">
        <v>0.125</v>
      </c>
      <c r="H32" s="81">
        <v>33.54</v>
      </c>
      <c r="I32" s="82">
        <v>2.5999999999999999E-3</v>
      </c>
      <c r="J32" s="71">
        <v>-5.0000000000000001E-4</v>
      </c>
      <c r="K32" s="82">
        <v>9.5999999999999992E-3</v>
      </c>
      <c r="L32" s="82">
        <v>5.5999999999999999E-3</v>
      </c>
      <c r="M32" s="82">
        <v>4.4999999999999997E-3</v>
      </c>
      <c r="N32" s="83">
        <v>1.4E-3</v>
      </c>
      <c r="O32" s="81">
        <v>0.25</v>
      </c>
      <c r="P32" s="82">
        <v>1.0306999999999999</v>
      </c>
      <c r="Q32" s="81">
        <v>0.13</v>
      </c>
      <c r="R32" s="81">
        <v>0.63</v>
      </c>
      <c r="S32" s="81">
        <v>0.18</v>
      </c>
      <c r="T32" s="81">
        <v>0.19</v>
      </c>
      <c r="U32" s="80">
        <v>8.6999999999999994E-2</v>
      </c>
      <c r="V32" s="80">
        <v>0.122</v>
      </c>
      <c r="W32" s="80">
        <v>0.182</v>
      </c>
      <c r="X32" s="82">
        <v>3.9039999999999998E-2</v>
      </c>
      <c r="Y32" s="80">
        <v>0.193</v>
      </c>
      <c r="Z32" s="81">
        <v>1.27</v>
      </c>
      <c r="AA32" s="71"/>
      <c r="AB32" s="82">
        <v>2.5999999999999999E-3</v>
      </c>
      <c r="AC32" s="79">
        <v>0</v>
      </c>
      <c r="AD32" s="71"/>
      <c r="AE32" s="85">
        <v>41.39</v>
      </c>
      <c r="AG32" s="73">
        <f t="shared" si="1"/>
        <v>32.269999999999996</v>
      </c>
      <c r="AH32" s="74">
        <f t="shared" si="2"/>
        <v>0</v>
      </c>
    </row>
    <row r="33" spans="1:34" x14ac:dyDescent="0.35">
      <c r="A33" s="63" t="str">
        <f t="shared" si="0"/>
        <v>Greater Sudbury Hydro Inc.RESIDENTIAL</v>
      </c>
      <c r="B33" s="78" t="s">
        <v>54</v>
      </c>
      <c r="C33" s="78" t="s">
        <v>92</v>
      </c>
      <c r="D33" s="79">
        <v>2024</v>
      </c>
      <c r="E33" s="79">
        <v>700</v>
      </c>
      <c r="F33" s="80">
        <v>0.10299999999999999</v>
      </c>
      <c r="G33" s="80">
        <v>0.125</v>
      </c>
      <c r="H33" s="81">
        <v>35.24</v>
      </c>
      <c r="I33" s="82">
        <v>4.1000000000000003E-3</v>
      </c>
      <c r="J33" s="82">
        <v>-3.5000000000000001E-3</v>
      </c>
      <c r="K33" s="82">
        <v>9.1999999999999998E-3</v>
      </c>
      <c r="L33" s="82">
        <v>6.4000000000000003E-3</v>
      </c>
      <c r="M33" s="82">
        <v>4.4999999999999997E-3</v>
      </c>
      <c r="N33" s="83">
        <v>1.4E-3</v>
      </c>
      <c r="O33" s="81">
        <v>0.25</v>
      </c>
      <c r="P33" s="82">
        <v>1.0477000000000001</v>
      </c>
      <c r="Q33" s="81">
        <v>0.13</v>
      </c>
      <c r="R33" s="81">
        <v>0.63</v>
      </c>
      <c r="S33" s="81">
        <v>0.18</v>
      </c>
      <c r="T33" s="81">
        <v>0.19</v>
      </c>
      <c r="U33" s="80">
        <v>8.6999999999999994E-2</v>
      </c>
      <c r="V33" s="80">
        <v>0.122</v>
      </c>
      <c r="W33" s="80">
        <v>0.182</v>
      </c>
      <c r="X33" s="82">
        <v>3.9039999999999998E-2</v>
      </c>
      <c r="Y33" s="80">
        <v>0.193</v>
      </c>
      <c r="Z33" s="81">
        <v>1.47</v>
      </c>
      <c r="AA33" s="71"/>
      <c r="AB33" s="82">
        <v>4.1000000000000003E-3</v>
      </c>
      <c r="AC33" s="79">
        <v>0</v>
      </c>
      <c r="AD33" s="71"/>
      <c r="AE33" s="85">
        <v>41.39</v>
      </c>
      <c r="AG33" s="73">
        <f t="shared" si="1"/>
        <v>33.770000000000003</v>
      </c>
      <c r="AH33" s="74">
        <f t="shared" si="2"/>
        <v>0</v>
      </c>
    </row>
    <row r="34" spans="1:34" x14ac:dyDescent="0.35">
      <c r="A34" s="63" t="str">
        <f t="shared" si="0"/>
        <v>Grimsby Power IncorporatedRESIDENTIAL</v>
      </c>
      <c r="B34" s="78" t="s">
        <v>55</v>
      </c>
      <c r="C34" s="78" t="s">
        <v>92</v>
      </c>
      <c r="D34" s="79">
        <v>2024</v>
      </c>
      <c r="E34" s="79">
        <v>700</v>
      </c>
      <c r="F34" s="80">
        <v>0.10299999999999999</v>
      </c>
      <c r="G34" s="80">
        <v>0.125</v>
      </c>
      <c r="H34" s="81">
        <v>32.950000000000003</v>
      </c>
      <c r="I34" s="82">
        <v>6.7999999999999996E-3</v>
      </c>
      <c r="J34" s="82">
        <v>2.0999999999999999E-3</v>
      </c>
      <c r="K34" s="82">
        <v>9.7999999999999997E-3</v>
      </c>
      <c r="L34" s="82">
        <v>4.5999999999999999E-3</v>
      </c>
      <c r="M34" s="82">
        <v>4.4999999999999997E-3</v>
      </c>
      <c r="N34" s="83">
        <v>1.4E-3</v>
      </c>
      <c r="O34" s="81">
        <v>0.25</v>
      </c>
      <c r="P34" s="82">
        <v>1.0398000000000001</v>
      </c>
      <c r="Q34" s="81">
        <v>0.13</v>
      </c>
      <c r="R34" s="81">
        <v>0.63</v>
      </c>
      <c r="S34" s="81">
        <v>0.18</v>
      </c>
      <c r="T34" s="81">
        <v>0.19</v>
      </c>
      <c r="U34" s="80">
        <v>8.6999999999999994E-2</v>
      </c>
      <c r="V34" s="80">
        <v>0.122</v>
      </c>
      <c r="W34" s="80">
        <v>0.182</v>
      </c>
      <c r="X34" s="82">
        <v>3.9039999999999998E-2</v>
      </c>
      <c r="Y34" s="80">
        <v>0.193</v>
      </c>
      <c r="Z34" s="81">
        <v>0.26</v>
      </c>
      <c r="AA34" s="71"/>
      <c r="AB34" s="82">
        <v>6.7999999999999996E-3</v>
      </c>
      <c r="AC34" s="79">
        <v>0</v>
      </c>
      <c r="AD34" s="71"/>
      <c r="AE34" s="85">
        <v>41.39</v>
      </c>
      <c r="AG34" s="73">
        <f t="shared" si="1"/>
        <v>32.690000000000005</v>
      </c>
      <c r="AH34" s="74">
        <f t="shared" si="2"/>
        <v>0</v>
      </c>
    </row>
    <row r="35" spans="1:34" x14ac:dyDescent="0.35">
      <c r="A35" s="63" t="str">
        <f t="shared" si="0"/>
        <v>Halton Hills Hydro Inc.RESIDENTIAL</v>
      </c>
      <c r="B35" s="78" t="s">
        <v>56</v>
      </c>
      <c r="C35" s="78" t="s">
        <v>92</v>
      </c>
      <c r="D35" s="79">
        <v>2024</v>
      </c>
      <c r="E35" s="79">
        <v>700</v>
      </c>
      <c r="F35" s="80">
        <v>0.10299999999999999</v>
      </c>
      <c r="G35" s="80">
        <v>0.125</v>
      </c>
      <c r="H35" s="81">
        <v>43.27</v>
      </c>
      <c r="I35" s="82">
        <v>3.3999999999999998E-3</v>
      </c>
      <c r="J35" s="71">
        <v>4.8999999999999998E-3</v>
      </c>
      <c r="K35" s="82">
        <v>1.0500000000000001E-2</v>
      </c>
      <c r="L35" s="82">
        <v>8.2000000000000007E-3</v>
      </c>
      <c r="M35" s="82">
        <v>4.4999999999999997E-3</v>
      </c>
      <c r="N35" s="83">
        <v>1.4E-3</v>
      </c>
      <c r="O35" s="81">
        <v>0.25</v>
      </c>
      <c r="P35" s="82">
        <v>1.0355000000000001</v>
      </c>
      <c r="Q35" s="81">
        <v>0.13</v>
      </c>
      <c r="R35" s="81">
        <v>0.63</v>
      </c>
      <c r="S35" s="81">
        <v>0.18</v>
      </c>
      <c r="T35" s="81">
        <v>0.19</v>
      </c>
      <c r="U35" s="80">
        <v>8.6999999999999994E-2</v>
      </c>
      <c r="V35" s="80">
        <v>0.122</v>
      </c>
      <c r="W35" s="80">
        <v>0.182</v>
      </c>
      <c r="X35" s="82">
        <v>3.9039999999999998E-2</v>
      </c>
      <c r="Y35" s="80">
        <v>0.193</v>
      </c>
      <c r="Z35" s="81">
        <v>0.42</v>
      </c>
      <c r="AA35" s="71"/>
      <c r="AB35" s="82">
        <v>3.3999999999999998E-3</v>
      </c>
      <c r="AC35" s="79">
        <v>0</v>
      </c>
      <c r="AD35" s="71"/>
      <c r="AE35" s="85">
        <v>41.39</v>
      </c>
      <c r="AG35" s="73">
        <f t="shared" si="1"/>
        <v>42.85</v>
      </c>
      <c r="AH35" s="74">
        <f t="shared" si="2"/>
        <v>0</v>
      </c>
    </row>
    <row r="36" spans="1:34" ht="21" x14ac:dyDescent="0.35">
      <c r="A36" s="63" t="str">
        <f t="shared" si="0"/>
        <v>Hearst Power Distribution Co. Ltd.RESIDENTIAL</v>
      </c>
      <c r="B36" s="65" t="s">
        <v>57</v>
      </c>
      <c r="C36" s="78" t="s">
        <v>92</v>
      </c>
      <c r="D36" s="79">
        <v>2024</v>
      </c>
      <c r="E36" s="79">
        <v>700</v>
      </c>
      <c r="F36" s="80">
        <v>0.10299999999999999</v>
      </c>
      <c r="G36" s="80">
        <v>0.125</v>
      </c>
      <c r="H36" s="81">
        <v>32.42</v>
      </c>
      <c r="I36" s="82">
        <v>1.4E-3</v>
      </c>
      <c r="J36" s="82"/>
      <c r="K36" s="82">
        <v>8.6E-3</v>
      </c>
      <c r="L36" s="82">
        <v>7.4000000000000003E-3</v>
      </c>
      <c r="M36" s="82">
        <v>4.4999999999999997E-3</v>
      </c>
      <c r="N36" s="83">
        <v>1.4E-3</v>
      </c>
      <c r="O36" s="81">
        <v>0.25</v>
      </c>
      <c r="P36" s="82">
        <v>1.0598000000000001</v>
      </c>
      <c r="Q36" s="81">
        <v>0.13</v>
      </c>
      <c r="R36" s="81">
        <v>0.63</v>
      </c>
      <c r="S36" s="81">
        <v>0.18</v>
      </c>
      <c r="T36" s="81">
        <v>0.19</v>
      </c>
      <c r="U36" s="80">
        <v>8.6999999999999994E-2</v>
      </c>
      <c r="V36" s="80">
        <v>0.122</v>
      </c>
      <c r="W36" s="80">
        <v>0.182</v>
      </c>
      <c r="X36" s="82">
        <v>3.9039999999999998E-2</v>
      </c>
      <c r="Y36" s="80">
        <v>0.193</v>
      </c>
      <c r="Z36" s="81">
        <v>0.42</v>
      </c>
      <c r="AA36" s="71"/>
      <c r="AB36" s="82">
        <v>1.4E-3</v>
      </c>
      <c r="AC36" s="79">
        <v>0</v>
      </c>
      <c r="AD36" s="71"/>
      <c r="AE36" s="85">
        <v>41.39</v>
      </c>
      <c r="AG36" s="73">
        <f t="shared" si="1"/>
        <v>32</v>
      </c>
      <c r="AH36" s="74">
        <f t="shared" si="2"/>
        <v>0</v>
      </c>
    </row>
    <row r="37" spans="1:34" x14ac:dyDescent="0.35">
      <c r="A37" s="63" t="str">
        <f t="shared" si="0"/>
        <v>Hydro 2000 Inc.RESIDENTIAL</v>
      </c>
      <c r="B37" s="78" t="s">
        <v>58</v>
      </c>
      <c r="C37" s="78" t="s">
        <v>92</v>
      </c>
      <c r="D37" s="79">
        <v>2024</v>
      </c>
      <c r="E37" s="79">
        <v>700</v>
      </c>
      <c r="F37" s="80">
        <v>0.10299999999999999</v>
      </c>
      <c r="G37" s="80">
        <v>0.125</v>
      </c>
      <c r="H37" s="81">
        <v>37.39</v>
      </c>
      <c r="I37" s="82">
        <v>1.1900000000000001E-2</v>
      </c>
      <c r="J37" s="82">
        <v>1.8E-3</v>
      </c>
      <c r="K37" s="82">
        <v>1.0200000000000001E-2</v>
      </c>
      <c r="L37" s="82">
        <v>8.2000000000000007E-3</v>
      </c>
      <c r="M37" s="82">
        <v>4.4999999999999997E-3</v>
      </c>
      <c r="N37" s="83">
        <v>1.4E-3</v>
      </c>
      <c r="O37" s="81">
        <v>0.25</v>
      </c>
      <c r="P37" s="82">
        <v>1.0771999999999999</v>
      </c>
      <c r="Q37" s="81">
        <v>0.13</v>
      </c>
      <c r="R37" s="81">
        <v>0.63</v>
      </c>
      <c r="S37" s="81">
        <v>0.18</v>
      </c>
      <c r="T37" s="81">
        <v>0.19</v>
      </c>
      <c r="U37" s="80">
        <v>8.6999999999999994E-2</v>
      </c>
      <c r="V37" s="80">
        <v>0.122</v>
      </c>
      <c r="W37" s="80">
        <v>0.182</v>
      </c>
      <c r="X37" s="82">
        <v>3.9039999999999998E-2</v>
      </c>
      <c r="Y37" s="80">
        <v>0.193</v>
      </c>
      <c r="Z37" s="81">
        <v>0.42</v>
      </c>
      <c r="AA37" s="71"/>
      <c r="AB37" s="82">
        <v>1.1900000000000001E-2</v>
      </c>
      <c r="AC37" s="79">
        <v>0</v>
      </c>
      <c r="AD37" s="71"/>
      <c r="AE37" s="85">
        <v>41.39</v>
      </c>
      <c r="AG37" s="73">
        <f t="shared" si="1"/>
        <v>36.97</v>
      </c>
      <c r="AH37" s="74">
        <f t="shared" si="2"/>
        <v>0</v>
      </c>
    </row>
    <row r="38" spans="1:34" x14ac:dyDescent="0.35">
      <c r="A38" s="63" t="str">
        <f t="shared" si="0"/>
        <v>Hydro Hawkesbury Inc.RESIDENTIAL</v>
      </c>
      <c r="B38" s="78" t="s">
        <v>59</v>
      </c>
      <c r="C38" s="78" t="s">
        <v>92</v>
      </c>
      <c r="D38" s="79">
        <v>2024</v>
      </c>
      <c r="E38" s="79">
        <v>700</v>
      </c>
      <c r="F38" s="80">
        <v>0.10299999999999999</v>
      </c>
      <c r="G38" s="80">
        <v>0.125</v>
      </c>
      <c r="H38" s="81">
        <v>19.829999999999998</v>
      </c>
      <c r="I38" s="82">
        <v>1.4E-3</v>
      </c>
      <c r="J38" s="82"/>
      <c r="K38" s="82">
        <v>9.7000000000000003E-3</v>
      </c>
      <c r="L38" s="82">
        <v>4.0000000000000001E-3</v>
      </c>
      <c r="M38" s="82">
        <v>4.4999999999999997E-3</v>
      </c>
      <c r="N38" s="83">
        <v>1.4E-3</v>
      </c>
      <c r="O38" s="81">
        <v>0.25</v>
      </c>
      <c r="P38" s="82">
        <v>1.0508999999999999</v>
      </c>
      <c r="Q38" s="81">
        <v>0.13</v>
      </c>
      <c r="R38" s="81">
        <v>0.63</v>
      </c>
      <c r="S38" s="81">
        <v>0.18</v>
      </c>
      <c r="T38" s="81">
        <v>0.19</v>
      </c>
      <c r="U38" s="80">
        <v>8.6999999999999994E-2</v>
      </c>
      <c r="V38" s="80">
        <v>0.122</v>
      </c>
      <c r="W38" s="80">
        <v>0.182</v>
      </c>
      <c r="X38" s="82">
        <v>3.9039999999999998E-2</v>
      </c>
      <c r="Y38" s="80">
        <v>0.193</v>
      </c>
      <c r="Z38" s="81">
        <v>0.42</v>
      </c>
      <c r="AA38" s="82"/>
      <c r="AB38" s="82">
        <v>1.4E-3</v>
      </c>
      <c r="AC38" s="79">
        <v>0</v>
      </c>
      <c r="AD38" s="71"/>
      <c r="AE38" s="85">
        <v>41.39</v>
      </c>
      <c r="AG38" s="73">
        <f t="shared" si="1"/>
        <v>19.409999999999997</v>
      </c>
      <c r="AH38" s="74">
        <f t="shared" si="2"/>
        <v>0</v>
      </c>
    </row>
    <row r="39" spans="1:34" x14ac:dyDescent="0.35">
      <c r="A39" s="63" t="str">
        <f t="shared" si="0"/>
        <v>Hydro One Networks Inc.AR RESIDENTIAL</v>
      </c>
      <c r="B39" s="78" t="s">
        <v>60</v>
      </c>
      <c r="C39" s="78" t="s">
        <v>250</v>
      </c>
      <c r="D39" s="79">
        <v>2024</v>
      </c>
      <c r="E39" s="79">
        <v>700</v>
      </c>
      <c r="F39" s="80">
        <v>0.10299999999999999</v>
      </c>
      <c r="G39" s="80">
        <v>0.125</v>
      </c>
      <c r="H39" s="81">
        <v>39.630000000000003</v>
      </c>
      <c r="I39" s="82">
        <v>-5.7000000000000002E-3</v>
      </c>
      <c r="J39" s="82">
        <v>0</v>
      </c>
      <c r="K39" s="82">
        <v>1.24E-2</v>
      </c>
      <c r="L39" s="82">
        <v>9.2999999999999992E-3</v>
      </c>
      <c r="M39" s="82">
        <v>4.4999999999999997E-3</v>
      </c>
      <c r="N39" s="83">
        <v>1.4E-3</v>
      </c>
      <c r="O39" s="81">
        <v>0.25</v>
      </c>
      <c r="P39" s="82">
        <v>1.0640000000000001</v>
      </c>
      <c r="Q39" s="81">
        <v>0.13</v>
      </c>
      <c r="R39" s="81">
        <v>0.63</v>
      </c>
      <c r="S39" s="81">
        <v>0.18</v>
      </c>
      <c r="T39" s="81">
        <v>0.19</v>
      </c>
      <c r="U39" s="80">
        <v>8.6999999999999994E-2</v>
      </c>
      <c r="V39" s="80">
        <v>0.122</v>
      </c>
      <c r="W39" s="80">
        <v>0.182</v>
      </c>
      <c r="X39" s="82">
        <v>3.9039999999999998E-2</v>
      </c>
      <c r="Y39" s="80">
        <v>0.193</v>
      </c>
      <c r="Z39" s="81">
        <v>-0.47</v>
      </c>
      <c r="AA39" s="82"/>
      <c r="AB39" s="82">
        <v>-5.7000000000000002E-3</v>
      </c>
      <c r="AC39" s="79">
        <v>0</v>
      </c>
      <c r="AD39" s="71"/>
      <c r="AE39" s="85">
        <v>41.39</v>
      </c>
      <c r="AG39" s="73">
        <f t="shared" si="1"/>
        <v>40.1</v>
      </c>
      <c r="AH39" s="74">
        <f t="shared" si="2"/>
        <v>0</v>
      </c>
    </row>
    <row r="40" spans="1:34" x14ac:dyDescent="0.35">
      <c r="A40" s="63" t="str">
        <f t="shared" si="0"/>
        <v>Hydro One Networks Inc.AUR RESIDENTIAL</v>
      </c>
      <c r="B40" s="78" t="s">
        <v>60</v>
      </c>
      <c r="C40" s="78" t="s">
        <v>251</v>
      </c>
      <c r="D40" s="79">
        <v>2024</v>
      </c>
      <c r="E40" s="79">
        <v>700</v>
      </c>
      <c r="F40" s="80">
        <v>0.10299999999999999</v>
      </c>
      <c r="G40" s="80">
        <v>0.125</v>
      </c>
      <c r="H40" s="81">
        <v>33.049999999999997</v>
      </c>
      <c r="I40" s="82">
        <v>-5.7999999999999996E-3</v>
      </c>
      <c r="J40" s="82">
        <v>0</v>
      </c>
      <c r="K40" s="82">
        <v>1.2999999999999999E-2</v>
      </c>
      <c r="L40" s="82">
        <v>9.5999999999999992E-3</v>
      </c>
      <c r="M40" s="82">
        <v>4.4999999999999997E-3</v>
      </c>
      <c r="N40" s="83">
        <v>1.4E-3</v>
      </c>
      <c r="O40" s="81">
        <v>0.25</v>
      </c>
      <c r="P40" s="82">
        <v>1.0429999999999999</v>
      </c>
      <c r="Q40" s="81">
        <v>0.13</v>
      </c>
      <c r="R40" s="81">
        <v>0.63</v>
      </c>
      <c r="S40" s="81">
        <v>0.18</v>
      </c>
      <c r="T40" s="81">
        <v>0.19</v>
      </c>
      <c r="U40" s="80">
        <v>8.6999999999999994E-2</v>
      </c>
      <c r="V40" s="80">
        <v>0.122</v>
      </c>
      <c r="W40" s="80">
        <v>0.182</v>
      </c>
      <c r="X40" s="82">
        <v>3.9039999999999998E-2</v>
      </c>
      <c r="Y40" s="80">
        <v>0.193</v>
      </c>
      <c r="Z40" s="81">
        <v>0.02</v>
      </c>
      <c r="AA40" s="82"/>
      <c r="AB40" s="82">
        <v>-5.7999999999999996E-3</v>
      </c>
      <c r="AC40" s="79">
        <v>0</v>
      </c>
      <c r="AD40" s="71"/>
      <c r="AE40" s="85">
        <v>41.39</v>
      </c>
      <c r="AG40" s="73">
        <f t="shared" si="1"/>
        <v>33.029999999999994</v>
      </c>
      <c r="AH40" s="74">
        <f t="shared" si="2"/>
        <v>0</v>
      </c>
    </row>
    <row r="41" spans="1:34" x14ac:dyDescent="0.35">
      <c r="A41" s="63" t="str">
        <f t="shared" si="0"/>
        <v>Hydro One Networks Inc.R1 RESIDENTIAL</v>
      </c>
      <c r="B41" s="78" t="s">
        <v>60</v>
      </c>
      <c r="C41" s="78" t="s">
        <v>105</v>
      </c>
      <c r="D41" s="79">
        <v>2024</v>
      </c>
      <c r="E41" s="79">
        <v>700</v>
      </c>
      <c r="F41" s="80">
        <v>0.10299999999999999</v>
      </c>
      <c r="G41" s="80">
        <v>0.125</v>
      </c>
      <c r="H41" s="81">
        <v>68.510000000000005</v>
      </c>
      <c r="I41" s="82">
        <v>-5.4000000000000003E-3</v>
      </c>
      <c r="J41" s="82">
        <v>0</v>
      </c>
      <c r="K41" s="82">
        <v>1.18E-2</v>
      </c>
      <c r="L41" s="82">
        <v>8.6999999999999994E-3</v>
      </c>
      <c r="M41" s="82">
        <v>4.4999999999999997E-3</v>
      </c>
      <c r="N41" s="83">
        <v>1.4E-3</v>
      </c>
      <c r="O41" s="81">
        <v>0.25</v>
      </c>
      <c r="P41" s="82">
        <v>1.0760000000000001</v>
      </c>
      <c r="Q41" s="81">
        <v>0.13</v>
      </c>
      <c r="R41" s="81">
        <v>0.63</v>
      </c>
      <c r="S41" s="81">
        <v>0.18</v>
      </c>
      <c r="T41" s="81">
        <v>0.19</v>
      </c>
      <c r="U41" s="80">
        <v>8.6999999999999994E-2</v>
      </c>
      <c r="V41" s="80">
        <v>0.122</v>
      </c>
      <c r="W41" s="80">
        <v>0.182</v>
      </c>
      <c r="X41" s="82">
        <v>3.9039999999999998E-2</v>
      </c>
      <c r="Y41" s="80">
        <v>0.193</v>
      </c>
      <c r="Z41" s="81">
        <v>0.21</v>
      </c>
      <c r="AA41" s="71">
        <v>5.5999999999999999E-3</v>
      </c>
      <c r="AB41" s="82">
        <v>-1.0999999999999999E-2</v>
      </c>
      <c r="AC41" s="79">
        <v>1</v>
      </c>
      <c r="AD41" s="71"/>
      <c r="AE41" s="85">
        <v>41.39</v>
      </c>
      <c r="AG41" s="73">
        <f t="shared" si="1"/>
        <v>68.300000000000011</v>
      </c>
      <c r="AH41" s="74">
        <f t="shared" si="2"/>
        <v>5.5999999999999999E-3</v>
      </c>
    </row>
    <row r="42" spans="1:34" x14ac:dyDescent="0.35">
      <c r="A42" s="63" t="str">
        <f t="shared" si="0"/>
        <v>Hydro One Networks Inc.R2 RESIDENTIAL</v>
      </c>
      <c r="B42" s="78" t="s">
        <v>60</v>
      </c>
      <c r="C42" s="78" t="s">
        <v>104</v>
      </c>
      <c r="D42" s="79">
        <v>2024</v>
      </c>
      <c r="E42" s="79">
        <v>700</v>
      </c>
      <c r="F42" s="80">
        <v>0.10299999999999999</v>
      </c>
      <c r="G42" s="80">
        <v>0.125</v>
      </c>
      <c r="H42" s="81">
        <v>212.45</v>
      </c>
      <c r="I42" s="82">
        <v>7.3000000000000001E-3</v>
      </c>
      <c r="J42" s="82">
        <v>0</v>
      </c>
      <c r="K42" s="82">
        <v>1.09E-2</v>
      </c>
      <c r="L42" s="82">
        <v>8.2000000000000007E-3</v>
      </c>
      <c r="M42" s="82">
        <v>4.4999999999999997E-3</v>
      </c>
      <c r="N42" s="83">
        <v>1.4E-3</v>
      </c>
      <c r="O42" s="81">
        <v>0.25</v>
      </c>
      <c r="P42" s="82">
        <v>1.105</v>
      </c>
      <c r="Q42" s="81">
        <v>0.13</v>
      </c>
      <c r="R42" s="81">
        <v>0.63</v>
      </c>
      <c r="S42" s="81">
        <v>0.18</v>
      </c>
      <c r="T42" s="81">
        <v>0.19</v>
      </c>
      <c r="U42" s="80">
        <v>8.6999999999999994E-2</v>
      </c>
      <c r="V42" s="80">
        <v>0.122</v>
      </c>
      <c r="W42" s="80">
        <v>0.182</v>
      </c>
      <c r="X42" s="82">
        <v>3.9039999999999998E-2</v>
      </c>
      <c r="Y42" s="80">
        <v>0.193</v>
      </c>
      <c r="Z42" s="81">
        <v>-0.02</v>
      </c>
      <c r="AA42" s="71">
        <v>1.26E-2</v>
      </c>
      <c r="AB42" s="82">
        <v>-5.3E-3</v>
      </c>
      <c r="AC42" s="79">
        <v>1</v>
      </c>
      <c r="AD42" s="71"/>
      <c r="AE42" s="85">
        <v>41.39</v>
      </c>
      <c r="AG42" s="73">
        <f t="shared" si="1"/>
        <v>212.47</v>
      </c>
      <c r="AH42" s="74">
        <f t="shared" si="2"/>
        <v>1.26E-2</v>
      </c>
    </row>
    <row r="43" spans="1:34" x14ac:dyDescent="0.35">
      <c r="A43" s="63" t="str">
        <f t="shared" si="0"/>
        <v>Hydro One Networks Inc.UR RESIDENTIAL</v>
      </c>
      <c r="B43" s="78" t="s">
        <v>60</v>
      </c>
      <c r="C43" s="78" t="s">
        <v>93</v>
      </c>
      <c r="D43" s="79">
        <v>2024</v>
      </c>
      <c r="E43" s="79">
        <v>700</v>
      </c>
      <c r="F43" s="80">
        <v>0.10299999999999999</v>
      </c>
      <c r="G43" s="80">
        <v>0.125</v>
      </c>
      <c r="H43" s="81">
        <v>40.31</v>
      </c>
      <c r="I43" s="82">
        <v>-5.4000000000000003E-3</v>
      </c>
      <c r="J43" s="82">
        <v>0</v>
      </c>
      <c r="K43" s="82">
        <v>1.26E-2</v>
      </c>
      <c r="L43" s="82">
        <v>9.2999999999999992E-3</v>
      </c>
      <c r="M43" s="82">
        <v>4.4999999999999997E-3</v>
      </c>
      <c r="N43" s="83">
        <v>1.4E-3</v>
      </c>
      <c r="O43" s="81">
        <v>0.25</v>
      </c>
      <c r="P43" s="82">
        <v>1.0569999999999999</v>
      </c>
      <c r="Q43" s="81">
        <v>0.13</v>
      </c>
      <c r="R43" s="81">
        <v>0.63</v>
      </c>
      <c r="S43" s="81">
        <v>0.18</v>
      </c>
      <c r="T43" s="81">
        <v>0.19</v>
      </c>
      <c r="U43" s="80">
        <v>8.6999999999999994E-2</v>
      </c>
      <c r="V43" s="80">
        <v>0.122</v>
      </c>
      <c r="W43" s="80">
        <v>0.182</v>
      </c>
      <c r="X43" s="82">
        <v>3.9039999999999998E-2</v>
      </c>
      <c r="Y43" s="80">
        <v>0.193</v>
      </c>
      <c r="Z43" s="81">
        <v>0.31</v>
      </c>
      <c r="AA43" s="71"/>
      <c r="AB43" s="82">
        <v>-5.4000000000000003E-3</v>
      </c>
      <c r="AC43" s="79">
        <v>0</v>
      </c>
      <c r="AD43" s="71"/>
      <c r="AE43" s="85">
        <v>41.39</v>
      </c>
      <c r="AG43" s="73">
        <f t="shared" si="1"/>
        <v>40</v>
      </c>
      <c r="AH43" s="74">
        <f t="shared" si="2"/>
        <v>0</v>
      </c>
    </row>
    <row r="44" spans="1:34" ht="42" x14ac:dyDescent="0.35">
      <c r="A44" s="63" t="str">
        <f t="shared" si="0"/>
        <v>Hydro One Networks Inc.-Former Orillia Power Distribution Corporation Service AreaRESIDENTIAL</v>
      </c>
      <c r="B44" s="78" t="s">
        <v>112</v>
      </c>
      <c r="C44" s="78" t="s">
        <v>92</v>
      </c>
      <c r="D44" s="79">
        <v>2024</v>
      </c>
      <c r="E44" s="79">
        <v>700</v>
      </c>
      <c r="F44" s="80">
        <v>0.10299999999999999</v>
      </c>
      <c r="G44" s="80">
        <v>0.125</v>
      </c>
      <c r="H44" s="81">
        <v>30.63</v>
      </c>
      <c r="I44" s="82">
        <v>3.0000000000000001E-3</v>
      </c>
      <c r="J44" s="82">
        <v>-9.1999999999999998E-3</v>
      </c>
      <c r="K44" s="82">
        <v>9.7999999999999997E-3</v>
      </c>
      <c r="L44" s="82">
        <v>7.7000000000000002E-3</v>
      </c>
      <c r="M44" s="82">
        <v>4.4999999999999997E-3</v>
      </c>
      <c r="N44" s="83">
        <v>1.4E-3</v>
      </c>
      <c r="O44" s="81">
        <v>0.25</v>
      </c>
      <c r="P44" s="82">
        <v>1.0561</v>
      </c>
      <c r="Q44" s="81">
        <v>0.13</v>
      </c>
      <c r="R44" s="81">
        <v>0.63</v>
      </c>
      <c r="S44" s="81">
        <v>0.18</v>
      </c>
      <c r="T44" s="81">
        <v>0.19</v>
      </c>
      <c r="U44" s="80">
        <v>8.6999999999999994E-2</v>
      </c>
      <c r="V44" s="80">
        <v>0.122</v>
      </c>
      <c r="W44" s="80">
        <v>0.182</v>
      </c>
      <c r="X44" s="82">
        <v>3.9039999999999998E-2</v>
      </c>
      <c r="Y44" s="80">
        <v>0.193</v>
      </c>
      <c r="Z44" s="81">
        <v>2.7</v>
      </c>
      <c r="AA44" s="71"/>
      <c r="AB44" s="82">
        <v>3.0000000000000001E-3</v>
      </c>
      <c r="AC44" s="79">
        <v>0</v>
      </c>
      <c r="AD44" s="71"/>
      <c r="AE44" s="85">
        <v>41.39</v>
      </c>
      <c r="AG44" s="73">
        <f t="shared" si="1"/>
        <v>27.93</v>
      </c>
      <c r="AH44" s="74">
        <f t="shared" si="2"/>
        <v>0</v>
      </c>
    </row>
    <row r="45" spans="1:34" ht="31.5" x14ac:dyDescent="0.35">
      <c r="A45" s="63" t="str">
        <f t="shared" si="0"/>
        <v>Hydro One Networks Inc.-Former Peterborough Distribution Inc. Service AreaRESIDENTIAL</v>
      </c>
      <c r="B45" s="78" t="s">
        <v>111</v>
      </c>
      <c r="C45" s="78" t="s">
        <v>92</v>
      </c>
      <c r="D45" s="79">
        <v>2024</v>
      </c>
      <c r="E45" s="79">
        <v>700</v>
      </c>
      <c r="F45" s="80">
        <v>0.10299999999999999</v>
      </c>
      <c r="G45" s="80">
        <v>0.125</v>
      </c>
      <c r="H45" s="81">
        <v>22.81</v>
      </c>
      <c r="I45" s="82">
        <v>4.0000000000000001E-3</v>
      </c>
      <c r="J45" s="82">
        <v>-7.3000000000000001E-3</v>
      </c>
      <c r="K45" s="82">
        <v>0.01</v>
      </c>
      <c r="L45" s="82">
        <v>7.9000000000000008E-3</v>
      </c>
      <c r="M45" s="82">
        <v>4.4999999999999997E-3</v>
      </c>
      <c r="N45" s="83">
        <v>1.4E-3</v>
      </c>
      <c r="O45" s="81">
        <v>0.25</v>
      </c>
      <c r="P45" s="82">
        <v>1.0548</v>
      </c>
      <c r="Q45" s="81">
        <v>0.13</v>
      </c>
      <c r="R45" s="81">
        <v>0.63</v>
      </c>
      <c r="S45" s="81">
        <v>0.18</v>
      </c>
      <c r="T45" s="81">
        <v>0.19</v>
      </c>
      <c r="U45" s="80">
        <v>8.6999999999999994E-2</v>
      </c>
      <c r="V45" s="80">
        <v>0.122</v>
      </c>
      <c r="W45" s="80">
        <v>0.182</v>
      </c>
      <c r="X45" s="82">
        <v>3.9039999999999998E-2</v>
      </c>
      <c r="Y45" s="80">
        <v>0.193</v>
      </c>
      <c r="Z45" s="81">
        <v>0.19</v>
      </c>
      <c r="AA45" s="71"/>
      <c r="AB45" s="82">
        <v>4.0000000000000001E-3</v>
      </c>
      <c r="AC45" s="79">
        <v>0</v>
      </c>
      <c r="AD45" s="71"/>
      <c r="AE45" s="85">
        <v>41.39</v>
      </c>
      <c r="AG45" s="73">
        <f t="shared" si="1"/>
        <v>22.619999999999997</v>
      </c>
      <c r="AH45" s="74">
        <f t="shared" si="2"/>
        <v>0</v>
      </c>
    </row>
    <row r="46" spans="1:34" x14ac:dyDescent="0.35">
      <c r="A46" s="63" t="str">
        <f t="shared" si="0"/>
        <v>Hydro Ottawa LimitedRESIDENTIAL</v>
      </c>
      <c r="B46" s="78" t="s">
        <v>62</v>
      </c>
      <c r="C46" s="78" t="s">
        <v>92</v>
      </c>
      <c r="D46" s="79">
        <v>2024</v>
      </c>
      <c r="E46" s="79">
        <v>700</v>
      </c>
      <c r="F46" s="80">
        <v>0.10299999999999999</v>
      </c>
      <c r="G46" s="80">
        <v>0.125</v>
      </c>
      <c r="H46" s="81">
        <v>34.61</v>
      </c>
      <c r="I46" s="82">
        <v>2.9499999999999999E-3</v>
      </c>
      <c r="J46" s="82">
        <v>-1E-3</v>
      </c>
      <c r="K46" s="82">
        <v>1.0999999999999999E-2</v>
      </c>
      <c r="L46" s="82">
        <v>6.3E-3</v>
      </c>
      <c r="M46" s="82">
        <v>4.4999999999999997E-3</v>
      </c>
      <c r="N46" s="83">
        <v>1.4E-3</v>
      </c>
      <c r="O46" s="81">
        <v>0.25</v>
      </c>
      <c r="P46" s="82">
        <v>1.0338000000000001</v>
      </c>
      <c r="Q46" s="81">
        <v>0.13</v>
      </c>
      <c r="R46" s="81">
        <v>0.63</v>
      </c>
      <c r="S46" s="81">
        <v>0.18</v>
      </c>
      <c r="T46" s="81">
        <v>0.19</v>
      </c>
      <c r="U46" s="80">
        <v>8.6999999999999994E-2</v>
      </c>
      <c r="V46" s="80">
        <v>0.122</v>
      </c>
      <c r="W46" s="80">
        <v>0.182</v>
      </c>
      <c r="X46" s="82">
        <v>3.9039999999999998E-2</v>
      </c>
      <c r="Y46" s="80">
        <v>0.193</v>
      </c>
      <c r="Z46" s="81">
        <v>0.67</v>
      </c>
      <c r="AA46" s="71"/>
      <c r="AB46" s="82">
        <v>2.9499999999999999E-3</v>
      </c>
      <c r="AC46" s="79">
        <v>0</v>
      </c>
      <c r="AD46" s="71"/>
      <c r="AE46" s="85">
        <v>41.39</v>
      </c>
      <c r="AG46" s="73">
        <f t="shared" si="1"/>
        <v>33.94</v>
      </c>
      <c r="AH46" s="74">
        <f t="shared" si="2"/>
        <v>0</v>
      </c>
    </row>
    <row r="47" spans="1:34" x14ac:dyDescent="0.35">
      <c r="A47" s="63" t="str">
        <f t="shared" si="0"/>
        <v>InnPower CorporationRESIDENTIAL</v>
      </c>
      <c r="B47" s="78" t="s">
        <v>63</v>
      </c>
      <c r="C47" s="78" t="s">
        <v>92</v>
      </c>
      <c r="D47" s="79">
        <v>2024</v>
      </c>
      <c r="E47" s="79">
        <v>700</v>
      </c>
      <c r="F47" s="80">
        <v>0.10299999999999999</v>
      </c>
      <c r="G47" s="80">
        <v>0.125</v>
      </c>
      <c r="H47" s="81">
        <v>42.93</v>
      </c>
      <c r="I47" s="82">
        <v>1.5299999999999999E-2</v>
      </c>
      <c r="J47" s="82">
        <v>4.0000000000000002E-4</v>
      </c>
      <c r="K47" s="82">
        <v>1.01E-2</v>
      </c>
      <c r="L47" s="82">
        <v>7.7999999999999996E-3</v>
      </c>
      <c r="M47" s="82">
        <v>4.4999999999999997E-3</v>
      </c>
      <c r="N47" s="83">
        <v>1.4E-3</v>
      </c>
      <c r="O47" s="81">
        <v>0.25</v>
      </c>
      <c r="P47" s="82">
        <v>1.0821000000000001</v>
      </c>
      <c r="Q47" s="81">
        <v>0.13</v>
      </c>
      <c r="R47" s="81">
        <v>0.63</v>
      </c>
      <c r="S47" s="81">
        <v>0.18</v>
      </c>
      <c r="T47" s="81">
        <v>0.19</v>
      </c>
      <c r="U47" s="80">
        <v>8.6999999999999994E-2</v>
      </c>
      <c r="V47" s="80">
        <v>0.122</v>
      </c>
      <c r="W47" s="80">
        <v>0.182</v>
      </c>
      <c r="X47" s="82">
        <v>3.9039999999999998E-2</v>
      </c>
      <c r="Y47" s="80">
        <v>0.193</v>
      </c>
      <c r="Z47" s="81">
        <v>-2.89</v>
      </c>
      <c r="AA47" s="71"/>
      <c r="AB47" s="82">
        <v>1.5299999999999999E-2</v>
      </c>
      <c r="AC47" s="79">
        <v>1</v>
      </c>
      <c r="AD47" s="71"/>
      <c r="AE47" s="85">
        <v>41.39</v>
      </c>
      <c r="AG47" s="73">
        <f t="shared" si="1"/>
        <v>45.82</v>
      </c>
      <c r="AH47" s="74">
        <f t="shared" si="2"/>
        <v>0</v>
      </c>
    </row>
    <row r="48" spans="1:34" x14ac:dyDescent="0.35">
      <c r="A48" s="63" t="str">
        <f t="shared" si="0"/>
        <v>Kingston Hydro CorporationRESIDENTIAL</v>
      </c>
      <c r="B48" s="78" t="s">
        <v>64</v>
      </c>
      <c r="C48" s="78" t="s">
        <v>92</v>
      </c>
      <c r="D48" s="79">
        <v>2024</v>
      </c>
      <c r="E48" s="79">
        <v>700</v>
      </c>
      <c r="F48" s="80">
        <v>0.10299999999999999</v>
      </c>
      <c r="G48" s="80">
        <v>0.125</v>
      </c>
      <c r="H48" s="81">
        <v>30.44</v>
      </c>
      <c r="I48" s="82">
        <v>4.4999999999999997E-3</v>
      </c>
      <c r="J48" s="82">
        <v>-2.3E-3</v>
      </c>
      <c r="K48" s="82">
        <v>1.01E-2</v>
      </c>
      <c r="L48" s="82">
        <v>8.2000000000000007E-3</v>
      </c>
      <c r="M48" s="82">
        <v>4.4999999999999997E-3</v>
      </c>
      <c r="N48" s="83">
        <v>1.4E-3</v>
      </c>
      <c r="O48" s="81">
        <v>0.25</v>
      </c>
      <c r="P48" s="82">
        <v>1.0468999999999999</v>
      </c>
      <c r="Q48" s="81">
        <v>0.13</v>
      </c>
      <c r="R48" s="81">
        <v>0.63</v>
      </c>
      <c r="S48" s="81">
        <v>0.18</v>
      </c>
      <c r="T48" s="81">
        <v>0.19</v>
      </c>
      <c r="U48" s="80">
        <v>8.6999999999999994E-2</v>
      </c>
      <c r="V48" s="80">
        <v>0.122</v>
      </c>
      <c r="W48" s="80">
        <v>0.182</v>
      </c>
      <c r="X48" s="82">
        <v>3.9039999999999998E-2</v>
      </c>
      <c r="Y48" s="80">
        <v>0.193</v>
      </c>
      <c r="Z48" s="81">
        <v>0.42</v>
      </c>
      <c r="AA48" s="71"/>
      <c r="AB48" s="82">
        <v>4.4999999999999997E-3</v>
      </c>
      <c r="AC48" s="79">
        <v>0</v>
      </c>
      <c r="AD48" s="71"/>
      <c r="AE48" s="85">
        <v>41.39</v>
      </c>
      <c r="AG48" s="73">
        <f t="shared" si="1"/>
        <v>30.02</v>
      </c>
      <c r="AH48" s="74">
        <f t="shared" si="2"/>
        <v>0</v>
      </c>
    </row>
    <row r="49" spans="1:34" x14ac:dyDescent="0.35">
      <c r="A49" s="63" t="str">
        <f t="shared" si="0"/>
        <v>Lakefront Utilities Inc.RESIDENTIAL</v>
      </c>
      <c r="B49" s="78" t="s">
        <v>66</v>
      </c>
      <c r="C49" s="78" t="s">
        <v>92</v>
      </c>
      <c r="D49" s="79">
        <v>2024</v>
      </c>
      <c r="E49" s="79">
        <v>700</v>
      </c>
      <c r="F49" s="80">
        <v>0.10299999999999999</v>
      </c>
      <c r="G49" s="80">
        <v>0.125</v>
      </c>
      <c r="H49" s="81">
        <v>27.22</v>
      </c>
      <c r="I49" s="82">
        <v>1.26E-2</v>
      </c>
      <c r="J49" s="71"/>
      <c r="K49" s="82">
        <v>9.7999999999999997E-3</v>
      </c>
      <c r="L49" s="82">
        <v>8.0000000000000002E-3</v>
      </c>
      <c r="M49" s="82">
        <v>4.4999999999999997E-3</v>
      </c>
      <c r="N49" s="83">
        <v>1.4E-3</v>
      </c>
      <c r="O49" s="81">
        <v>0.25</v>
      </c>
      <c r="P49" s="82">
        <v>1.0387999999999999</v>
      </c>
      <c r="Q49" s="81">
        <v>0.13</v>
      </c>
      <c r="R49" s="81">
        <v>0.63</v>
      </c>
      <c r="S49" s="81">
        <v>0.18</v>
      </c>
      <c r="T49" s="81">
        <v>0.19</v>
      </c>
      <c r="U49" s="80">
        <v>8.6999999999999994E-2</v>
      </c>
      <c r="V49" s="80">
        <v>0.122</v>
      </c>
      <c r="W49" s="80">
        <v>0.182</v>
      </c>
      <c r="X49" s="82">
        <v>3.9039999999999998E-2</v>
      </c>
      <c r="Y49" s="80">
        <v>0.193</v>
      </c>
      <c r="Z49" s="81">
        <v>0.42</v>
      </c>
      <c r="AA49" s="71"/>
      <c r="AB49" s="82">
        <v>1.26E-2</v>
      </c>
      <c r="AC49" s="79">
        <v>0</v>
      </c>
      <c r="AD49" s="71"/>
      <c r="AE49" s="85">
        <v>41.39</v>
      </c>
      <c r="AG49" s="73">
        <f t="shared" si="1"/>
        <v>26.799999999999997</v>
      </c>
      <c r="AH49" s="74">
        <f t="shared" si="2"/>
        <v>0</v>
      </c>
    </row>
    <row r="50" spans="1:34" ht="21" x14ac:dyDescent="0.35">
      <c r="A50" s="63" t="str">
        <f t="shared" si="0"/>
        <v>Lakeland Power Distribution Ltd.RESIDENTIAL</v>
      </c>
      <c r="B50" s="78" t="s">
        <v>67</v>
      </c>
      <c r="C50" s="78" t="s">
        <v>92</v>
      </c>
      <c r="D50" s="79">
        <v>2024</v>
      </c>
      <c r="E50" s="79">
        <v>700</v>
      </c>
      <c r="F50" s="80">
        <v>0.10299999999999999</v>
      </c>
      <c r="G50" s="80">
        <v>0.125</v>
      </c>
      <c r="H50" s="81">
        <v>39.9</v>
      </c>
      <c r="I50" s="82">
        <v>5.8999999999999999E-3</v>
      </c>
      <c r="J50" s="82">
        <v>-1.2999999999999999E-3</v>
      </c>
      <c r="K50" s="82">
        <v>8.5000000000000006E-3</v>
      </c>
      <c r="L50" s="82">
        <v>7.1000000000000004E-3</v>
      </c>
      <c r="M50" s="82">
        <v>4.4999999999999997E-3</v>
      </c>
      <c r="N50" s="83">
        <v>1.4E-3</v>
      </c>
      <c r="O50" s="81">
        <v>0.25</v>
      </c>
      <c r="P50" s="82">
        <v>1.0723</v>
      </c>
      <c r="Q50" s="81">
        <v>0.13</v>
      </c>
      <c r="R50" s="81">
        <v>0.63</v>
      </c>
      <c r="S50" s="81">
        <v>0.18</v>
      </c>
      <c r="T50" s="81">
        <v>0.19</v>
      </c>
      <c r="U50" s="80">
        <v>8.6999999999999994E-2</v>
      </c>
      <c r="V50" s="80">
        <v>0.122</v>
      </c>
      <c r="W50" s="80">
        <v>0.182</v>
      </c>
      <c r="X50" s="82">
        <v>3.9039999999999998E-2</v>
      </c>
      <c r="Y50" s="80">
        <v>0.193</v>
      </c>
      <c r="Z50" s="81">
        <v>0.28999999999999998</v>
      </c>
      <c r="AA50" s="71"/>
      <c r="AB50" s="82">
        <v>5.8999999999999999E-3</v>
      </c>
      <c r="AC50" s="79">
        <v>0</v>
      </c>
      <c r="AD50" s="71"/>
      <c r="AE50" s="85">
        <v>41.39</v>
      </c>
      <c r="AG50" s="73">
        <f t="shared" si="1"/>
        <v>39.61</v>
      </c>
      <c r="AH50" s="74">
        <f t="shared" si="2"/>
        <v>0</v>
      </c>
    </row>
    <row r="51" spans="1:34" x14ac:dyDescent="0.35">
      <c r="A51" s="63" t="str">
        <f t="shared" si="0"/>
        <v>London Hydro Inc.RESIDENTIAL</v>
      </c>
      <c r="B51" s="78" t="s">
        <v>68</v>
      </c>
      <c r="C51" s="78" t="s">
        <v>92</v>
      </c>
      <c r="D51" s="79">
        <v>2024</v>
      </c>
      <c r="E51" s="79">
        <v>700</v>
      </c>
      <c r="F51" s="80">
        <v>0.10299999999999999</v>
      </c>
      <c r="G51" s="80">
        <v>0.125</v>
      </c>
      <c r="H51" s="81">
        <v>30.14</v>
      </c>
      <c r="I51" s="82">
        <v>4.8999999999999998E-3</v>
      </c>
      <c r="J51" s="82">
        <v>-8.5000000000000006E-3</v>
      </c>
      <c r="K51" s="82">
        <v>1.0500000000000001E-2</v>
      </c>
      <c r="L51" s="82">
        <v>8.0000000000000002E-3</v>
      </c>
      <c r="M51" s="82">
        <v>4.4999999999999997E-3</v>
      </c>
      <c r="N51" s="83">
        <v>1.4E-3</v>
      </c>
      <c r="O51" s="81">
        <v>0.25</v>
      </c>
      <c r="P51" s="82">
        <v>1.0287999999999999</v>
      </c>
      <c r="Q51" s="81">
        <v>0.13</v>
      </c>
      <c r="R51" s="81">
        <v>0.63</v>
      </c>
      <c r="S51" s="81">
        <v>0.18</v>
      </c>
      <c r="T51" s="81">
        <v>0.19</v>
      </c>
      <c r="U51" s="80">
        <v>8.6999999999999994E-2</v>
      </c>
      <c r="V51" s="80">
        <v>0.122</v>
      </c>
      <c r="W51" s="80">
        <v>0.182</v>
      </c>
      <c r="X51" s="82">
        <v>3.9039999999999998E-2</v>
      </c>
      <c r="Y51" s="80">
        <v>0.193</v>
      </c>
      <c r="Z51" s="81">
        <v>0.47</v>
      </c>
      <c r="AA51" s="71"/>
      <c r="AB51" s="82">
        <v>4.8999999999999998E-3</v>
      </c>
      <c r="AC51" s="79">
        <v>0</v>
      </c>
      <c r="AD51" s="71"/>
      <c r="AE51" s="85">
        <v>41.39</v>
      </c>
      <c r="AG51" s="73">
        <f t="shared" si="1"/>
        <v>29.67</v>
      </c>
      <c r="AH51" s="74">
        <f t="shared" si="2"/>
        <v>0</v>
      </c>
    </row>
    <row r="52" spans="1:34" x14ac:dyDescent="0.35">
      <c r="A52" s="63" t="str">
        <f t="shared" si="0"/>
        <v>Milton Hydro Distribution Inc.RESIDENTIAL</v>
      </c>
      <c r="B52" s="78" t="s">
        <v>69</v>
      </c>
      <c r="C52" s="78" t="s">
        <v>92</v>
      </c>
      <c r="D52" s="79">
        <v>2024</v>
      </c>
      <c r="E52" s="79">
        <v>700</v>
      </c>
      <c r="F52" s="80">
        <v>0.10299999999999999</v>
      </c>
      <c r="G52" s="80">
        <v>0.125</v>
      </c>
      <c r="H52" s="81">
        <v>35.619999999999997</v>
      </c>
      <c r="I52" s="82">
        <v>6.7000000000000002E-3</v>
      </c>
      <c r="J52" s="71">
        <v>-2.7000000000000001E-3</v>
      </c>
      <c r="K52" s="82">
        <v>1.12E-2</v>
      </c>
      <c r="L52" s="82">
        <v>8.5000000000000006E-3</v>
      </c>
      <c r="M52" s="82">
        <v>4.4999999999999997E-3</v>
      </c>
      <c r="N52" s="83">
        <v>1.4E-3</v>
      </c>
      <c r="O52" s="81">
        <v>0.25</v>
      </c>
      <c r="P52" s="82">
        <v>1.0385</v>
      </c>
      <c r="Q52" s="81">
        <v>0.13</v>
      </c>
      <c r="R52" s="81">
        <v>0.63</v>
      </c>
      <c r="S52" s="81">
        <v>0.18</v>
      </c>
      <c r="T52" s="81">
        <v>0.19</v>
      </c>
      <c r="U52" s="80">
        <v>8.6999999999999994E-2</v>
      </c>
      <c r="V52" s="80">
        <v>0.122</v>
      </c>
      <c r="W52" s="80">
        <v>0.182</v>
      </c>
      <c r="X52" s="82">
        <v>3.9039999999999998E-2</v>
      </c>
      <c r="Y52" s="80">
        <v>0.193</v>
      </c>
      <c r="Z52" s="81">
        <v>0.71</v>
      </c>
      <c r="AA52" s="71"/>
      <c r="AB52" s="82">
        <v>6.7000000000000002E-3</v>
      </c>
      <c r="AC52" s="79">
        <v>0</v>
      </c>
      <c r="AD52" s="71"/>
      <c r="AE52" s="85">
        <v>41.39</v>
      </c>
      <c r="AG52" s="73">
        <f t="shared" si="1"/>
        <v>34.909999999999997</v>
      </c>
      <c r="AH52" s="74">
        <f t="shared" si="2"/>
        <v>0</v>
      </c>
    </row>
    <row r="53" spans="1:34" ht="42" x14ac:dyDescent="0.35">
      <c r="A53" s="63" t="str">
        <f t="shared" si="0"/>
        <v>Newmarket-Tay Power Distribution Ltd.-For Former Midland Power Utility Rate ZoneRESIDENTIAL</v>
      </c>
      <c r="B53" s="78" t="s">
        <v>70</v>
      </c>
      <c r="C53" s="78" t="s">
        <v>92</v>
      </c>
      <c r="D53" s="79">
        <v>2024</v>
      </c>
      <c r="E53" s="79">
        <v>700</v>
      </c>
      <c r="F53" s="80">
        <v>0.10299999999999999</v>
      </c>
      <c r="G53" s="80">
        <v>0.125</v>
      </c>
      <c r="H53" s="81">
        <v>36.31</v>
      </c>
      <c r="I53" s="82">
        <v>7.7999999999999996E-3</v>
      </c>
      <c r="J53" s="71">
        <v>-2.3E-3</v>
      </c>
      <c r="K53" s="82">
        <v>1.0500000000000001E-2</v>
      </c>
      <c r="L53" s="82">
        <v>8.3999999999999995E-3</v>
      </c>
      <c r="M53" s="82">
        <v>4.4999999999999997E-3</v>
      </c>
      <c r="N53" s="83">
        <v>1.4E-3</v>
      </c>
      <c r="O53" s="81">
        <v>0.25</v>
      </c>
      <c r="P53" s="82">
        <v>1.0682</v>
      </c>
      <c r="Q53" s="81">
        <v>0.13</v>
      </c>
      <c r="R53" s="81">
        <v>0.63</v>
      </c>
      <c r="S53" s="81">
        <v>0.18</v>
      </c>
      <c r="T53" s="81">
        <v>0.19</v>
      </c>
      <c r="U53" s="80">
        <v>8.6999999999999994E-2</v>
      </c>
      <c r="V53" s="80">
        <v>0.122</v>
      </c>
      <c r="W53" s="80">
        <v>0.182</v>
      </c>
      <c r="X53" s="82">
        <v>3.9039999999999998E-2</v>
      </c>
      <c r="Y53" s="80">
        <v>0.193</v>
      </c>
      <c r="Z53" s="81">
        <v>0.42</v>
      </c>
      <c r="AA53" s="71"/>
      <c r="AB53" s="82">
        <v>7.7999999999999996E-3</v>
      </c>
      <c r="AC53" s="79">
        <v>0</v>
      </c>
      <c r="AD53" s="71"/>
      <c r="AE53" s="85">
        <v>41.39</v>
      </c>
      <c r="AG53" s="73">
        <f t="shared" si="1"/>
        <v>35.89</v>
      </c>
      <c r="AH53" s="74">
        <f t="shared" si="2"/>
        <v>0</v>
      </c>
    </row>
    <row r="54" spans="1:34" ht="42" x14ac:dyDescent="0.35">
      <c r="A54" s="63" t="str">
        <f t="shared" si="0"/>
        <v>Newmarket-Tay Power Distribution Ltd.-For Newmarket-Tay Power Main Rate ZoneRESIDENTIAL</v>
      </c>
      <c r="B54" s="78" t="s">
        <v>71</v>
      </c>
      <c r="C54" s="78" t="s">
        <v>92</v>
      </c>
      <c r="D54" s="79">
        <v>2024</v>
      </c>
      <c r="E54" s="79">
        <v>700</v>
      </c>
      <c r="F54" s="80">
        <v>0.10299999999999999</v>
      </c>
      <c r="G54" s="80">
        <v>0.125</v>
      </c>
      <c r="H54" s="81">
        <v>34.770000000000003</v>
      </c>
      <c r="I54" s="71">
        <v>5.8999999999999999E-3</v>
      </c>
      <c r="J54" s="71">
        <v>1.9E-3</v>
      </c>
      <c r="K54" s="82">
        <v>1.18E-2</v>
      </c>
      <c r="L54" s="82">
        <v>9.1999999999999998E-3</v>
      </c>
      <c r="M54" s="82">
        <v>4.4999999999999997E-3</v>
      </c>
      <c r="N54" s="83">
        <v>1.4E-3</v>
      </c>
      <c r="O54" s="81">
        <v>0.25</v>
      </c>
      <c r="P54" s="82">
        <v>1.0383</v>
      </c>
      <c r="Q54" s="81">
        <v>0.13</v>
      </c>
      <c r="R54" s="81">
        <v>0.63</v>
      </c>
      <c r="S54" s="81">
        <v>0.18</v>
      </c>
      <c r="T54" s="81">
        <v>0.19</v>
      </c>
      <c r="U54" s="80">
        <v>8.6999999999999994E-2</v>
      </c>
      <c r="V54" s="80">
        <v>0.122</v>
      </c>
      <c r="W54" s="80">
        <v>0.182</v>
      </c>
      <c r="X54" s="82">
        <v>3.9039999999999998E-2</v>
      </c>
      <c r="Y54" s="80">
        <v>0.193</v>
      </c>
      <c r="Z54" s="81">
        <v>2.3199999999999998</v>
      </c>
      <c r="AA54" s="71"/>
      <c r="AB54" s="82">
        <v>5.8999999999999999E-3</v>
      </c>
      <c r="AC54" s="79">
        <v>0</v>
      </c>
      <c r="AD54" s="71"/>
      <c r="AE54" s="85">
        <v>41.39</v>
      </c>
      <c r="AG54" s="73">
        <f t="shared" si="1"/>
        <v>32.450000000000003</v>
      </c>
      <c r="AH54" s="74">
        <f t="shared" si="2"/>
        <v>0</v>
      </c>
    </row>
    <row r="55" spans="1:34" x14ac:dyDescent="0.35">
      <c r="A55" s="63" t="str">
        <f t="shared" si="0"/>
        <v>Niagara Peninsula Energy Inc.RESIDENTIAL</v>
      </c>
      <c r="B55" s="78" t="s">
        <v>72</v>
      </c>
      <c r="C55" s="78" t="s">
        <v>92</v>
      </c>
      <c r="D55" s="79">
        <v>2024</v>
      </c>
      <c r="E55" s="79">
        <v>700</v>
      </c>
      <c r="F55" s="80">
        <v>0.10299999999999999</v>
      </c>
      <c r="G55" s="80">
        <v>0.125</v>
      </c>
      <c r="H55" s="81">
        <v>39.71</v>
      </c>
      <c r="I55" s="82">
        <v>5.4999999999999997E-3</v>
      </c>
      <c r="J55" s="82">
        <v>2.0000000000000001E-4</v>
      </c>
      <c r="K55" s="82">
        <v>1.06E-2</v>
      </c>
      <c r="L55" s="82">
        <v>6.6E-3</v>
      </c>
      <c r="M55" s="82">
        <v>4.4999999999999997E-3</v>
      </c>
      <c r="N55" s="83">
        <v>1.4E-3</v>
      </c>
      <c r="O55" s="81">
        <v>0.25</v>
      </c>
      <c r="P55" s="82">
        <v>1.0423</v>
      </c>
      <c r="Q55" s="81">
        <v>0.13</v>
      </c>
      <c r="R55" s="81">
        <v>0.63</v>
      </c>
      <c r="S55" s="81">
        <v>0.18</v>
      </c>
      <c r="T55" s="81">
        <v>0.19</v>
      </c>
      <c r="U55" s="80">
        <v>8.6999999999999994E-2</v>
      </c>
      <c r="V55" s="80">
        <v>0.122</v>
      </c>
      <c r="W55" s="80">
        <v>0.182</v>
      </c>
      <c r="X55" s="82">
        <v>3.9039999999999998E-2</v>
      </c>
      <c r="Y55" s="80">
        <v>0.193</v>
      </c>
      <c r="Z55" s="81">
        <v>0.41</v>
      </c>
      <c r="AA55" s="71"/>
      <c r="AB55" s="82">
        <v>5.4999999999999997E-3</v>
      </c>
      <c r="AC55" s="79">
        <v>0</v>
      </c>
      <c r="AD55" s="71"/>
      <c r="AE55" s="85">
        <v>41.39</v>
      </c>
      <c r="AG55" s="73">
        <f t="shared" si="1"/>
        <v>39.300000000000004</v>
      </c>
      <c r="AH55" s="74">
        <f t="shared" si="2"/>
        <v>0</v>
      </c>
    </row>
    <row r="56" spans="1:34" ht="21" x14ac:dyDescent="0.35">
      <c r="A56" s="63" t="str">
        <f t="shared" si="0"/>
        <v>Niagara-on-the-Lake Hydro Inc.RESIDENTIAL</v>
      </c>
      <c r="B56" s="78" t="s">
        <v>73</v>
      </c>
      <c r="C56" s="78" t="s">
        <v>92</v>
      </c>
      <c r="D56" s="79">
        <v>2024</v>
      </c>
      <c r="E56" s="79">
        <v>700</v>
      </c>
      <c r="F56" s="80">
        <v>0.10299999999999999</v>
      </c>
      <c r="G56" s="80">
        <v>0.125</v>
      </c>
      <c r="H56" s="81">
        <v>34.85</v>
      </c>
      <c r="I56" s="82">
        <v>2.8999999999999998E-3</v>
      </c>
      <c r="J56" s="82">
        <v>4.0000000000000002E-4</v>
      </c>
      <c r="K56" s="82">
        <v>1.09E-2</v>
      </c>
      <c r="L56" s="82">
        <v>1.4E-3</v>
      </c>
      <c r="M56" s="82">
        <v>4.4999999999999997E-3</v>
      </c>
      <c r="N56" s="83">
        <v>1.4E-3</v>
      </c>
      <c r="O56" s="81">
        <v>0.25</v>
      </c>
      <c r="P56" s="82">
        <v>1.0374000000000001</v>
      </c>
      <c r="Q56" s="81">
        <v>0.13</v>
      </c>
      <c r="R56" s="81">
        <v>0.63</v>
      </c>
      <c r="S56" s="81">
        <v>0.18</v>
      </c>
      <c r="T56" s="81">
        <v>0.19</v>
      </c>
      <c r="U56" s="80">
        <v>8.6999999999999994E-2</v>
      </c>
      <c r="V56" s="80">
        <v>0.122</v>
      </c>
      <c r="W56" s="80">
        <v>0.182</v>
      </c>
      <c r="X56" s="82">
        <v>3.9039999999999998E-2</v>
      </c>
      <c r="Y56" s="80">
        <v>0.193</v>
      </c>
      <c r="Z56" s="81">
        <v>1.72</v>
      </c>
      <c r="AA56" s="71"/>
      <c r="AB56" s="82">
        <v>2.8999999999999998E-3</v>
      </c>
      <c r="AC56" s="79">
        <v>0</v>
      </c>
      <c r="AD56" s="71"/>
      <c r="AE56" s="85">
        <v>41.39</v>
      </c>
      <c r="AG56" s="73">
        <f t="shared" si="1"/>
        <v>33.130000000000003</v>
      </c>
      <c r="AH56" s="74">
        <f t="shared" si="2"/>
        <v>0</v>
      </c>
    </row>
    <row r="57" spans="1:34" ht="21" x14ac:dyDescent="0.35">
      <c r="A57" s="63" t="s">
        <v>158</v>
      </c>
      <c r="B57" s="78" t="s">
        <v>262</v>
      </c>
      <c r="C57" s="78" t="s">
        <v>92</v>
      </c>
      <c r="D57" s="79">
        <v>2024</v>
      </c>
      <c r="E57" s="79">
        <v>700</v>
      </c>
      <c r="F57" s="80">
        <v>0.10299999999999999</v>
      </c>
      <c r="G57" s="80">
        <v>0.125</v>
      </c>
      <c r="H57" s="81">
        <v>36.74</v>
      </c>
      <c r="I57" s="82">
        <v>1.65E-3</v>
      </c>
      <c r="J57" s="71">
        <v>-8.9999999999999998E-4</v>
      </c>
      <c r="K57" s="82">
        <v>1.06E-2</v>
      </c>
      <c r="L57" s="82">
        <v>8.5000000000000006E-3</v>
      </c>
      <c r="M57" s="82">
        <v>4.4999999999999997E-3</v>
      </c>
      <c r="N57" s="83">
        <v>1.4E-3</v>
      </c>
      <c r="O57" s="81">
        <v>0.25</v>
      </c>
      <c r="P57" s="82">
        <v>1.0388999999999999</v>
      </c>
      <c r="Q57" s="81">
        <v>0.13</v>
      </c>
      <c r="R57" s="81">
        <v>0.63</v>
      </c>
      <c r="S57" s="81">
        <v>0.18</v>
      </c>
      <c r="T57" s="81">
        <v>0.19</v>
      </c>
      <c r="U57" s="80">
        <v>8.6999999999999994E-2</v>
      </c>
      <c r="V57" s="80">
        <v>0.122</v>
      </c>
      <c r="W57" s="80">
        <v>0.182</v>
      </c>
      <c r="X57" s="82">
        <v>3.9039999999999998E-2</v>
      </c>
      <c r="Y57" s="80">
        <v>0.193</v>
      </c>
      <c r="Z57" s="81">
        <v>0.42</v>
      </c>
      <c r="AA57" s="71"/>
      <c r="AB57" s="82">
        <v>1.65E-3</v>
      </c>
      <c r="AC57" s="79">
        <v>0</v>
      </c>
      <c r="AD57" s="71"/>
      <c r="AE57" s="85">
        <v>41.39</v>
      </c>
      <c r="AG57" s="73">
        <f t="shared" si="1"/>
        <v>36.32</v>
      </c>
      <c r="AH57" s="74">
        <f t="shared" si="2"/>
        <v>0</v>
      </c>
    </row>
    <row r="58" spans="1:34" ht="21" x14ac:dyDescent="0.35">
      <c r="A58" s="63" t="s">
        <v>134</v>
      </c>
      <c r="B58" s="78" t="s">
        <v>263</v>
      </c>
      <c r="C58" s="78" t="s">
        <v>92</v>
      </c>
      <c r="D58" s="79">
        <v>2024</v>
      </c>
      <c r="E58" s="79">
        <v>700</v>
      </c>
      <c r="F58" s="80">
        <v>0.10299999999999999</v>
      </c>
      <c r="G58" s="80">
        <v>0.125</v>
      </c>
      <c r="H58" s="81">
        <v>38.92</v>
      </c>
      <c r="I58" s="82">
        <v>1.6E-2</v>
      </c>
      <c r="J58" s="82"/>
      <c r="K58" s="82">
        <v>9.5999999999999992E-3</v>
      </c>
      <c r="L58" s="82">
        <v>6.7000000000000002E-3</v>
      </c>
      <c r="M58" s="82">
        <v>4.4999999999999997E-3</v>
      </c>
      <c r="N58" s="83">
        <v>1.4E-3</v>
      </c>
      <c r="O58" s="81">
        <v>0.25</v>
      </c>
      <c r="P58" s="82">
        <v>1.0672999999999999</v>
      </c>
      <c r="Q58" s="81">
        <v>0.13</v>
      </c>
      <c r="R58" s="81">
        <v>0.63</v>
      </c>
      <c r="S58" s="81">
        <v>0.18</v>
      </c>
      <c r="T58" s="81">
        <v>0.19</v>
      </c>
      <c r="U58" s="80">
        <v>8.6999999999999994E-2</v>
      </c>
      <c r="V58" s="80">
        <v>0.122</v>
      </c>
      <c r="W58" s="80">
        <v>0.182</v>
      </c>
      <c r="X58" s="82">
        <v>3.9039999999999998E-2</v>
      </c>
      <c r="Y58" s="80">
        <v>0.193</v>
      </c>
      <c r="Z58" s="81">
        <v>0.42</v>
      </c>
      <c r="AA58" s="71">
        <v>5.1000000000000004E-3</v>
      </c>
      <c r="AB58" s="82">
        <v>1.09E-2</v>
      </c>
      <c r="AC58" s="79">
        <v>0</v>
      </c>
      <c r="AD58" s="71"/>
      <c r="AE58" s="85">
        <v>41.39</v>
      </c>
      <c r="AG58" s="73">
        <f t="shared" si="1"/>
        <v>38.5</v>
      </c>
      <c r="AH58" s="74">
        <f t="shared" si="2"/>
        <v>5.1000000000000004E-3</v>
      </c>
    </row>
    <row r="59" spans="1:34" x14ac:dyDescent="0.35">
      <c r="A59" s="63" t="str">
        <f t="shared" si="0"/>
        <v>Northern Ontario Wires Inc.RESIDENTIAL</v>
      </c>
      <c r="B59" s="78" t="s">
        <v>75</v>
      </c>
      <c r="C59" s="78" t="s">
        <v>92</v>
      </c>
      <c r="D59" s="79">
        <v>2024</v>
      </c>
      <c r="E59" s="79">
        <v>700</v>
      </c>
      <c r="F59" s="80">
        <v>0.10299999999999999</v>
      </c>
      <c r="G59" s="80">
        <v>0.125</v>
      </c>
      <c r="H59" s="81">
        <v>44.24</v>
      </c>
      <c r="I59" s="82">
        <v>4.4000000000000003E-3</v>
      </c>
      <c r="J59" s="71">
        <v>1E-4</v>
      </c>
      <c r="K59" s="82">
        <v>1.0200000000000001E-2</v>
      </c>
      <c r="L59" s="82">
        <v>3.7000000000000002E-3</v>
      </c>
      <c r="M59" s="82">
        <v>4.4999999999999997E-3</v>
      </c>
      <c r="N59" s="83">
        <v>1.4E-3</v>
      </c>
      <c r="O59" s="81">
        <v>0.25</v>
      </c>
      <c r="P59" s="82">
        <v>1.0693999999999999</v>
      </c>
      <c r="Q59" s="81">
        <v>0.13</v>
      </c>
      <c r="R59" s="81">
        <v>0.63</v>
      </c>
      <c r="S59" s="81">
        <v>0.18</v>
      </c>
      <c r="T59" s="81">
        <v>0.19</v>
      </c>
      <c r="U59" s="80">
        <v>8.6999999999999994E-2</v>
      </c>
      <c r="V59" s="80">
        <v>0.122</v>
      </c>
      <c r="W59" s="80">
        <v>0.182</v>
      </c>
      <c r="X59" s="82">
        <v>3.9039999999999998E-2</v>
      </c>
      <c r="Y59" s="80">
        <v>0.193</v>
      </c>
      <c r="Z59" s="81">
        <v>0.42</v>
      </c>
      <c r="AA59" s="71"/>
      <c r="AB59" s="82">
        <v>4.4000000000000003E-3</v>
      </c>
      <c r="AC59" s="79">
        <v>1</v>
      </c>
      <c r="AD59" s="71"/>
      <c r="AE59" s="85">
        <v>41.39</v>
      </c>
      <c r="AG59" s="73">
        <f t="shared" si="1"/>
        <v>43.82</v>
      </c>
      <c r="AH59" s="74">
        <f t="shared" si="2"/>
        <v>0</v>
      </c>
    </row>
    <row r="60" spans="1:34" ht="21" x14ac:dyDescent="0.35">
      <c r="A60" s="63" t="str">
        <f t="shared" si="0"/>
        <v>Oakville Hydro Electricity Distribution Inc.RESIDENTIAL</v>
      </c>
      <c r="B60" s="78" t="s">
        <v>76</v>
      </c>
      <c r="C60" s="78" t="s">
        <v>92</v>
      </c>
      <c r="D60" s="79">
        <v>2024</v>
      </c>
      <c r="E60" s="79">
        <v>700</v>
      </c>
      <c r="F60" s="80">
        <v>0.10299999999999999</v>
      </c>
      <c r="G60" s="80">
        <v>0.125</v>
      </c>
      <c r="H60" s="81">
        <v>33.93</v>
      </c>
      <c r="I60" s="82">
        <v>5.3E-3</v>
      </c>
      <c r="J60" s="82">
        <v>-3.0999999999999999E-3</v>
      </c>
      <c r="K60" s="82">
        <v>1.2500000000000001E-2</v>
      </c>
      <c r="L60" s="82">
        <v>8.0000000000000002E-3</v>
      </c>
      <c r="M60" s="82">
        <v>4.4999999999999997E-3</v>
      </c>
      <c r="N60" s="83">
        <v>1.4E-3</v>
      </c>
      <c r="O60" s="81">
        <v>0.25</v>
      </c>
      <c r="P60" s="82">
        <v>1.0376000000000001</v>
      </c>
      <c r="Q60" s="81">
        <v>0.13</v>
      </c>
      <c r="R60" s="81">
        <v>0.63</v>
      </c>
      <c r="S60" s="81">
        <v>0.18</v>
      </c>
      <c r="T60" s="81">
        <v>0.19</v>
      </c>
      <c r="U60" s="80">
        <v>8.6999999999999994E-2</v>
      </c>
      <c r="V60" s="80">
        <v>0.122</v>
      </c>
      <c r="W60" s="80">
        <v>0.182</v>
      </c>
      <c r="X60" s="82">
        <v>3.9039999999999998E-2</v>
      </c>
      <c r="Y60" s="80">
        <v>0.193</v>
      </c>
      <c r="Z60" s="81">
        <v>0.42</v>
      </c>
      <c r="AA60" s="71"/>
      <c r="AB60" s="82">
        <v>5.3E-3</v>
      </c>
      <c r="AC60" s="79">
        <v>0</v>
      </c>
      <c r="AD60" s="71"/>
      <c r="AE60" s="85">
        <v>41.39</v>
      </c>
      <c r="AG60" s="73">
        <f t="shared" si="1"/>
        <v>33.51</v>
      </c>
      <c r="AH60" s="74">
        <f t="shared" si="2"/>
        <v>0</v>
      </c>
    </row>
    <row r="61" spans="1:34" x14ac:dyDescent="0.35">
      <c r="A61" s="63" t="str">
        <f t="shared" si="0"/>
        <v>Orangeville Hydro LimitedRESIDENTIAL</v>
      </c>
      <c r="B61" s="78" t="s">
        <v>77</v>
      </c>
      <c r="C61" s="78" t="s">
        <v>92</v>
      </c>
      <c r="D61" s="79">
        <v>2024</v>
      </c>
      <c r="E61" s="79">
        <v>700</v>
      </c>
      <c r="F61" s="80">
        <v>0.10299999999999999</v>
      </c>
      <c r="G61" s="80">
        <v>0.125</v>
      </c>
      <c r="H61" s="81">
        <v>33.04</v>
      </c>
      <c r="I61" s="82">
        <v>9.2999999999999992E-3</v>
      </c>
      <c r="J61" s="71">
        <v>5.0000000000000001E-4</v>
      </c>
      <c r="K61" s="82">
        <v>9.9000000000000008E-3</v>
      </c>
      <c r="L61" s="82">
        <v>6.7999999999999996E-3</v>
      </c>
      <c r="M61" s="82">
        <v>4.4999999999999997E-3</v>
      </c>
      <c r="N61" s="83">
        <v>1.4E-3</v>
      </c>
      <c r="O61" s="81">
        <v>0.25</v>
      </c>
      <c r="P61" s="82">
        <v>1.0490999999999999</v>
      </c>
      <c r="Q61" s="81">
        <v>0.13</v>
      </c>
      <c r="R61" s="81">
        <v>0.63</v>
      </c>
      <c r="S61" s="81">
        <v>0.18</v>
      </c>
      <c r="T61" s="81">
        <v>0.19</v>
      </c>
      <c r="U61" s="80">
        <v>8.6999999999999994E-2</v>
      </c>
      <c r="V61" s="80">
        <v>0.122</v>
      </c>
      <c r="W61" s="80">
        <v>0.182</v>
      </c>
      <c r="X61" s="82">
        <v>3.9039999999999998E-2</v>
      </c>
      <c r="Y61" s="80">
        <v>0.193</v>
      </c>
      <c r="Z61" s="81">
        <v>0.91</v>
      </c>
      <c r="AA61" s="71"/>
      <c r="AB61" s="82">
        <v>9.2999999999999992E-3</v>
      </c>
      <c r="AC61" s="79">
        <v>0</v>
      </c>
      <c r="AD61" s="71"/>
      <c r="AE61" s="85">
        <v>41.39</v>
      </c>
      <c r="AG61" s="73">
        <f t="shared" si="1"/>
        <v>32.130000000000003</v>
      </c>
      <c r="AH61" s="74">
        <f t="shared" si="2"/>
        <v>0</v>
      </c>
    </row>
    <row r="62" spans="1:34" x14ac:dyDescent="0.35">
      <c r="A62" s="63" t="str">
        <f t="shared" si="0"/>
        <v>Oshawa PUC Networks Inc.RESIDENTIAL</v>
      </c>
      <c r="B62" s="78" t="s">
        <v>78</v>
      </c>
      <c r="C62" s="78" t="s">
        <v>92</v>
      </c>
      <c r="D62" s="79">
        <v>2024</v>
      </c>
      <c r="E62" s="79">
        <v>700</v>
      </c>
      <c r="F62" s="80">
        <v>0.10299999999999999</v>
      </c>
      <c r="G62" s="80">
        <v>0.125</v>
      </c>
      <c r="H62" s="81">
        <v>29.22</v>
      </c>
      <c r="I62" s="82">
        <v>-4.4999999999999997E-3</v>
      </c>
      <c r="J62" s="71">
        <v>-3.0000000000000001E-3</v>
      </c>
      <c r="K62" s="82">
        <v>1.24E-2</v>
      </c>
      <c r="L62" s="82">
        <v>0.01</v>
      </c>
      <c r="M62" s="82">
        <v>4.4999999999999997E-3</v>
      </c>
      <c r="N62" s="83">
        <v>1.4E-3</v>
      </c>
      <c r="O62" s="81">
        <v>0.25</v>
      </c>
      <c r="P62" s="82">
        <v>1.0431999999999999</v>
      </c>
      <c r="Q62" s="81">
        <v>0.13</v>
      </c>
      <c r="R62" s="81">
        <v>0.63</v>
      </c>
      <c r="S62" s="81">
        <v>0.18</v>
      </c>
      <c r="T62" s="81">
        <v>0.19</v>
      </c>
      <c r="U62" s="80">
        <v>8.6999999999999994E-2</v>
      </c>
      <c r="V62" s="80">
        <v>0.122</v>
      </c>
      <c r="W62" s="80">
        <v>0.182</v>
      </c>
      <c r="X62" s="82">
        <v>3.9039999999999998E-2</v>
      </c>
      <c r="Y62" s="80">
        <v>0.193</v>
      </c>
      <c r="Z62" s="81">
        <v>0.42</v>
      </c>
      <c r="AA62" s="71"/>
      <c r="AB62" s="82">
        <v>-4.4999999999999997E-3</v>
      </c>
      <c r="AC62" s="79">
        <v>0</v>
      </c>
      <c r="AD62" s="71"/>
      <c r="AE62" s="85">
        <v>41.39</v>
      </c>
      <c r="AG62" s="73">
        <f t="shared" si="1"/>
        <v>28.799999999999997</v>
      </c>
      <c r="AH62" s="74">
        <f t="shared" si="2"/>
        <v>0</v>
      </c>
    </row>
    <row r="63" spans="1:34" ht="21" x14ac:dyDescent="0.35">
      <c r="A63" s="63" t="str">
        <f t="shared" si="0"/>
        <v>Ottawa River Power CorporationRESIDENTIAL</v>
      </c>
      <c r="B63" s="78" t="s">
        <v>79</v>
      </c>
      <c r="C63" s="78" t="s">
        <v>92</v>
      </c>
      <c r="D63" s="79">
        <v>2024</v>
      </c>
      <c r="E63" s="79">
        <v>700</v>
      </c>
      <c r="F63" s="80">
        <v>0.10299999999999999</v>
      </c>
      <c r="G63" s="80">
        <v>0.125</v>
      </c>
      <c r="H63" s="81">
        <v>28.17</v>
      </c>
      <c r="I63" s="82">
        <v>-2.8999999999999998E-3</v>
      </c>
      <c r="J63" s="71">
        <v>-1.6799999999999999E-2</v>
      </c>
      <c r="K63" s="82">
        <v>8.8999999999999999E-3</v>
      </c>
      <c r="L63" s="82">
        <v>7.4999999999999997E-3</v>
      </c>
      <c r="M63" s="82">
        <v>4.4999999999999997E-3</v>
      </c>
      <c r="N63" s="83">
        <v>1.4E-3</v>
      </c>
      <c r="O63" s="81">
        <v>0.25</v>
      </c>
      <c r="P63" s="82">
        <v>1.0409999999999999</v>
      </c>
      <c r="Q63" s="81">
        <v>0.13</v>
      </c>
      <c r="R63" s="81">
        <v>0.63</v>
      </c>
      <c r="S63" s="81">
        <v>0.18</v>
      </c>
      <c r="T63" s="81">
        <v>0.19</v>
      </c>
      <c r="U63" s="80">
        <v>8.6999999999999994E-2</v>
      </c>
      <c r="V63" s="80">
        <v>0.122</v>
      </c>
      <c r="W63" s="80">
        <v>0.182</v>
      </c>
      <c r="X63" s="82">
        <v>3.9039999999999998E-2</v>
      </c>
      <c r="Y63" s="80">
        <v>0.193</v>
      </c>
      <c r="Z63" s="81">
        <v>0.42</v>
      </c>
      <c r="AA63" s="71"/>
      <c r="AB63" s="82">
        <v>-2.8999999999999998E-3</v>
      </c>
      <c r="AC63" s="79">
        <v>0</v>
      </c>
      <c r="AD63" s="71"/>
      <c r="AE63" s="85">
        <v>41.39</v>
      </c>
      <c r="AG63" s="73">
        <f t="shared" si="1"/>
        <v>27.75</v>
      </c>
      <c r="AH63" s="74">
        <f t="shared" si="2"/>
        <v>0</v>
      </c>
    </row>
    <row r="64" spans="1:34" x14ac:dyDescent="0.35">
      <c r="A64" s="63" t="str">
        <f t="shared" si="0"/>
        <v>PUC Distribution Inc.RESIDENTIAL</v>
      </c>
      <c r="B64" s="78" t="s">
        <v>80</v>
      </c>
      <c r="C64" s="78" t="s">
        <v>92</v>
      </c>
      <c r="D64" s="79">
        <v>2024</v>
      </c>
      <c r="E64" s="79">
        <v>700</v>
      </c>
      <c r="F64" s="80">
        <v>0.10299999999999999</v>
      </c>
      <c r="G64" s="80">
        <v>0.125</v>
      </c>
      <c r="H64" s="81">
        <v>44.04</v>
      </c>
      <c r="I64" s="82">
        <v>2.8E-3</v>
      </c>
      <c r="J64" s="82">
        <v>-2.9999999999999997E-4</v>
      </c>
      <c r="K64" s="82">
        <v>9.4000000000000004E-3</v>
      </c>
      <c r="L64" s="71"/>
      <c r="M64" s="82">
        <v>4.4999999999999997E-3</v>
      </c>
      <c r="N64" s="83">
        <v>1.4E-3</v>
      </c>
      <c r="O64" s="81">
        <v>0.25</v>
      </c>
      <c r="P64" s="82">
        <v>1.0462</v>
      </c>
      <c r="Q64" s="81">
        <v>0.13</v>
      </c>
      <c r="R64" s="81">
        <v>0.63</v>
      </c>
      <c r="S64" s="81">
        <v>0.18</v>
      </c>
      <c r="T64" s="81">
        <v>0.19</v>
      </c>
      <c r="U64" s="80">
        <v>8.6999999999999994E-2</v>
      </c>
      <c r="V64" s="80">
        <v>0.122</v>
      </c>
      <c r="W64" s="80">
        <v>0.182</v>
      </c>
      <c r="X64" s="82">
        <v>3.9039999999999998E-2</v>
      </c>
      <c r="Y64" s="80">
        <v>0.193</v>
      </c>
      <c r="Z64" s="81">
        <v>3.96</v>
      </c>
      <c r="AA64" s="71"/>
      <c r="AB64" s="82">
        <v>2.8E-3</v>
      </c>
      <c r="AC64" s="79">
        <v>0</v>
      </c>
      <c r="AD64" s="71"/>
      <c r="AE64" s="85">
        <v>41.39</v>
      </c>
      <c r="AG64" s="73">
        <f t="shared" si="1"/>
        <v>40.08</v>
      </c>
      <c r="AH64" s="74">
        <f t="shared" si="2"/>
        <v>0</v>
      </c>
    </row>
    <row r="65" spans="1:34" x14ac:dyDescent="0.35">
      <c r="A65" s="63" t="str">
        <f t="shared" si="0"/>
        <v>Renfrew Hydro Inc.RESIDENTIAL</v>
      </c>
      <c r="B65" s="78" t="s">
        <v>81</v>
      </c>
      <c r="C65" s="78" t="s">
        <v>92</v>
      </c>
      <c r="D65" s="79">
        <v>2024</v>
      </c>
      <c r="E65" s="79">
        <v>700</v>
      </c>
      <c r="F65" s="80">
        <v>0.10299999999999999</v>
      </c>
      <c r="G65" s="80">
        <v>0.125</v>
      </c>
      <c r="H65" s="81">
        <v>29.94</v>
      </c>
      <c r="I65" s="82">
        <v>6.7000000000000002E-3</v>
      </c>
      <c r="J65" s="71">
        <v>-1.6000000000000001E-3</v>
      </c>
      <c r="K65" s="82">
        <v>8.3999999999999995E-3</v>
      </c>
      <c r="L65" s="82">
        <v>6.4000000000000003E-3</v>
      </c>
      <c r="M65" s="82">
        <v>4.4999999999999997E-3</v>
      </c>
      <c r="N65" s="83">
        <v>1.4E-3</v>
      </c>
      <c r="O65" s="81">
        <v>0.25</v>
      </c>
      <c r="P65" s="82">
        <v>1.0713999999999999</v>
      </c>
      <c r="Q65" s="81">
        <v>0.13</v>
      </c>
      <c r="R65" s="81">
        <v>0.63</v>
      </c>
      <c r="S65" s="81">
        <v>0.18</v>
      </c>
      <c r="T65" s="81">
        <v>0.19</v>
      </c>
      <c r="U65" s="80">
        <v>8.6999999999999994E-2</v>
      </c>
      <c r="V65" s="80">
        <v>0.122</v>
      </c>
      <c r="W65" s="80">
        <v>0.182</v>
      </c>
      <c r="X65" s="82">
        <v>3.9039999999999998E-2</v>
      </c>
      <c r="Y65" s="80">
        <v>0.193</v>
      </c>
      <c r="Z65" s="81">
        <v>-1.67</v>
      </c>
      <c r="AA65" s="71"/>
      <c r="AB65" s="82">
        <v>6.7000000000000002E-3</v>
      </c>
      <c r="AC65" s="79">
        <v>0</v>
      </c>
      <c r="AD65" s="71"/>
      <c r="AE65" s="85">
        <v>41.39</v>
      </c>
      <c r="AG65" s="73">
        <f t="shared" si="1"/>
        <v>31.61</v>
      </c>
      <c r="AH65" s="74">
        <f t="shared" si="2"/>
        <v>0</v>
      </c>
    </row>
    <row r="66" spans="1:34" ht="21" x14ac:dyDescent="0.35">
      <c r="A66" s="63" t="str">
        <f t="shared" si="0"/>
        <v>Rideau St. Lawrence Distribution Inc.RESIDENTIAL</v>
      </c>
      <c r="B66" s="78" t="s">
        <v>82</v>
      </c>
      <c r="C66" s="78" t="s">
        <v>92</v>
      </c>
      <c r="D66" s="79">
        <v>2024</v>
      </c>
      <c r="E66" s="79">
        <v>700</v>
      </c>
      <c r="F66" s="80">
        <v>0.10299999999999999</v>
      </c>
      <c r="G66" s="80">
        <v>0.125</v>
      </c>
      <c r="H66" s="81">
        <v>35.03</v>
      </c>
      <c r="I66" s="82">
        <v>9.1000000000000004E-3</v>
      </c>
      <c r="J66" s="82">
        <v>-3.3E-3</v>
      </c>
      <c r="K66" s="82">
        <v>9.4000000000000004E-3</v>
      </c>
      <c r="L66" s="82">
        <v>7.7000000000000002E-3</v>
      </c>
      <c r="M66" s="82">
        <v>4.4999999999999997E-3</v>
      </c>
      <c r="N66" s="83">
        <v>1.4E-3</v>
      </c>
      <c r="O66" s="81">
        <v>0.25</v>
      </c>
      <c r="P66" s="82">
        <v>1.0852999999999999</v>
      </c>
      <c r="Q66" s="81">
        <v>0.13</v>
      </c>
      <c r="R66" s="81">
        <v>0.63</v>
      </c>
      <c r="S66" s="81">
        <v>0.18</v>
      </c>
      <c r="T66" s="81">
        <v>0.19</v>
      </c>
      <c r="U66" s="80">
        <v>8.6999999999999994E-2</v>
      </c>
      <c r="V66" s="80">
        <v>0.122</v>
      </c>
      <c r="W66" s="80">
        <v>0.182</v>
      </c>
      <c r="X66" s="82">
        <v>3.9039999999999998E-2</v>
      </c>
      <c r="Y66" s="80">
        <v>0.193</v>
      </c>
      <c r="Z66" s="81">
        <v>0.9</v>
      </c>
      <c r="AA66" s="71"/>
      <c r="AB66" s="82">
        <v>9.1000000000000004E-3</v>
      </c>
      <c r="AC66" s="79">
        <v>0</v>
      </c>
      <c r="AD66" s="71"/>
      <c r="AE66" s="85">
        <v>41.39</v>
      </c>
      <c r="AG66" s="73">
        <f t="shared" si="1"/>
        <v>34.130000000000003</v>
      </c>
      <c r="AH66" s="74">
        <f t="shared" si="2"/>
        <v>0</v>
      </c>
    </row>
    <row r="67" spans="1:34" x14ac:dyDescent="0.35">
      <c r="A67" s="63" t="str">
        <f t="shared" si="0"/>
        <v>Sioux Lookout Hydro Inc.RESIDENTIAL</v>
      </c>
      <c r="B67" s="78" t="s">
        <v>83</v>
      </c>
      <c r="C67" s="78" t="s">
        <v>92</v>
      </c>
      <c r="D67" s="79">
        <v>2024</v>
      </c>
      <c r="E67" s="79">
        <v>700</v>
      </c>
      <c r="F67" s="80">
        <v>0.10299999999999999</v>
      </c>
      <c r="G67" s="80">
        <v>0.125</v>
      </c>
      <c r="H67" s="81">
        <v>58.4</v>
      </c>
      <c r="I67" s="82">
        <v>8.3999999999999995E-3</v>
      </c>
      <c r="J67" s="82">
        <v>6.9999999999999999E-4</v>
      </c>
      <c r="K67" s="82">
        <v>9.9000000000000008E-3</v>
      </c>
      <c r="L67" s="82">
        <v>1.4E-3</v>
      </c>
      <c r="M67" s="82">
        <v>4.4999999999999997E-3</v>
      </c>
      <c r="N67" s="83">
        <v>1.4E-3</v>
      </c>
      <c r="O67" s="81">
        <v>0.25</v>
      </c>
      <c r="P67" s="82">
        <v>1.0565</v>
      </c>
      <c r="Q67" s="81">
        <v>0.13</v>
      </c>
      <c r="R67" s="81">
        <v>0.63</v>
      </c>
      <c r="S67" s="81">
        <v>0.18</v>
      </c>
      <c r="T67" s="81">
        <v>0.19</v>
      </c>
      <c r="U67" s="80">
        <v>8.6999999999999994E-2</v>
      </c>
      <c r="V67" s="80">
        <v>0.122</v>
      </c>
      <c r="W67" s="80">
        <v>0.182</v>
      </c>
      <c r="X67" s="82">
        <v>3.9039999999999998E-2</v>
      </c>
      <c r="Y67" s="80">
        <v>0.193</v>
      </c>
      <c r="Z67" s="81">
        <v>2.69</v>
      </c>
      <c r="AA67" s="71"/>
      <c r="AB67" s="82">
        <v>8.3999999999999995E-3</v>
      </c>
      <c r="AC67" s="79">
        <v>1</v>
      </c>
      <c r="AD67" s="71"/>
      <c r="AE67" s="85">
        <v>41.39</v>
      </c>
      <c r="AG67" s="73">
        <f t="shared" ref="AG67:AG75" si="3">H67-Z67</f>
        <v>55.71</v>
      </c>
      <c r="AH67" s="74">
        <f t="shared" ref="AH67:AH75" si="4">AA67</f>
        <v>0</v>
      </c>
    </row>
    <row r="68" spans="1:34" x14ac:dyDescent="0.35">
      <c r="A68" s="63" t="s">
        <v>168</v>
      </c>
      <c r="B68" s="78" t="s">
        <v>264</v>
      </c>
      <c r="C68" s="78" t="s">
        <v>92</v>
      </c>
      <c r="D68" s="79">
        <v>2024</v>
      </c>
      <c r="E68" s="79">
        <v>700</v>
      </c>
      <c r="F68" s="80">
        <v>0.10299999999999999</v>
      </c>
      <c r="G68" s="80">
        <v>0.125</v>
      </c>
      <c r="H68" s="81">
        <v>26.5</v>
      </c>
      <c r="I68" s="82">
        <v>5.4999999999999997E-3</v>
      </c>
      <c r="J68" s="82">
        <v>-1.1999999999999999E-3</v>
      </c>
      <c r="K68" s="82">
        <v>9.4999999999999998E-3</v>
      </c>
      <c r="L68" s="82">
        <v>6.4000000000000003E-3</v>
      </c>
      <c r="M68" s="82">
        <v>4.4999999999999997E-3</v>
      </c>
      <c r="N68" s="83">
        <v>1.4E-3</v>
      </c>
      <c r="O68" s="81">
        <v>0.25</v>
      </c>
      <c r="P68" s="82">
        <v>1.0398000000000001</v>
      </c>
      <c r="Q68" s="81">
        <v>0.13</v>
      </c>
      <c r="R68" s="81">
        <v>0.63</v>
      </c>
      <c r="S68" s="81">
        <v>0.18</v>
      </c>
      <c r="T68" s="81">
        <v>0.19</v>
      </c>
      <c r="U68" s="80">
        <v>8.6999999999999994E-2</v>
      </c>
      <c r="V68" s="80">
        <v>0.122</v>
      </c>
      <c r="W68" s="80">
        <v>0.182</v>
      </c>
      <c r="X68" s="82">
        <v>3.9039999999999998E-2</v>
      </c>
      <c r="Y68" s="80">
        <v>0.193</v>
      </c>
      <c r="Z68" s="81">
        <v>-7.78</v>
      </c>
      <c r="AA68" s="71"/>
      <c r="AB68" s="82">
        <v>5.4999999999999997E-3</v>
      </c>
      <c r="AC68" s="79">
        <v>0</v>
      </c>
      <c r="AD68" s="71"/>
      <c r="AE68" s="85">
        <v>41.39</v>
      </c>
      <c r="AG68" s="73">
        <f t="shared" si="3"/>
        <v>34.28</v>
      </c>
      <c r="AH68" s="74">
        <f t="shared" si="4"/>
        <v>0</v>
      </c>
    </row>
    <row r="69" spans="1:34" x14ac:dyDescent="0.35">
      <c r="A69" s="63" t="s">
        <v>169</v>
      </c>
      <c r="B69" s="78" t="s">
        <v>264</v>
      </c>
      <c r="C69" s="78" t="s">
        <v>92</v>
      </c>
      <c r="D69" s="79">
        <v>2024</v>
      </c>
      <c r="E69" s="79">
        <v>700</v>
      </c>
      <c r="F69" s="80">
        <v>0.10299999999999999</v>
      </c>
      <c r="G69" s="80">
        <v>0.125</v>
      </c>
      <c r="H69" s="81">
        <v>26.5</v>
      </c>
      <c r="I69" s="82">
        <v>5.4999999999999997E-3</v>
      </c>
      <c r="J69" s="82">
        <v>-1.1999999999999999E-3</v>
      </c>
      <c r="K69" s="82">
        <v>9.4999999999999998E-3</v>
      </c>
      <c r="L69" s="82">
        <v>6.4000000000000003E-3</v>
      </c>
      <c r="M69" s="82">
        <v>4.4999999999999997E-3</v>
      </c>
      <c r="N69" s="83">
        <v>1.4E-3</v>
      </c>
      <c r="O69" s="81">
        <v>0.25</v>
      </c>
      <c r="P69" s="82">
        <v>1.0398000000000001</v>
      </c>
      <c r="Q69" s="81">
        <v>0.13</v>
      </c>
      <c r="R69" s="81">
        <v>0.63</v>
      </c>
      <c r="S69" s="81">
        <v>0.18</v>
      </c>
      <c r="T69" s="81">
        <v>0.19</v>
      </c>
      <c r="U69" s="80">
        <v>8.6999999999999994E-2</v>
      </c>
      <c r="V69" s="80">
        <v>0.122</v>
      </c>
      <c r="W69" s="80">
        <v>0.182</v>
      </c>
      <c r="X69" s="82">
        <v>3.9039999999999998E-2</v>
      </c>
      <c r="Y69" s="80">
        <v>0.193</v>
      </c>
      <c r="Z69" s="81">
        <v>-7.78</v>
      </c>
      <c r="AA69" s="71"/>
      <c r="AB69" s="82">
        <v>5.4999999999999997E-3</v>
      </c>
      <c r="AC69" s="79">
        <v>0</v>
      </c>
      <c r="AD69" s="71"/>
      <c r="AE69" s="85">
        <v>41.39</v>
      </c>
      <c r="AG69" s="73">
        <f t="shared" ref="AG69" si="5">H69-Z69</f>
        <v>34.28</v>
      </c>
      <c r="AH69" s="74">
        <f t="shared" ref="AH69" si="6">AA69</f>
        <v>0</v>
      </c>
    </row>
    <row r="70" spans="1:34" x14ac:dyDescent="0.35">
      <c r="A70" s="63" t="str">
        <f t="shared" ref="A70:A75" si="7">B70&amp;C70</f>
        <v>Tillsonburg Hydro Inc.RESIDENTIAL</v>
      </c>
      <c r="B70" s="78" t="s">
        <v>86</v>
      </c>
      <c r="C70" s="78" t="s">
        <v>92</v>
      </c>
      <c r="D70" s="79">
        <v>2024</v>
      </c>
      <c r="E70" s="79">
        <v>700</v>
      </c>
      <c r="F70" s="80">
        <v>0.10299999999999999</v>
      </c>
      <c r="G70" s="80">
        <v>0.125</v>
      </c>
      <c r="H70" s="81">
        <v>31.16</v>
      </c>
      <c r="I70" s="82"/>
      <c r="J70" s="82"/>
      <c r="K70" s="82">
        <v>9.9000000000000008E-3</v>
      </c>
      <c r="L70" s="82">
        <v>7.6E-3</v>
      </c>
      <c r="M70" s="82">
        <v>4.4999999999999997E-3</v>
      </c>
      <c r="N70" s="83">
        <v>1.4E-3</v>
      </c>
      <c r="O70" s="81">
        <v>0.25</v>
      </c>
      <c r="P70" s="82">
        <v>1.0333000000000001</v>
      </c>
      <c r="Q70" s="81">
        <v>0.13</v>
      </c>
      <c r="R70" s="81">
        <v>0.63</v>
      </c>
      <c r="S70" s="81">
        <v>0.18</v>
      </c>
      <c r="T70" s="81">
        <v>0.19</v>
      </c>
      <c r="U70" s="80">
        <v>8.6999999999999994E-2</v>
      </c>
      <c r="V70" s="80">
        <v>0.122</v>
      </c>
      <c r="W70" s="80">
        <v>0.182</v>
      </c>
      <c r="X70" s="82">
        <v>3.9039999999999998E-2</v>
      </c>
      <c r="Y70" s="80">
        <v>0.193</v>
      </c>
      <c r="Z70" s="81">
        <v>0.42</v>
      </c>
      <c r="AA70" s="71"/>
      <c r="AB70" s="82">
        <v>0</v>
      </c>
      <c r="AC70" s="79">
        <v>0</v>
      </c>
      <c r="AD70" s="71"/>
      <c r="AE70" s="85">
        <v>41.39</v>
      </c>
      <c r="AG70" s="73">
        <f t="shared" si="3"/>
        <v>30.74</v>
      </c>
      <c r="AH70" s="74">
        <f t="shared" si="4"/>
        <v>0</v>
      </c>
    </row>
    <row r="71" spans="1:34" ht="21" x14ac:dyDescent="0.35">
      <c r="A71" s="63" t="str">
        <f t="shared" si="7"/>
        <v>Toronto Hydro-Electric System LimitedRESIDENTIAL</v>
      </c>
      <c r="B71" s="78" t="s">
        <v>87</v>
      </c>
      <c r="C71" s="78" t="s">
        <v>92</v>
      </c>
      <c r="D71" s="79">
        <v>2024</v>
      </c>
      <c r="E71" s="79">
        <v>700</v>
      </c>
      <c r="F71" s="80">
        <v>0.10299999999999999</v>
      </c>
      <c r="G71" s="80">
        <v>0.125</v>
      </c>
      <c r="H71" s="81">
        <v>43.1</v>
      </c>
      <c r="I71" s="82">
        <v>4.3099999999999996E-3</v>
      </c>
      <c r="J71" s="82">
        <v>0</v>
      </c>
      <c r="K71" s="82">
        <v>1.2239999999999999E-2</v>
      </c>
      <c r="L71" s="82">
        <v>8.4499999999999992E-3</v>
      </c>
      <c r="M71" s="82">
        <v>4.4999999999999997E-3</v>
      </c>
      <c r="N71" s="83">
        <v>1.4E-3</v>
      </c>
      <c r="O71" s="81">
        <v>0.25</v>
      </c>
      <c r="P71" s="82">
        <v>1.0295000000000001</v>
      </c>
      <c r="Q71" s="81">
        <v>0.13</v>
      </c>
      <c r="R71" s="81">
        <v>0.63</v>
      </c>
      <c r="S71" s="81">
        <v>0.18</v>
      </c>
      <c r="T71" s="81">
        <v>0.19</v>
      </c>
      <c r="U71" s="80">
        <v>8.6999999999999994E-2</v>
      </c>
      <c r="V71" s="80">
        <v>0.122</v>
      </c>
      <c r="W71" s="80">
        <v>0.182</v>
      </c>
      <c r="X71" s="82">
        <v>3.9039999999999998E-2</v>
      </c>
      <c r="Y71" s="80">
        <v>0.193</v>
      </c>
      <c r="Z71" s="81">
        <v>-2.2000000000000002</v>
      </c>
      <c r="AA71" s="71"/>
      <c r="AB71" s="82">
        <v>4.3099999999999996E-3</v>
      </c>
      <c r="AC71" s="79">
        <v>0</v>
      </c>
      <c r="AD71" s="71"/>
      <c r="AE71" s="85">
        <v>41.39</v>
      </c>
      <c r="AG71" s="73">
        <f t="shared" si="3"/>
        <v>45.300000000000004</v>
      </c>
      <c r="AH71" s="74">
        <f t="shared" si="4"/>
        <v>0</v>
      </c>
    </row>
    <row r="72" spans="1:34" x14ac:dyDescent="0.35">
      <c r="A72" s="63" t="str">
        <f t="shared" si="7"/>
        <v>Wasaga Distribution Inc.RESIDENTIAL</v>
      </c>
      <c r="B72" s="78" t="s">
        <v>88</v>
      </c>
      <c r="C72" s="78" t="s">
        <v>92</v>
      </c>
      <c r="D72" s="79">
        <v>2024</v>
      </c>
      <c r="E72" s="79">
        <v>700</v>
      </c>
      <c r="F72" s="80">
        <v>0.10299999999999999</v>
      </c>
      <c r="G72" s="80">
        <v>0.125</v>
      </c>
      <c r="H72" s="81">
        <v>25.54</v>
      </c>
      <c r="I72" s="71">
        <v>9.4000000000000004E-3</v>
      </c>
      <c r="J72" s="71">
        <v>-1.4E-3</v>
      </c>
      <c r="K72" s="82">
        <v>1.0500000000000001E-2</v>
      </c>
      <c r="L72" s="82">
        <v>7.9000000000000008E-3</v>
      </c>
      <c r="M72" s="82">
        <v>4.4999999999999997E-3</v>
      </c>
      <c r="N72" s="83">
        <v>1.4E-3</v>
      </c>
      <c r="O72" s="81">
        <v>0.25</v>
      </c>
      <c r="P72" s="82">
        <v>1.0798000000000001</v>
      </c>
      <c r="Q72" s="81">
        <v>0.13</v>
      </c>
      <c r="R72" s="81">
        <v>0.63</v>
      </c>
      <c r="S72" s="81">
        <v>0.18</v>
      </c>
      <c r="T72" s="81">
        <v>0.19</v>
      </c>
      <c r="U72" s="80">
        <v>8.6999999999999994E-2</v>
      </c>
      <c r="V72" s="80">
        <v>0.122</v>
      </c>
      <c r="W72" s="80">
        <v>0.182</v>
      </c>
      <c r="X72" s="82">
        <v>3.9039999999999998E-2</v>
      </c>
      <c r="Y72" s="80">
        <v>0.193</v>
      </c>
      <c r="Z72" s="81">
        <v>-2.14</v>
      </c>
      <c r="AA72" s="71"/>
      <c r="AB72" s="82">
        <v>9.4000000000000004E-3</v>
      </c>
      <c r="AC72" s="79">
        <v>0</v>
      </c>
      <c r="AD72" s="71"/>
      <c r="AE72" s="85">
        <v>41.39</v>
      </c>
      <c r="AG72" s="73">
        <f t="shared" si="3"/>
        <v>27.68</v>
      </c>
      <c r="AH72" s="74">
        <f t="shared" si="4"/>
        <v>0</v>
      </c>
    </row>
    <row r="73" spans="1:34" ht="21" x14ac:dyDescent="0.35">
      <c r="A73" s="63" t="str">
        <f t="shared" si="7"/>
        <v>Welland Hydro-Electric System Corp.RESIDENTIAL</v>
      </c>
      <c r="B73" s="78" t="s">
        <v>89</v>
      </c>
      <c r="C73" s="78" t="s">
        <v>92</v>
      </c>
      <c r="D73" s="79">
        <v>2024</v>
      </c>
      <c r="E73" s="79">
        <v>700</v>
      </c>
      <c r="F73" s="80">
        <v>0.10299999999999999</v>
      </c>
      <c r="G73" s="80">
        <v>0.125</v>
      </c>
      <c r="H73" s="81">
        <v>32.770000000000003</v>
      </c>
      <c r="I73" s="82">
        <v>2.5000000000000001E-3</v>
      </c>
      <c r="J73" s="82">
        <v>-2.9999999999999997E-4</v>
      </c>
      <c r="K73" s="82">
        <v>1.18E-2</v>
      </c>
      <c r="L73" s="82">
        <v>8.8000000000000005E-3</v>
      </c>
      <c r="M73" s="82">
        <v>4.4999999999999997E-3</v>
      </c>
      <c r="N73" s="83">
        <v>1.4E-3</v>
      </c>
      <c r="O73" s="81">
        <v>0.25</v>
      </c>
      <c r="P73" s="82">
        <v>1.0476000000000001</v>
      </c>
      <c r="Q73" s="81">
        <v>0.13</v>
      </c>
      <c r="R73" s="81">
        <v>0.63</v>
      </c>
      <c r="S73" s="81">
        <v>0.18</v>
      </c>
      <c r="T73" s="81">
        <v>0.19</v>
      </c>
      <c r="U73" s="80">
        <v>8.6999999999999994E-2</v>
      </c>
      <c r="V73" s="80">
        <v>0.122</v>
      </c>
      <c r="W73" s="80">
        <v>0.182</v>
      </c>
      <c r="X73" s="82">
        <v>3.9039999999999998E-2</v>
      </c>
      <c r="Y73" s="80">
        <v>0.193</v>
      </c>
      <c r="Z73" s="81">
        <v>0.42</v>
      </c>
      <c r="AA73" s="71"/>
      <c r="AB73" s="82">
        <v>2.5000000000000001E-3</v>
      </c>
      <c r="AC73" s="79">
        <v>0</v>
      </c>
      <c r="AD73" s="71"/>
      <c r="AE73" s="85">
        <v>41.39</v>
      </c>
      <c r="AG73" s="73">
        <f t="shared" si="3"/>
        <v>32.35</v>
      </c>
      <c r="AH73" s="74">
        <f t="shared" si="4"/>
        <v>0</v>
      </c>
    </row>
    <row r="74" spans="1:34" x14ac:dyDescent="0.35">
      <c r="A74" s="63" t="str">
        <f t="shared" si="7"/>
        <v>Wellington North Power Inc.RESIDENTIAL</v>
      </c>
      <c r="B74" s="78" t="s">
        <v>90</v>
      </c>
      <c r="C74" s="78" t="s">
        <v>92</v>
      </c>
      <c r="D74" s="79">
        <v>2024</v>
      </c>
      <c r="E74" s="79">
        <v>700</v>
      </c>
      <c r="F74" s="80">
        <v>0.10299999999999999</v>
      </c>
      <c r="G74" s="80">
        <v>0.125</v>
      </c>
      <c r="H74" s="81">
        <v>43.83</v>
      </c>
      <c r="I74" s="82">
        <v>7.3000000000000001E-3</v>
      </c>
      <c r="J74" s="82">
        <v>1E-4</v>
      </c>
      <c r="K74" s="82">
        <v>9.9000000000000008E-3</v>
      </c>
      <c r="L74" s="82">
        <v>8.3999999999999995E-3</v>
      </c>
      <c r="M74" s="82">
        <v>4.4999999999999997E-3</v>
      </c>
      <c r="N74" s="83">
        <v>1.4E-3</v>
      </c>
      <c r="O74" s="81">
        <v>0.25</v>
      </c>
      <c r="P74" s="82">
        <v>1.0608</v>
      </c>
      <c r="Q74" s="81">
        <v>0.13</v>
      </c>
      <c r="R74" s="81">
        <v>0.63</v>
      </c>
      <c r="S74" s="81">
        <v>0.18</v>
      </c>
      <c r="T74" s="81">
        <v>0.19</v>
      </c>
      <c r="U74" s="80">
        <v>8.6999999999999994E-2</v>
      </c>
      <c r="V74" s="80">
        <v>0.122</v>
      </c>
      <c r="W74" s="80">
        <v>0.182</v>
      </c>
      <c r="X74" s="82">
        <v>3.9039999999999998E-2</v>
      </c>
      <c r="Y74" s="80">
        <v>0.193</v>
      </c>
      <c r="Z74" s="81">
        <v>0.42</v>
      </c>
      <c r="AA74" s="71"/>
      <c r="AB74" s="82">
        <v>7.3000000000000001E-3</v>
      </c>
      <c r="AC74" s="79">
        <v>0</v>
      </c>
      <c r="AD74" s="71"/>
      <c r="AE74" s="85">
        <v>41.39</v>
      </c>
      <c r="AG74" s="73">
        <f t="shared" si="3"/>
        <v>43.41</v>
      </c>
      <c r="AH74" s="74">
        <f t="shared" si="4"/>
        <v>0</v>
      </c>
    </row>
    <row r="75" spans="1:34" x14ac:dyDescent="0.35">
      <c r="A75" s="63" t="str">
        <f t="shared" si="7"/>
        <v>Westario Power Inc.RESIDENTIAL</v>
      </c>
      <c r="B75" s="78" t="s">
        <v>91</v>
      </c>
      <c r="C75" s="78" t="s">
        <v>92</v>
      </c>
      <c r="D75" s="79">
        <v>2024</v>
      </c>
      <c r="E75" s="79">
        <v>700</v>
      </c>
      <c r="F75" s="80">
        <v>0.10299999999999999</v>
      </c>
      <c r="G75" s="80">
        <v>0.125</v>
      </c>
      <c r="H75" s="81">
        <v>31.17</v>
      </c>
      <c r="I75" s="82">
        <v>5.4999999999999997E-3</v>
      </c>
      <c r="J75" s="82"/>
      <c r="K75" s="82">
        <v>9.7999999999999997E-3</v>
      </c>
      <c r="L75" s="82">
        <v>7.6E-3</v>
      </c>
      <c r="M75" s="82">
        <v>4.4999999999999997E-3</v>
      </c>
      <c r="N75" s="83">
        <v>1.4E-3</v>
      </c>
      <c r="O75" s="81">
        <v>0.25</v>
      </c>
      <c r="P75" s="82">
        <v>1.0693999999999999</v>
      </c>
      <c r="Q75" s="81">
        <v>0.13</v>
      </c>
      <c r="R75" s="81">
        <v>0.63</v>
      </c>
      <c r="S75" s="81">
        <v>0.18</v>
      </c>
      <c r="T75" s="81">
        <v>0.19</v>
      </c>
      <c r="U75" s="80">
        <v>8.6999999999999994E-2</v>
      </c>
      <c r="V75" s="80">
        <v>0.122</v>
      </c>
      <c r="W75" s="80">
        <v>0.182</v>
      </c>
      <c r="X75" s="82">
        <v>3.9039999999999998E-2</v>
      </c>
      <c r="Y75" s="80">
        <v>0.193</v>
      </c>
      <c r="Z75" s="81">
        <v>-0.56999999999999995</v>
      </c>
      <c r="AA75" s="71"/>
      <c r="AB75" s="82">
        <v>5.4999999999999997E-3</v>
      </c>
      <c r="AC75" s="79">
        <v>0</v>
      </c>
      <c r="AD75" s="71"/>
      <c r="AE75" s="85">
        <v>41.39</v>
      </c>
      <c r="AG75" s="73">
        <f t="shared" si="3"/>
        <v>31.740000000000002</v>
      </c>
      <c r="AH75" s="74">
        <f t="shared" si="4"/>
        <v>0</v>
      </c>
    </row>
  </sheetData>
  <autoFilter ref="A1:AB75" xr:uid="{C5CA998E-9725-4879-9DFE-31CDEAEF9C93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ECB-D960-45A1-BB33-F761F2511DBB}">
  <sheetPr codeName="Sheet2"/>
  <dimension ref="A1:AH77"/>
  <sheetViews>
    <sheetView showGridLines="0" topLeftCell="B1" workbookViewId="0">
      <selection activeCell="B1" sqref="A1:XFD1048576"/>
    </sheetView>
  </sheetViews>
  <sheetFormatPr defaultRowHeight="14.5" x14ac:dyDescent="0.35"/>
  <cols>
    <col min="1" max="1" width="57.26953125" style="63" customWidth="1"/>
    <col min="2" max="2" width="40.1796875" style="63" customWidth="1"/>
    <col min="3" max="3" width="19.81640625" style="63" customWidth="1"/>
    <col min="4" max="4" width="5.453125" style="63" customWidth="1"/>
    <col min="5" max="5" width="3.81640625" style="63" customWidth="1"/>
    <col min="6" max="7" width="5.1796875" style="63" customWidth="1"/>
    <col min="8" max="8" width="5.81640625" style="63" customWidth="1"/>
    <col min="9" max="9" width="7.54296875" style="63" customWidth="1"/>
    <col min="10" max="10" width="18.1796875" style="63" customWidth="1"/>
    <col min="11" max="13" width="6.81640625" style="63" customWidth="1"/>
    <col min="14" max="14" width="7.453125" style="63" customWidth="1"/>
    <col min="15" max="15" width="4.453125" style="63" customWidth="1"/>
    <col min="16" max="16" width="8.81640625" style="63" customWidth="1"/>
    <col min="17" max="17" width="4.453125" style="63" customWidth="1"/>
    <col min="18" max="18" width="5" style="63" customWidth="1"/>
    <col min="19" max="19" width="5.81640625" style="63" customWidth="1"/>
    <col min="20" max="20" width="5" style="63" customWidth="1"/>
    <col min="21" max="21" width="7.1796875" style="63" customWidth="1"/>
    <col min="22" max="22" width="7.81640625" style="63" customWidth="1"/>
    <col min="23" max="23" width="7.1796875" style="63" customWidth="1"/>
    <col min="24" max="24" width="8.54296875" style="63" customWidth="1"/>
    <col min="25" max="25" width="6.1796875" style="63" customWidth="1"/>
    <col min="26" max="26" width="5" style="63" customWidth="1"/>
    <col min="27" max="27" width="7.1796875" style="63" customWidth="1"/>
    <col min="28" max="28" width="9.54296875" style="63" customWidth="1"/>
    <col min="29" max="29" width="4.453125" style="63" customWidth="1"/>
    <col min="30" max="30" width="4.54296875" style="63" customWidth="1"/>
    <col min="31" max="31" width="8.54296875" style="63" customWidth="1"/>
    <col min="32" max="32" width="1" style="63" customWidth="1"/>
    <col min="33" max="34" width="8.81640625" style="64"/>
    <col min="35" max="16384" width="8.7265625" style="63"/>
  </cols>
  <sheetData>
    <row r="1" spans="1:34" x14ac:dyDescent="0.35"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1" t="s">
        <v>11</v>
      </c>
      <c r="N1" s="61" t="s">
        <v>12</v>
      </c>
      <c r="O1" s="61" t="s">
        <v>13</v>
      </c>
      <c r="P1" s="61" t="s">
        <v>14</v>
      </c>
      <c r="Q1" s="61" t="s">
        <v>15</v>
      </c>
      <c r="R1" s="61" t="s">
        <v>16</v>
      </c>
      <c r="S1" s="61" t="s">
        <v>17</v>
      </c>
      <c r="T1" s="61" t="s">
        <v>18</v>
      </c>
      <c r="U1" s="61" t="s">
        <v>19</v>
      </c>
      <c r="V1" s="61" t="s">
        <v>20</v>
      </c>
      <c r="W1" s="61" t="s">
        <v>21</v>
      </c>
      <c r="X1" s="61" t="s">
        <v>22</v>
      </c>
      <c r="Y1" s="61" t="s">
        <v>23</v>
      </c>
      <c r="Z1" s="61" t="s">
        <v>24</v>
      </c>
      <c r="AA1" s="61" t="s">
        <v>25</v>
      </c>
      <c r="AB1" s="61" t="s">
        <v>26</v>
      </c>
      <c r="AC1" s="61" t="s">
        <v>27</v>
      </c>
      <c r="AD1" s="61" t="s">
        <v>28</v>
      </c>
      <c r="AE1" s="62" t="s">
        <v>29</v>
      </c>
      <c r="AG1" s="64" t="s">
        <v>95</v>
      </c>
      <c r="AH1" s="64" t="s">
        <v>176</v>
      </c>
    </row>
    <row r="2" spans="1:34" x14ac:dyDescent="0.35">
      <c r="A2" s="63" t="str">
        <f>B2&amp;C2</f>
        <v>Alectra Utilities Corporation-Brampton Rate ZoneRESIDENTIAL</v>
      </c>
      <c r="B2" s="63" t="s">
        <v>30</v>
      </c>
      <c r="C2" s="63" t="s">
        <v>92</v>
      </c>
      <c r="D2" s="86">
        <v>2025</v>
      </c>
      <c r="E2" s="86">
        <v>700</v>
      </c>
      <c r="F2" s="87">
        <v>9.3000000000000013E-2</v>
      </c>
      <c r="G2" s="87">
        <v>0.11</v>
      </c>
      <c r="H2" s="88">
        <v>29.82</v>
      </c>
      <c r="I2" s="89">
        <v>5.0000000000000001E-4</v>
      </c>
      <c r="J2" s="89">
        <v>2.5000000000000001E-3</v>
      </c>
      <c r="K2" s="89">
        <v>1.2800000000000001E-2</v>
      </c>
      <c r="L2" s="89">
        <v>8.6999999999999994E-3</v>
      </c>
      <c r="M2" s="90">
        <v>4.4999999999999997E-3</v>
      </c>
      <c r="N2" s="89">
        <v>1.5E-3</v>
      </c>
      <c r="O2" s="88">
        <v>0.25</v>
      </c>
      <c r="P2" s="89">
        <v>1.0341</v>
      </c>
      <c r="Q2" s="88">
        <v>0.13</v>
      </c>
      <c r="R2" s="88">
        <v>0.64</v>
      </c>
      <c r="S2" s="88">
        <v>0.18</v>
      </c>
      <c r="T2" s="88">
        <v>0.18</v>
      </c>
      <c r="U2" s="87">
        <v>7.5999999999999998E-2</v>
      </c>
      <c r="V2" s="87">
        <v>0.122</v>
      </c>
      <c r="W2" s="87">
        <v>0.158</v>
      </c>
      <c r="X2" s="90">
        <v>3.9039999999999998E-2</v>
      </c>
      <c r="Y2" s="87">
        <v>0.13100000000000001</v>
      </c>
      <c r="Z2" s="88">
        <v>0.87</v>
      </c>
      <c r="AA2" s="90"/>
      <c r="AB2" s="90">
        <f t="shared" ref="AB2:AB65" si="0">I2-AA2</f>
        <v>5.0000000000000001E-4</v>
      </c>
      <c r="AC2" s="63">
        <v>0</v>
      </c>
      <c r="AD2" s="86"/>
      <c r="AE2" s="26">
        <v>42.88</v>
      </c>
      <c r="AG2" s="73">
        <f>H2-Z2</f>
        <v>28.95</v>
      </c>
      <c r="AH2" s="74">
        <f>AA2</f>
        <v>0</v>
      </c>
    </row>
    <row r="3" spans="1:34" x14ac:dyDescent="0.35">
      <c r="A3" s="63" t="str">
        <f t="shared" ref="A3:A66" si="1">B3&amp;C3</f>
        <v>Alectra Utilities Corporation-Enersource Rate ZoneRESIDENTIAL</v>
      </c>
      <c r="B3" s="63" t="s">
        <v>32</v>
      </c>
      <c r="C3" s="63" t="s">
        <v>92</v>
      </c>
      <c r="D3" s="86">
        <v>2025</v>
      </c>
      <c r="E3" s="86">
        <v>700</v>
      </c>
      <c r="F3" s="87">
        <v>9.3000000000000013E-2</v>
      </c>
      <c r="G3" s="87">
        <v>0.11</v>
      </c>
      <c r="H3" s="88">
        <v>30.21</v>
      </c>
      <c r="I3" s="89">
        <v>1.6999999999999999E-3</v>
      </c>
      <c r="J3" s="89">
        <v>3.0999999999999999E-3</v>
      </c>
      <c r="K3" s="89">
        <v>1.32E-2</v>
      </c>
      <c r="L3" s="89">
        <v>0.01</v>
      </c>
      <c r="M3" s="90">
        <v>4.4999999999999997E-3</v>
      </c>
      <c r="N3" s="89">
        <v>1.5E-3</v>
      </c>
      <c r="O3" s="88">
        <v>0.25</v>
      </c>
      <c r="P3" s="89">
        <v>1.036</v>
      </c>
      <c r="Q3" s="88">
        <v>0.13</v>
      </c>
      <c r="R3" s="88">
        <v>0.64</v>
      </c>
      <c r="S3" s="88">
        <v>0.18</v>
      </c>
      <c r="T3" s="88">
        <v>0.18</v>
      </c>
      <c r="U3" s="87">
        <v>7.5999999999999998E-2</v>
      </c>
      <c r="V3" s="87">
        <v>0.122</v>
      </c>
      <c r="W3" s="87">
        <v>0.158</v>
      </c>
      <c r="X3" s="90">
        <v>3.9039999999999998E-2</v>
      </c>
      <c r="Y3" s="87">
        <v>0.13100000000000001</v>
      </c>
      <c r="Z3" s="88">
        <v>1.33</v>
      </c>
      <c r="AA3" s="90"/>
      <c r="AB3" s="90">
        <f t="shared" si="0"/>
        <v>1.6999999999999999E-3</v>
      </c>
      <c r="AC3" s="63">
        <v>0</v>
      </c>
      <c r="AD3" s="86"/>
      <c r="AE3" s="26">
        <v>42.88</v>
      </c>
      <c r="AG3" s="73">
        <f t="shared" ref="AG3:AG66" si="2">H3-Z3</f>
        <v>28.880000000000003</v>
      </c>
      <c r="AH3" s="74">
        <f t="shared" ref="AH3:AH66" si="3">AA3</f>
        <v>0</v>
      </c>
    </row>
    <row r="4" spans="1:34" x14ac:dyDescent="0.35">
      <c r="A4" s="63" t="str">
        <f t="shared" si="1"/>
        <v>Alectra Utilities Corporation-Guelph Rate ZoneRESIDENTIAL</v>
      </c>
      <c r="B4" s="63" t="s">
        <v>33</v>
      </c>
      <c r="C4" s="63" t="s">
        <v>92</v>
      </c>
      <c r="D4" s="86">
        <v>2025</v>
      </c>
      <c r="E4" s="86">
        <v>700</v>
      </c>
      <c r="F4" s="87">
        <v>9.3000000000000013E-2</v>
      </c>
      <c r="G4" s="87">
        <v>0.11</v>
      </c>
      <c r="H4" s="88">
        <v>35.229999999999997</v>
      </c>
      <c r="I4" s="89">
        <v>-4.0000000000000002E-4</v>
      </c>
      <c r="J4" s="89">
        <v>8.0000000000000002E-3</v>
      </c>
      <c r="K4" s="89">
        <v>1.1599999999999999E-2</v>
      </c>
      <c r="L4" s="89">
        <v>8.3999999999999995E-3</v>
      </c>
      <c r="M4" s="89">
        <v>4.4999999999999997E-3</v>
      </c>
      <c r="N4" s="89">
        <v>1.5E-3</v>
      </c>
      <c r="O4" s="88">
        <v>0.25</v>
      </c>
      <c r="P4" s="89">
        <v>1.026</v>
      </c>
      <c r="Q4" s="88">
        <v>0.13</v>
      </c>
      <c r="R4" s="88">
        <v>0.64</v>
      </c>
      <c r="S4" s="88">
        <v>0.18</v>
      </c>
      <c r="T4" s="88">
        <v>0.18</v>
      </c>
      <c r="U4" s="87">
        <v>7.5999999999999998E-2</v>
      </c>
      <c r="V4" s="87">
        <v>0.122</v>
      </c>
      <c r="W4" s="87">
        <v>0.158</v>
      </c>
      <c r="X4" s="90">
        <v>3.9039999999999998E-2</v>
      </c>
      <c r="Y4" s="87">
        <v>0.13100000000000001</v>
      </c>
      <c r="Z4" s="88">
        <v>0.42</v>
      </c>
      <c r="AA4" s="90"/>
      <c r="AB4" s="90">
        <f t="shared" si="0"/>
        <v>-4.0000000000000002E-4</v>
      </c>
      <c r="AC4" s="63">
        <v>0</v>
      </c>
      <c r="AD4" s="86"/>
      <c r="AE4" s="26">
        <v>42.88</v>
      </c>
      <c r="AG4" s="73">
        <f t="shared" si="2"/>
        <v>34.809999999999995</v>
      </c>
      <c r="AH4" s="74">
        <f t="shared" si="3"/>
        <v>0</v>
      </c>
    </row>
    <row r="5" spans="1:34" x14ac:dyDescent="0.35">
      <c r="A5" s="63" t="str">
        <f t="shared" si="1"/>
        <v>Alectra Utilities Corporation-Horizon Utilities Rate ZoneRESIDENTIAL</v>
      </c>
      <c r="B5" s="63" t="s">
        <v>34</v>
      </c>
      <c r="C5" s="63" t="s">
        <v>92</v>
      </c>
      <c r="D5" s="86">
        <v>2025</v>
      </c>
      <c r="E5" s="86">
        <v>700</v>
      </c>
      <c r="F5" s="87">
        <v>9.3000000000000013E-2</v>
      </c>
      <c r="G5" s="87">
        <v>0.11</v>
      </c>
      <c r="H5" s="88">
        <v>32.24</v>
      </c>
      <c r="I5" s="90">
        <v>-2.7E-4</v>
      </c>
      <c r="J5" s="89">
        <v>1.6999999999999999E-3</v>
      </c>
      <c r="K5" s="89">
        <v>1.2699999999999999E-2</v>
      </c>
      <c r="L5" s="89">
        <v>9.1000000000000004E-3</v>
      </c>
      <c r="M5" s="90">
        <v>4.4999999999999997E-3</v>
      </c>
      <c r="N5" s="89">
        <v>1.5E-3</v>
      </c>
      <c r="O5" s="88">
        <v>0.25</v>
      </c>
      <c r="P5" s="89">
        <v>1.0379</v>
      </c>
      <c r="Q5" s="88">
        <v>0.13</v>
      </c>
      <c r="R5" s="88">
        <v>0.64</v>
      </c>
      <c r="S5" s="88">
        <v>0.18</v>
      </c>
      <c r="T5" s="88">
        <v>0.18</v>
      </c>
      <c r="U5" s="87">
        <v>7.5999999999999998E-2</v>
      </c>
      <c r="V5" s="87">
        <v>0.122</v>
      </c>
      <c r="W5" s="87">
        <v>0.158</v>
      </c>
      <c r="X5" s="90">
        <v>3.9039999999999998E-2</v>
      </c>
      <c r="Y5" s="87">
        <v>0.13100000000000001</v>
      </c>
      <c r="Z5" s="88">
        <v>0.42</v>
      </c>
      <c r="AA5" s="90"/>
      <c r="AB5" s="90">
        <f t="shared" si="0"/>
        <v>-2.7E-4</v>
      </c>
      <c r="AC5" s="63">
        <v>0</v>
      </c>
      <c r="AD5" s="86"/>
      <c r="AE5" s="26">
        <v>42.88</v>
      </c>
      <c r="AG5" s="73">
        <f t="shared" si="2"/>
        <v>31.82</v>
      </c>
      <c r="AH5" s="74">
        <f t="shared" si="3"/>
        <v>0</v>
      </c>
    </row>
    <row r="6" spans="1:34" x14ac:dyDescent="0.35">
      <c r="A6" s="63" t="str">
        <f t="shared" si="1"/>
        <v>Alectra Utilities Corporation-PowerStream Rate ZoneRESIDENTIAL</v>
      </c>
      <c r="B6" s="63" t="s">
        <v>35</v>
      </c>
      <c r="C6" s="63" t="s">
        <v>92</v>
      </c>
      <c r="D6" s="86">
        <v>2025</v>
      </c>
      <c r="E6" s="86">
        <v>700</v>
      </c>
      <c r="F6" s="87">
        <v>9.3000000000000013E-2</v>
      </c>
      <c r="G6" s="87">
        <v>0.11</v>
      </c>
      <c r="H6" s="88">
        <v>34.35</v>
      </c>
      <c r="I6" s="89">
        <v>2.0000000000000001E-4</v>
      </c>
      <c r="J6" s="89">
        <v>3.2000000000000002E-3</v>
      </c>
      <c r="K6" s="89">
        <v>1.2800000000000001E-2</v>
      </c>
      <c r="L6" s="89">
        <v>4.8999999999999998E-3</v>
      </c>
      <c r="M6" s="90">
        <v>4.4999999999999997E-3</v>
      </c>
      <c r="N6" s="89">
        <v>1.5E-3</v>
      </c>
      <c r="O6" s="88">
        <v>0.25</v>
      </c>
      <c r="P6" s="89">
        <v>1.0368999999999999</v>
      </c>
      <c r="Q6" s="88">
        <v>0.13</v>
      </c>
      <c r="R6" s="88">
        <v>0.64</v>
      </c>
      <c r="S6" s="88">
        <v>0.18</v>
      </c>
      <c r="T6" s="88">
        <v>0.18</v>
      </c>
      <c r="U6" s="87">
        <v>7.5999999999999998E-2</v>
      </c>
      <c r="V6" s="87">
        <v>0.122</v>
      </c>
      <c r="W6" s="87">
        <v>0.158</v>
      </c>
      <c r="X6" s="90">
        <v>3.9039999999999998E-2</v>
      </c>
      <c r="Y6" s="87">
        <v>0.13100000000000001</v>
      </c>
      <c r="Z6" s="88">
        <v>1.05</v>
      </c>
      <c r="AA6" s="90"/>
      <c r="AB6" s="90">
        <f t="shared" si="0"/>
        <v>2.0000000000000001E-4</v>
      </c>
      <c r="AC6" s="63">
        <v>0</v>
      </c>
      <c r="AD6" s="86"/>
      <c r="AE6" s="26">
        <v>42.88</v>
      </c>
      <c r="AG6" s="73">
        <f t="shared" si="2"/>
        <v>33.300000000000004</v>
      </c>
      <c r="AH6" s="74">
        <f t="shared" si="3"/>
        <v>0</v>
      </c>
    </row>
    <row r="7" spans="1:34" x14ac:dyDescent="0.35">
      <c r="A7" s="63" t="str">
        <f t="shared" si="1"/>
        <v>Algoma Power Inc.SEASONAL CUSTOMERS</v>
      </c>
      <c r="B7" s="63" t="s">
        <v>94</v>
      </c>
      <c r="C7" s="63" t="s">
        <v>109</v>
      </c>
      <c r="D7" s="86">
        <v>2025</v>
      </c>
      <c r="E7" s="86">
        <v>700</v>
      </c>
      <c r="F7" s="87">
        <v>9.3000000000000013E-2</v>
      </c>
      <c r="G7" s="87">
        <v>0.11</v>
      </c>
      <c r="H7" s="88">
        <v>95.72</v>
      </c>
      <c r="I7" s="89">
        <v>4.5699999999999998E-2</v>
      </c>
      <c r="J7" s="89">
        <v>-1.1599999999999999E-2</v>
      </c>
      <c r="K7" s="89">
        <v>1.17E-2</v>
      </c>
      <c r="L7" s="89">
        <v>8.5000000000000006E-3</v>
      </c>
      <c r="M7" s="89">
        <v>4.4999999999999997E-3</v>
      </c>
      <c r="N7" s="89">
        <v>1.5E-3</v>
      </c>
      <c r="O7" s="88">
        <v>0.25</v>
      </c>
      <c r="P7" s="89">
        <v>1.0872999999999999</v>
      </c>
      <c r="Q7" s="88">
        <v>0.13</v>
      </c>
      <c r="R7" s="88">
        <v>0.64</v>
      </c>
      <c r="S7" s="88">
        <v>0.18</v>
      </c>
      <c r="T7" s="88">
        <v>0.18</v>
      </c>
      <c r="U7" s="87">
        <v>7.5999999999999998E-2</v>
      </c>
      <c r="V7" s="87">
        <v>0.122</v>
      </c>
      <c r="W7" s="87">
        <v>0.158</v>
      </c>
      <c r="X7" s="90">
        <v>3.9039999999999998E-2</v>
      </c>
      <c r="Y7" s="87">
        <v>0.13100000000000001</v>
      </c>
      <c r="Z7" s="88">
        <v>-3.33</v>
      </c>
      <c r="AA7" s="90">
        <v>4.5900000000000003E-2</v>
      </c>
      <c r="AB7" s="90">
        <f t="shared" si="0"/>
        <v>-2.0000000000000573E-4</v>
      </c>
      <c r="AC7" s="63">
        <v>0</v>
      </c>
      <c r="AD7" s="86"/>
      <c r="AE7" s="26">
        <v>42.88</v>
      </c>
      <c r="AG7" s="73">
        <v>62.11</v>
      </c>
      <c r="AH7" s="74">
        <v>0</v>
      </c>
    </row>
    <row r="8" spans="1:34" x14ac:dyDescent="0.35">
      <c r="A8" s="63" t="str">
        <f t="shared" si="1"/>
        <v>Algoma Power Inc.RESIDENTIAL R1 (i)</v>
      </c>
      <c r="B8" s="63" t="s">
        <v>94</v>
      </c>
      <c r="C8" s="63" t="s">
        <v>268</v>
      </c>
      <c r="D8" s="86">
        <v>2025</v>
      </c>
      <c r="E8" s="86">
        <v>700</v>
      </c>
      <c r="F8" s="87">
        <v>9.3000000000000013E-2</v>
      </c>
      <c r="G8" s="87">
        <v>0.11</v>
      </c>
      <c r="H8" s="88">
        <v>89.94</v>
      </c>
      <c r="I8" s="89">
        <v>4.2900000000000001E-2</v>
      </c>
      <c r="J8" s="89">
        <v>-1.1599999999999999E-2</v>
      </c>
      <c r="K8" s="89">
        <v>1.17E-2</v>
      </c>
      <c r="L8" s="89">
        <v>8.5000000000000006E-3</v>
      </c>
      <c r="M8" s="89">
        <v>4.4999999999999997E-3</v>
      </c>
      <c r="N8" s="89">
        <v>1.5E-3</v>
      </c>
      <c r="O8" s="88">
        <v>0.25</v>
      </c>
      <c r="P8" s="89">
        <v>1.0872999999999999</v>
      </c>
      <c r="Q8" s="88">
        <v>0.13</v>
      </c>
      <c r="R8" s="88">
        <v>0.64</v>
      </c>
      <c r="S8" s="88">
        <v>0.18</v>
      </c>
      <c r="T8" s="88">
        <v>0.18</v>
      </c>
      <c r="U8" s="87">
        <v>7.5999999999999998E-2</v>
      </c>
      <c r="V8" s="87">
        <v>0.122</v>
      </c>
      <c r="W8" s="87">
        <v>0.158</v>
      </c>
      <c r="X8" s="90">
        <v>3.9039999999999998E-2</v>
      </c>
      <c r="Y8" s="87">
        <v>0.13100000000000001</v>
      </c>
      <c r="Z8" s="88">
        <v>-7.63</v>
      </c>
      <c r="AA8" s="90">
        <v>4.2500000000000003E-2</v>
      </c>
      <c r="AB8" s="90">
        <f t="shared" si="0"/>
        <v>3.9999999999999758E-4</v>
      </c>
      <c r="AC8" s="63">
        <v>1</v>
      </c>
      <c r="AD8" s="86"/>
      <c r="AE8" s="26">
        <v>42.88</v>
      </c>
      <c r="AG8" s="73">
        <f t="shared" si="2"/>
        <v>97.57</v>
      </c>
      <c r="AH8" s="74">
        <f t="shared" si="3"/>
        <v>4.2500000000000003E-2</v>
      </c>
    </row>
    <row r="9" spans="1:34" x14ac:dyDescent="0.35">
      <c r="A9" s="63" t="str">
        <f t="shared" si="1"/>
        <v>Atikokan Hydro Inc.RESIDENTIAL</v>
      </c>
      <c r="B9" s="63" t="s">
        <v>36</v>
      </c>
      <c r="C9" s="63" t="s">
        <v>92</v>
      </c>
      <c r="D9" s="86">
        <v>2025</v>
      </c>
      <c r="E9" s="86">
        <v>700</v>
      </c>
      <c r="F9" s="87">
        <v>9.3000000000000013E-2</v>
      </c>
      <c r="G9" s="87">
        <v>0.11</v>
      </c>
      <c r="H9" s="88">
        <v>52.24</v>
      </c>
      <c r="I9" s="89">
        <v>-2.8999999999999998E-3</v>
      </c>
      <c r="J9" s="89">
        <v>6.6E-3</v>
      </c>
      <c r="K9" s="89">
        <v>1.17E-2</v>
      </c>
      <c r="L9" s="89">
        <v>6.8999999999999999E-3</v>
      </c>
      <c r="M9" s="89">
        <v>4.4999999999999997E-3</v>
      </c>
      <c r="N9" s="89">
        <v>1.5E-3</v>
      </c>
      <c r="O9" s="88">
        <v>0.25</v>
      </c>
      <c r="P9" s="89">
        <v>1.0753999999999999</v>
      </c>
      <c r="Q9" s="88">
        <v>0.13</v>
      </c>
      <c r="R9" s="88">
        <v>0.64</v>
      </c>
      <c r="S9" s="88">
        <v>0.18</v>
      </c>
      <c r="T9" s="88">
        <v>0.18</v>
      </c>
      <c r="U9" s="87">
        <v>7.5999999999999998E-2</v>
      </c>
      <c r="V9" s="87">
        <v>0.122</v>
      </c>
      <c r="W9" s="87">
        <v>0.158</v>
      </c>
      <c r="X9" s="90">
        <v>3.9039999999999998E-2</v>
      </c>
      <c r="Y9" s="87">
        <v>0.13100000000000001</v>
      </c>
      <c r="Z9" s="88">
        <v>-3.33</v>
      </c>
      <c r="AA9" s="90"/>
      <c r="AB9" s="90">
        <f t="shared" si="0"/>
        <v>-2.8999999999999998E-3</v>
      </c>
      <c r="AC9" s="63">
        <v>1</v>
      </c>
      <c r="AD9" s="86"/>
      <c r="AE9" s="26">
        <v>42.88</v>
      </c>
      <c r="AG9" s="73">
        <f t="shared" si="2"/>
        <v>55.57</v>
      </c>
      <c r="AH9" s="74">
        <f t="shared" si="3"/>
        <v>0</v>
      </c>
    </row>
    <row r="10" spans="1:34" x14ac:dyDescent="0.35">
      <c r="A10" s="63" t="str">
        <f t="shared" si="1"/>
        <v>Bluewater Power Distribution CorporationRESIDENTIAL</v>
      </c>
      <c r="B10" s="63" t="s">
        <v>37</v>
      </c>
      <c r="C10" s="63" t="s">
        <v>92</v>
      </c>
      <c r="D10" s="86">
        <v>2025</v>
      </c>
      <c r="E10" s="86">
        <v>700</v>
      </c>
      <c r="F10" s="87">
        <v>9.3000000000000013E-2</v>
      </c>
      <c r="G10" s="87">
        <v>0.11</v>
      </c>
      <c r="H10" s="88">
        <v>40.15</v>
      </c>
      <c r="I10" s="89">
        <v>-1.6000000000000001E-3</v>
      </c>
      <c r="J10" s="89">
        <v>1.2999999999999999E-3</v>
      </c>
      <c r="K10" s="89">
        <v>1.11E-2</v>
      </c>
      <c r="L10" s="89">
        <v>8.9999999999999993E-3</v>
      </c>
      <c r="M10" s="89">
        <v>4.4999999999999997E-3</v>
      </c>
      <c r="N10" s="89">
        <v>1.5E-3</v>
      </c>
      <c r="O10" s="88">
        <v>0.25</v>
      </c>
      <c r="P10" s="90">
        <v>1.0430999999999999</v>
      </c>
      <c r="Q10" s="88">
        <v>0.13</v>
      </c>
      <c r="R10" s="88">
        <v>0.64</v>
      </c>
      <c r="S10" s="88">
        <v>0.18</v>
      </c>
      <c r="T10" s="88">
        <v>0.18</v>
      </c>
      <c r="U10" s="87">
        <v>7.5999999999999998E-2</v>
      </c>
      <c r="V10" s="87">
        <v>0.122</v>
      </c>
      <c r="W10" s="87">
        <v>0.158</v>
      </c>
      <c r="X10" s="90">
        <v>3.9039999999999998E-2</v>
      </c>
      <c r="Y10" s="87">
        <v>0.13100000000000001</v>
      </c>
      <c r="Z10" s="88">
        <v>0.42</v>
      </c>
      <c r="AA10" s="90"/>
      <c r="AB10" s="90">
        <f t="shared" si="0"/>
        <v>-1.6000000000000001E-3</v>
      </c>
      <c r="AC10" s="63">
        <v>0</v>
      </c>
      <c r="AD10" s="86"/>
      <c r="AE10" s="26">
        <v>42.88</v>
      </c>
      <c r="AG10" s="73">
        <f t="shared" si="2"/>
        <v>39.729999999999997</v>
      </c>
      <c r="AH10" s="74">
        <f t="shared" si="3"/>
        <v>0</v>
      </c>
    </row>
    <row r="11" spans="1:34" x14ac:dyDescent="0.35">
      <c r="A11" s="63" t="str">
        <f t="shared" si="1"/>
        <v>Burlington Hydro Inc.RESIDENTIAL</v>
      </c>
      <c r="B11" s="63" t="s">
        <v>39</v>
      </c>
      <c r="C11" s="63" t="s">
        <v>92</v>
      </c>
      <c r="D11" s="86">
        <v>2025</v>
      </c>
      <c r="E11" s="86">
        <v>700</v>
      </c>
      <c r="F11" s="87">
        <v>9.3000000000000013E-2</v>
      </c>
      <c r="G11" s="87">
        <v>0.11</v>
      </c>
      <c r="H11" s="88">
        <v>33.159999999999997</v>
      </c>
      <c r="I11" s="89">
        <v>8.9999999999999998E-4</v>
      </c>
      <c r="J11" s="89">
        <v>1.2999999999999999E-3</v>
      </c>
      <c r="K11" s="89">
        <v>1.2800000000000001E-2</v>
      </c>
      <c r="L11" s="89">
        <v>9.5999999999999992E-3</v>
      </c>
      <c r="M11" s="89">
        <v>4.4999999999999997E-3</v>
      </c>
      <c r="N11" s="89">
        <v>1.5E-3</v>
      </c>
      <c r="O11" s="88">
        <v>0.25</v>
      </c>
      <c r="P11" s="90">
        <v>1.0382</v>
      </c>
      <c r="Q11" s="88">
        <v>0.13</v>
      </c>
      <c r="R11" s="88">
        <v>0.64</v>
      </c>
      <c r="S11" s="88">
        <v>0.18</v>
      </c>
      <c r="T11" s="88">
        <v>0.18</v>
      </c>
      <c r="U11" s="87">
        <v>7.5999999999999998E-2</v>
      </c>
      <c r="V11" s="87">
        <v>0.122</v>
      </c>
      <c r="W11" s="87">
        <v>0.158</v>
      </c>
      <c r="X11" s="90">
        <v>3.9039999999999998E-2</v>
      </c>
      <c r="Y11" s="87">
        <v>0.13100000000000001</v>
      </c>
      <c r="Z11" s="88">
        <v>0.52</v>
      </c>
      <c r="AA11" s="90"/>
      <c r="AB11" s="90">
        <f t="shared" si="0"/>
        <v>8.9999999999999998E-4</v>
      </c>
      <c r="AC11" s="63">
        <v>0</v>
      </c>
      <c r="AD11" s="86"/>
      <c r="AE11" s="26">
        <v>42.88</v>
      </c>
      <c r="AG11" s="73">
        <f t="shared" si="2"/>
        <v>32.639999999999993</v>
      </c>
      <c r="AH11" s="74">
        <f t="shared" si="3"/>
        <v>0</v>
      </c>
    </row>
    <row r="12" spans="1:34" x14ac:dyDescent="0.35">
      <c r="A12" s="63" t="str">
        <f t="shared" si="1"/>
        <v>Canadian Niagara Power Inc.RESIDENTIAL</v>
      </c>
      <c r="B12" s="63" t="s">
        <v>40</v>
      </c>
      <c r="C12" s="63" t="s">
        <v>92</v>
      </c>
      <c r="D12" s="86">
        <v>2025</v>
      </c>
      <c r="E12" s="86">
        <v>700</v>
      </c>
      <c r="F12" s="87">
        <v>9.3000000000000013E-2</v>
      </c>
      <c r="G12" s="87">
        <v>0.11</v>
      </c>
      <c r="H12" s="88">
        <v>45.05</v>
      </c>
      <c r="I12" s="89">
        <v>-1.6999999999999999E-3</v>
      </c>
      <c r="J12" s="89"/>
      <c r="K12" s="89">
        <v>1.06E-2</v>
      </c>
      <c r="L12" s="89">
        <v>8.2000000000000007E-3</v>
      </c>
      <c r="M12" s="89">
        <v>4.4999999999999997E-3</v>
      </c>
      <c r="N12" s="89">
        <v>1.5E-3</v>
      </c>
      <c r="O12" s="88">
        <v>0.25</v>
      </c>
      <c r="P12" s="90">
        <v>1.0524</v>
      </c>
      <c r="Q12" s="88">
        <v>0.13</v>
      </c>
      <c r="R12" s="88">
        <v>0.64</v>
      </c>
      <c r="S12" s="88">
        <v>0.18</v>
      </c>
      <c r="T12" s="88">
        <v>0.18</v>
      </c>
      <c r="U12" s="87">
        <v>7.5999999999999998E-2</v>
      </c>
      <c r="V12" s="87">
        <v>0.122</v>
      </c>
      <c r="W12" s="87">
        <v>0.158</v>
      </c>
      <c r="X12" s="90">
        <v>3.9039999999999998E-2</v>
      </c>
      <c r="Y12" s="87">
        <v>0.13100000000000001</v>
      </c>
      <c r="Z12" s="88">
        <v>0.42</v>
      </c>
      <c r="AA12" s="90"/>
      <c r="AB12" s="90">
        <f t="shared" si="0"/>
        <v>-1.6999999999999999E-3</v>
      </c>
      <c r="AC12" s="63">
        <v>0</v>
      </c>
      <c r="AD12" s="86"/>
      <c r="AE12" s="26">
        <v>42.88</v>
      </c>
      <c r="AG12" s="73">
        <f t="shared" si="2"/>
        <v>44.629999999999995</v>
      </c>
      <c r="AH12" s="74">
        <f t="shared" si="3"/>
        <v>0</v>
      </c>
    </row>
    <row r="13" spans="1:34" x14ac:dyDescent="0.35">
      <c r="A13" s="63" t="str">
        <f t="shared" si="1"/>
        <v>Centre Wellington Hydro Ltd.RESIDENTIAL</v>
      </c>
      <c r="B13" s="63" t="s">
        <v>41</v>
      </c>
      <c r="C13" s="63" t="s">
        <v>92</v>
      </c>
      <c r="D13" s="86">
        <v>2025</v>
      </c>
      <c r="E13" s="86">
        <v>700</v>
      </c>
      <c r="F13" s="87">
        <v>9.3000000000000013E-2</v>
      </c>
      <c r="G13" s="87">
        <v>0.11</v>
      </c>
      <c r="H13" s="88">
        <v>32.82</v>
      </c>
      <c r="I13" s="89">
        <v>5.1000000000000004E-3</v>
      </c>
      <c r="J13" s="89">
        <v>3.5000000000000001E-3</v>
      </c>
      <c r="K13" s="89">
        <v>1.0500000000000001E-2</v>
      </c>
      <c r="L13" s="89">
        <v>8.0999999999999996E-3</v>
      </c>
      <c r="M13" s="89">
        <v>4.4999999999999997E-3</v>
      </c>
      <c r="N13" s="89">
        <v>1.5E-3</v>
      </c>
      <c r="O13" s="88">
        <v>0.25</v>
      </c>
      <c r="P13" s="89">
        <v>1.0485</v>
      </c>
      <c r="Q13" s="88">
        <v>0.13</v>
      </c>
      <c r="R13" s="88">
        <v>0.64</v>
      </c>
      <c r="S13" s="88">
        <v>0.18</v>
      </c>
      <c r="T13" s="88">
        <v>0.18</v>
      </c>
      <c r="U13" s="87">
        <v>7.5999999999999998E-2</v>
      </c>
      <c r="V13" s="87">
        <v>0.122</v>
      </c>
      <c r="W13" s="87">
        <v>0.158</v>
      </c>
      <c r="X13" s="90">
        <v>3.9039999999999998E-2</v>
      </c>
      <c r="Y13" s="87">
        <v>0.13100000000000001</v>
      </c>
      <c r="Z13" s="88">
        <v>-1.31</v>
      </c>
      <c r="AA13" s="90"/>
      <c r="AB13" s="90">
        <f t="shared" si="0"/>
        <v>5.1000000000000004E-3</v>
      </c>
      <c r="AC13" s="63">
        <v>0</v>
      </c>
      <c r="AD13" s="86"/>
      <c r="AE13" s="26">
        <v>42.88</v>
      </c>
      <c r="AG13" s="73">
        <f t="shared" si="2"/>
        <v>34.130000000000003</v>
      </c>
      <c r="AH13" s="74">
        <f t="shared" si="3"/>
        <v>0</v>
      </c>
    </row>
    <row r="14" spans="1:34" x14ac:dyDescent="0.35">
      <c r="A14" s="63" t="str">
        <f t="shared" si="1"/>
        <v>Cooperative Hydro Embrun Inc.RESIDENTIAL</v>
      </c>
      <c r="B14" s="63" t="s">
        <v>43</v>
      </c>
      <c r="C14" s="63" t="s">
        <v>92</v>
      </c>
      <c r="D14" s="86">
        <v>2025</v>
      </c>
      <c r="E14" s="86">
        <v>700</v>
      </c>
      <c r="F14" s="87">
        <v>9.3000000000000013E-2</v>
      </c>
      <c r="G14" s="87">
        <v>0.11</v>
      </c>
      <c r="H14" s="88">
        <v>37.29</v>
      </c>
      <c r="I14" s="89">
        <v>4.7000000000000002E-3</v>
      </c>
      <c r="J14" s="89">
        <v>4.1999999999999997E-3</v>
      </c>
      <c r="K14" s="89">
        <v>1.1900000000000001E-2</v>
      </c>
      <c r="L14" s="89">
        <v>9.1000000000000004E-3</v>
      </c>
      <c r="M14" s="89">
        <v>4.4999999999999997E-3</v>
      </c>
      <c r="N14" s="89">
        <v>1.5E-3</v>
      </c>
      <c r="O14" s="88">
        <v>0.25</v>
      </c>
      <c r="P14" s="89">
        <v>1.0834999999999999</v>
      </c>
      <c r="Q14" s="88">
        <v>0.13</v>
      </c>
      <c r="R14" s="88">
        <v>0.64</v>
      </c>
      <c r="S14" s="88">
        <v>0.18</v>
      </c>
      <c r="T14" s="88">
        <v>0.18</v>
      </c>
      <c r="U14" s="87">
        <v>7.5999999999999998E-2</v>
      </c>
      <c r="V14" s="87">
        <v>0.122</v>
      </c>
      <c r="W14" s="87">
        <v>0.158</v>
      </c>
      <c r="X14" s="90">
        <v>3.9039999999999998E-2</v>
      </c>
      <c r="Y14" s="87">
        <v>0.13100000000000001</v>
      </c>
      <c r="Z14" s="88">
        <v>0.42</v>
      </c>
      <c r="AA14" s="90"/>
      <c r="AB14" s="90">
        <f t="shared" si="0"/>
        <v>4.7000000000000002E-3</v>
      </c>
      <c r="AC14" s="63">
        <v>0</v>
      </c>
      <c r="AD14" s="86"/>
      <c r="AE14" s="26">
        <v>42.88</v>
      </c>
      <c r="AG14" s="73">
        <f t="shared" si="2"/>
        <v>36.869999999999997</v>
      </c>
      <c r="AH14" s="74">
        <f t="shared" si="3"/>
        <v>0</v>
      </c>
    </row>
    <row r="15" spans="1:34" x14ac:dyDescent="0.35">
      <c r="A15" s="63" t="str">
        <f t="shared" si="1"/>
        <v>E.L.K. Energy Inc.RESIDENTIAL</v>
      </c>
      <c r="B15" s="63" t="s">
        <v>44</v>
      </c>
      <c r="C15" s="63" t="s">
        <v>92</v>
      </c>
      <c r="D15" s="86">
        <v>2025</v>
      </c>
      <c r="E15" s="86">
        <v>700</v>
      </c>
      <c r="F15" s="87">
        <v>9.3000000000000013E-2</v>
      </c>
      <c r="G15" s="87">
        <v>0.11</v>
      </c>
      <c r="H15" s="88">
        <v>21.9</v>
      </c>
      <c r="I15" s="89">
        <v>3.5000000000000001E-3</v>
      </c>
      <c r="J15" s="89"/>
      <c r="K15" s="89">
        <v>1.21E-2</v>
      </c>
      <c r="L15" s="89">
        <v>9.4999999999999998E-3</v>
      </c>
      <c r="M15" s="89">
        <v>4.4999999999999997E-3</v>
      </c>
      <c r="N15" s="89">
        <v>1.5E-3</v>
      </c>
      <c r="O15" s="88">
        <v>0.25</v>
      </c>
      <c r="P15" s="89">
        <v>1.0417000000000001</v>
      </c>
      <c r="Q15" s="88">
        <v>0.13</v>
      </c>
      <c r="R15" s="88">
        <v>0.64</v>
      </c>
      <c r="S15" s="88">
        <v>0.18</v>
      </c>
      <c r="T15" s="88">
        <v>0.18</v>
      </c>
      <c r="U15" s="87">
        <v>7.5999999999999998E-2</v>
      </c>
      <c r="V15" s="87">
        <v>0.122</v>
      </c>
      <c r="W15" s="87">
        <v>0.158</v>
      </c>
      <c r="X15" s="90">
        <v>3.9039999999999998E-2</v>
      </c>
      <c r="Y15" s="87">
        <v>0.13100000000000001</v>
      </c>
      <c r="Z15" s="88">
        <v>2.17</v>
      </c>
      <c r="AA15" s="90"/>
      <c r="AB15" s="90">
        <f t="shared" si="0"/>
        <v>3.5000000000000001E-3</v>
      </c>
      <c r="AC15" s="63">
        <v>0</v>
      </c>
      <c r="AD15" s="86"/>
      <c r="AE15" s="26">
        <v>42.88</v>
      </c>
      <c r="AG15" s="73">
        <f t="shared" si="2"/>
        <v>19.729999999999997</v>
      </c>
      <c r="AH15" s="74">
        <f t="shared" si="3"/>
        <v>0</v>
      </c>
    </row>
    <row r="16" spans="1:34" x14ac:dyDescent="0.35">
      <c r="A16" s="63" t="str">
        <f t="shared" si="1"/>
        <v>Elexicon Energy Inc.-Veridian Rate ZoneRESIDENTIAL</v>
      </c>
      <c r="B16" s="63" t="s">
        <v>107</v>
      </c>
      <c r="C16" s="63" t="s">
        <v>92</v>
      </c>
      <c r="D16" s="86">
        <v>2025</v>
      </c>
      <c r="E16" s="86">
        <v>700</v>
      </c>
      <c r="F16" s="87">
        <v>9.3000000000000013E-2</v>
      </c>
      <c r="G16" s="87">
        <v>0.11</v>
      </c>
      <c r="H16" s="88">
        <v>34.549999999999997</v>
      </c>
      <c r="I16" s="89">
        <v>1.4E-3</v>
      </c>
      <c r="J16" s="89"/>
      <c r="K16" s="89">
        <v>1.1299999999999999E-2</v>
      </c>
      <c r="L16" s="89">
        <v>7.7000000000000002E-3</v>
      </c>
      <c r="M16" s="89">
        <v>4.4999999999999997E-3</v>
      </c>
      <c r="N16" s="89">
        <v>1.5E-3</v>
      </c>
      <c r="O16" s="88">
        <v>0.25</v>
      </c>
      <c r="P16" s="89">
        <v>1.0482</v>
      </c>
      <c r="Q16" s="88">
        <v>0.13</v>
      </c>
      <c r="R16" s="88">
        <v>0.64</v>
      </c>
      <c r="S16" s="88">
        <v>0.18</v>
      </c>
      <c r="T16" s="88">
        <v>0.18</v>
      </c>
      <c r="U16" s="87">
        <v>7.5999999999999998E-2</v>
      </c>
      <c r="V16" s="87">
        <v>0.122</v>
      </c>
      <c r="W16" s="87">
        <v>0.158</v>
      </c>
      <c r="X16" s="90">
        <v>3.9039999999999998E-2</v>
      </c>
      <c r="Y16" s="87">
        <v>0.13100000000000001</v>
      </c>
      <c r="Z16" s="88">
        <v>2.84</v>
      </c>
      <c r="AA16" s="90"/>
      <c r="AB16" s="90">
        <f t="shared" si="0"/>
        <v>1.4E-3</v>
      </c>
      <c r="AC16" s="63">
        <v>0</v>
      </c>
      <c r="AD16" s="86"/>
      <c r="AE16" s="26">
        <v>42.88</v>
      </c>
      <c r="AG16" s="73">
        <f t="shared" si="2"/>
        <v>31.709999999999997</v>
      </c>
      <c r="AH16" s="74">
        <f t="shared" si="3"/>
        <v>0</v>
      </c>
    </row>
    <row r="17" spans="1:34" x14ac:dyDescent="0.35">
      <c r="A17" s="63" t="str">
        <f t="shared" si="1"/>
        <v>Elexicon Energy Inc.-Veridian Rate ZoneSEASONAL RESIDENTIAL</v>
      </c>
      <c r="B17" s="63" t="s">
        <v>107</v>
      </c>
      <c r="C17" s="63" t="s">
        <v>106</v>
      </c>
      <c r="D17" s="86">
        <v>2025</v>
      </c>
      <c r="E17" s="86">
        <v>700</v>
      </c>
      <c r="F17" s="87">
        <v>9.3000000000000013E-2</v>
      </c>
      <c r="G17" s="87">
        <v>0.11</v>
      </c>
      <c r="H17" s="88">
        <v>62.8</v>
      </c>
      <c r="I17" s="89">
        <v>1.9E-3</v>
      </c>
      <c r="J17" s="89"/>
      <c r="K17" s="89">
        <v>1.18E-2</v>
      </c>
      <c r="L17" s="89">
        <v>9.9000000000000008E-3</v>
      </c>
      <c r="M17" s="89">
        <v>4.4999999999999997E-3</v>
      </c>
      <c r="N17" s="89">
        <v>1.5E-3</v>
      </c>
      <c r="O17" s="88">
        <v>0.25</v>
      </c>
      <c r="P17" s="89">
        <v>1.0482</v>
      </c>
      <c r="Q17" s="88">
        <v>0.13</v>
      </c>
      <c r="R17" s="88">
        <v>0.64</v>
      </c>
      <c r="S17" s="88">
        <v>0.18</v>
      </c>
      <c r="T17" s="88">
        <v>0.18</v>
      </c>
      <c r="U17" s="87">
        <v>7.5999999999999998E-2</v>
      </c>
      <c r="V17" s="87">
        <v>0.122</v>
      </c>
      <c r="W17" s="87">
        <v>0.158</v>
      </c>
      <c r="X17" s="90">
        <v>3.9039999999999998E-2</v>
      </c>
      <c r="Y17" s="87">
        <v>0.13100000000000001</v>
      </c>
      <c r="Z17" s="88">
        <v>4.88</v>
      </c>
      <c r="AA17" s="90"/>
      <c r="AB17" s="90">
        <f t="shared" si="0"/>
        <v>1.9E-3</v>
      </c>
      <c r="AC17" s="63">
        <v>0</v>
      </c>
      <c r="AD17" s="86"/>
      <c r="AE17" s="26">
        <v>42.88</v>
      </c>
      <c r="AG17" s="73">
        <f t="shared" si="2"/>
        <v>57.919999999999995</v>
      </c>
      <c r="AH17" s="74">
        <f t="shared" si="3"/>
        <v>0</v>
      </c>
    </row>
    <row r="18" spans="1:34" x14ac:dyDescent="0.35">
      <c r="A18" s="63" t="str">
        <f t="shared" si="1"/>
        <v>Elexicon Energy Inc.-Whitby Rate ZoneRESIDENTIAL</v>
      </c>
      <c r="B18" s="63" t="s">
        <v>113</v>
      </c>
      <c r="C18" s="63" t="s">
        <v>92</v>
      </c>
      <c r="D18" s="86">
        <v>2025</v>
      </c>
      <c r="E18" s="86">
        <v>700</v>
      </c>
      <c r="F18" s="87">
        <v>9.3000000000000013E-2</v>
      </c>
      <c r="G18" s="87">
        <v>0.11</v>
      </c>
      <c r="H18" s="88">
        <v>38.29</v>
      </c>
      <c r="I18" s="89">
        <v>1.1000000000000001E-3</v>
      </c>
      <c r="J18" s="89"/>
      <c r="K18" s="89">
        <v>1.34E-2</v>
      </c>
      <c r="L18" s="89">
        <v>0.01</v>
      </c>
      <c r="M18" s="89">
        <v>4.4999999999999997E-3</v>
      </c>
      <c r="N18" s="89">
        <v>1.5E-3</v>
      </c>
      <c r="O18" s="88">
        <v>0.25</v>
      </c>
      <c r="P18" s="89">
        <v>1.0454000000000001</v>
      </c>
      <c r="Q18" s="88">
        <v>0.13</v>
      </c>
      <c r="R18" s="88">
        <v>0.64</v>
      </c>
      <c r="S18" s="88">
        <v>0.18</v>
      </c>
      <c r="T18" s="88">
        <v>0.18</v>
      </c>
      <c r="U18" s="87">
        <v>7.5999999999999998E-2</v>
      </c>
      <c r="V18" s="87">
        <v>0.122</v>
      </c>
      <c r="W18" s="87">
        <v>0.158</v>
      </c>
      <c r="X18" s="90">
        <v>3.9039999999999998E-2</v>
      </c>
      <c r="Y18" s="87">
        <v>0.13100000000000001</v>
      </c>
      <c r="Z18" s="88">
        <v>1</v>
      </c>
      <c r="AA18" s="90"/>
      <c r="AB18" s="90">
        <f t="shared" si="0"/>
        <v>1.1000000000000001E-3</v>
      </c>
      <c r="AC18" s="63">
        <v>0</v>
      </c>
      <c r="AD18" s="86"/>
      <c r="AE18" s="26">
        <v>42.88</v>
      </c>
      <c r="AG18" s="73">
        <f t="shared" si="2"/>
        <v>37.29</v>
      </c>
      <c r="AH18" s="74">
        <f t="shared" si="3"/>
        <v>0</v>
      </c>
    </row>
    <row r="19" spans="1:34" x14ac:dyDescent="0.35">
      <c r="A19" s="63" t="str">
        <f t="shared" si="1"/>
        <v>Enova Power Corp.-Kitchener-Wilmot Hydro Rate ZoneRESIDENTIAL</v>
      </c>
      <c r="B19" s="63" t="s">
        <v>246</v>
      </c>
      <c r="C19" s="63" t="s">
        <v>92</v>
      </c>
      <c r="D19" s="86">
        <v>2025</v>
      </c>
      <c r="E19" s="86">
        <v>700</v>
      </c>
      <c r="F19" s="87">
        <v>9.3000000000000013E-2</v>
      </c>
      <c r="G19" s="87">
        <v>0.11</v>
      </c>
      <c r="H19" s="88">
        <v>26.86</v>
      </c>
      <c r="I19" s="89">
        <v>-1.1999999999999999E-3</v>
      </c>
      <c r="J19" s="89">
        <v>2.8999999999999998E-3</v>
      </c>
      <c r="K19" s="89">
        <v>1.12E-2</v>
      </c>
      <c r="L19" s="89">
        <v>1.6999999999999999E-3</v>
      </c>
      <c r="M19" s="89">
        <v>4.4999999999999997E-3</v>
      </c>
      <c r="N19" s="89">
        <v>1.5E-3</v>
      </c>
      <c r="O19" s="88">
        <v>0.25</v>
      </c>
      <c r="P19" s="89">
        <v>1.0349999999999999</v>
      </c>
      <c r="Q19" s="88">
        <v>0.13</v>
      </c>
      <c r="R19" s="88">
        <v>0.64</v>
      </c>
      <c r="S19" s="88">
        <v>0.18</v>
      </c>
      <c r="T19" s="88">
        <v>0.18</v>
      </c>
      <c r="U19" s="87">
        <v>7.5999999999999998E-2</v>
      </c>
      <c r="V19" s="87">
        <v>0.122</v>
      </c>
      <c r="W19" s="87">
        <v>0.158</v>
      </c>
      <c r="X19" s="90">
        <v>3.9039999999999998E-2</v>
      </c>
      <c r="Y19" s="87">
        <v>0.13100000000000001</v>
      </c>
      <c r="Z19" s="88">
        <v>0.42</v>
      </c>
      <c r="AA19" s="90"/>
      <c r="AB19" s="90">
        <f t="shared" si="0"/>
        <v>-1.1999999999999999E-3</v>
      </c>
      <c r="AC19" s="63">
        <v>0</v>
      </c>
      <c r="AD19" s="86"/>
      <c r="AE19" s="26">
        <v>42.88</v>
      </c>
      <c r="AG19" s="73">
        <f t="shared" si="2"/>
        <v>26.439999999999998</v>
      </c>
      <c r="AH19" s="74">
        <f t="shared" si="3"/>
        <v>0</v>
      </c>
    </row>
    <row r="20" spans="1:34" x14ac:dyDescent="0.35">
      <c r="A20" s="63" t="str">
        <f t="shared" si="1"/>
        <v>Enova Power Corp.-Waterloo North Rate ZoneRESIDENTIAL</v>
      </c>
      <c r="B20" s="63" t="s">
        <v>247</v>
      </c>
      <c r="C20" s="63" t="s">
        <v>92</v>
      </c>
      <c r="D20" s="86">
        <v>2025</v>
      </c>
      <c r="E20" s="86">
        <v>700</v>
      </c>
      <c r="F20" s="87">
        <v>9.3000000000000013E-2</v>
      </c>
      <c r="G20" s="87">
        <v>0.11</v>
      </c>
      <c r="H20" s="88">
        <v>38.049999999999997</v>
      </c>
      <c r="I20" s="89">
        <v>-1E-4</v>
      </c>
      <c r="J20" s="89">
        <v>2.7000000000000001E-3</v>
      </c>
      <c r="K20" s="89">
        <v>1.14E-2</v>
      </c>
      <c r="L20" s="89">
        <v>2.8E-3</v>
      </c>
      <c r="M20" s="89">
        <v>4.4999999999999997E-3</v>
      </c>
      <c r="N20" s="89">
        <v>1.5E-3</v>
      </c>
      <c r="O20" s="88">
        <v>0.25</v>
      </c>
      <c r="P20" s="89">
        <v>1.0353000000000001</v>
      </c>
      <c r="Q20" s="88">
        <v>0.13</v>
      </c>
      <c r="R20" s="88">
        <v>0.64</v>
      </c>
      <c r="S20" s="88">
        <v>0.18</v>
      </c>
      <c r="T20" s="88">
        <v>0.18</v>
      </c>
      <c r="U20" s="87">
        <v>7.5999999999999998E-2</v>
      </c>
      <c r="V20" s="87">
        <v>0.122</v>
      </c>
      <c r="W20" s="87">
        <v>0.158</v>
      </c>
      <c r="X20" s="90">
        <v>3.9039999999999998E-2</v>
      </c>
      <c r="Y20" s="87">
        <v>0.13100000000000001</v>
      </c>
      <c r="Z20" s="88">
        <v>0.42</v>
      </c>
      <c r="AA20" s="90"/>
      <c r="AB20" s="90">
        <f t="shared" si="0"/>
        <v>-1E-4</v>
      </c>
      <c r="AC20" s="63">
        <v>0</v>
      </c>
      <c r="AD20" s="86"/>
      <c r="AE20" s="26">
        <v>42.88</v>
      </c>
      <c r="AG20" s="73">
        <f t="shared" si="2"/>
        <v>37.629999999999995</v>
      </c>
      <c r="AH20" s="74">
        <f t="shared" si="3"/>
        <v>0</v>
      </c>
    </row>
    <row r="21" spans="1:34" x14ac:dyDescent="0.35">
      <c r="A21" s="63" t="str">
        <f t="shared" si="1"/>
        <v>Entegrus Powerlines Inc.-For Entegrus-Main Rate ZoneRESIDENTIAL</v>
      </c>
      <c r="B21" s="63" t="s">
        <v>48</v>
      </c>
      <c r="C21" s="63" t="s">
        <v>92</v>
      </c>
      <c r="D21" s="86">
        <v>2025</v>
      </c>
      <c r="E21" s="86">
        <v>700</v>
      </c>
      <c r="F21" s="87">
        <v>9.3000000000000013E-2</v>
      </c>
      <c r="G21" s="87">
        <v>0.11</v>
      </c>
      <c r="H21" s="88">
        <v>30.48</v>
      </c>
      <c r="I21" s="89">
        <v>4.4999999999999997E-3</v>
      </c>
      <c r="J21" s="89">
        <v>2.8E-3</v>
      </c>
      <c r="K21" s="89">
        <v>1.15E-2</v>
      </c>
      <c r="L21" s="89">
        <v>7.9000000000000008E-3</v>
      </c>
      <c r="M21" s="89">
        <v>4.4999999999999997E-3</v>
      </c>
      <c r="N21" s="89">
        <v>1.5E-3</v>
      </c>
      <c r="O21" s="88">
        <v>0.25</v>
      </c>
      <c r="P21" s="89">
        <v>1.0431999999999999</v>
      </c>
      <c r="Q21" s="88">
        <v>0.13</v>
      </c>
      <c r="R21" s="88">
        <v>0.64</v>
      </c>
      <c r="S21" s="88">
        <v>0.18</v>
      </c>
      <c r="T21" s="88">
        <v>0.18</v>
      </c>
      <c r="U21" s="87">
        <v>7.5999999999999998E-2</v>
      </c>
      <c r="V21" s="87">
        <v>0.122</v>
      </c>
      <c r="W21" s="87">
        <v>0.158</v>
      </c>
      <c r="X21" s="90">
        <v>3.9039999999999998E-2</v>
      </c>
      <c r="Y21" s="87">
        <v>0.13100000000000001</v>
      </c>
      <c r="Z21" s="88">
        <v>0.42</v>
      </c>
      <c r="AA21" s="90"/>
      <c r="AB21" s="90">
        <f t="shared" si="0"/>
        <v>4.4999999999999997E-3</v>
      </c>
      <c r="AC21" s="63">
        <v>0</v>
      </c>
      <c r="AD21" s="86"/>
      <c r="AE21" s="26">
        <v>42.88</v>
      </c>
      <c r="AG21" s="73">
        <f t="shared" si="2"/>
        <v>30.06</v>
      </c>
      <c r="AH21" s="74">
        <f t="shared" si="3"/>
        <v>0</v>
      </c>
    </row>
    <row r="22" spans="1:34" x14ac:dyDescent="0.35">
      <c r="A22" s="63" t="str">
        <f t="shared" si="1"/>
        <v>Entegrus Powerlines Inc.-For Former St. Thomas Energy Rate ZoneRESIDENTIAL</v>
      </c>
      <c r="B22" s="63" t="s">
        <v>49</v>
      </c>
      <c r="C22" s="63" t="s">
        <v>92</v>
      </c>
      <c r="D22" s="86">
        <v>2025</v>
      </c>
      <c r="E22" s="86">
        <v>700</v>
      </c>
      <c r="F22" s="87">
        <v>9.3000000000000013E-2</v>
      </c>
      <c r="G22" s="87">
        <v>0.11</v>
      </c>
      <c r="H22" s="88">
        <v>32.729999999999997</v>
      </c>
      <c r="I22" s="89">
        <v>-8.9999999999999998E-4</v>
      </c>
      <c r="J22" s="89">
        <v>1.8E-3</v>
      </c>
      <c r="K22" s="89">
        <v>1.18E-2</v>
      </c>
      <c r="L22" s="89">
        <v>8.6999999999999994E-3</v>
      </c>
      <c r="M22" s="89">
        <v>4.4999999999999997E-3</v>
      </c>
      <c r="N22" s="89">
        <v>1.5E-3</v>
      </c>
      <c r="O22" s="88">
        <v>0.25</v>
      </c>
      <c r="P22" s="89">
        <v>1.0392999999999999</v>
      </c>
      <c r="Q22" s="88">
        <v>0.13</v>
      </c>
      <c r="R22" s="88">
        <v>0.64</v>
      </c>
      <c r="S22" s="88">
        <v>0.18</v>
      </c>
      <c r="T22" s="88">
        <v>0.18</v>
      </c>
      <c r="U22" s="87">
        <v>7.5999999999999998E-2</v>
      </c>
      <c r="V22" s="87">
        <v>0.122</v>
      </c>
      <c r="W22" s="87">
        <v>0.158</v>
      </c>
      <c r="X22" s="90">
        <v>3.9039999999999998E-2</v>
      </c>
      <c r="Y22" s="87">
        <v>0.13100000000000001</v>
      </c>
      <c r="Z22" s="88">
        <v>0.42</v>
      </c>
      <c r="AA22" s="90"/>
      <c r="AB22" s="90">
        <f t="shared" si="0"/>
        <v>-8.9999999999999998E-4</v>
      </c>
      <c r="AC22" s="63">
        <v>0</v>
      </c>
      <c r="AD22" s="86"/>
      <c r="AE22" s="26">
        <v>42.88</v>
      </c>
      <c r="AG22" s="73">
        <f t="shared" si="2"/>
        <v>32.309999999999995</v>
      </c>
      <c r="AH22" s="74">
        <f t="shared" si="3"/>
        <v>0</v>
      </c>
    </row>
    <row r="23" spans="1:34" x14ac:dyDescent="0.35">
      <c r="A23" s="63" t="str">
        <f t="shared" si="1"/>
        <v>ENWIN Utilities Ltd.RESIDENTIAL</v>
      </c>
      <c r="B23" s="63" t="s">
        <v>45</v>
      </c>
      <c r="C23" s="63" t="s">
        <v>92</v>
      </c>
      <c r="D23" s="86">
        <v>2025</v>
      </c>
      <c r="E23" s="86">
        <v>700</v>
      </c>
      <c r="F23" s="87">
        <v>9.3000000000000013E-2</v>
      </c>
      <c r="G23" s="87">
        <v>0.11</v>
      </c>
      <c r="H23" s="88">
        <v>31.2</v>
      </c>
      <c r="I23" s="89">
        <v>5.9999999999999995E-4</v>
      </c>
      <c r="J23" s="89">
        <v>2.3999999999999998E-3</v>
      </c>
      <c r="K23" s="89">
        <v>1.4E-2</v>
      </c>
      <c r="L23" s="89">
        <v>8.5000000000000006E-3</v>
      </c>
      <c r="M23" s="89">
        <v>4.4999999999999997E-3</v>
      </c>
      <c r="N23" s="89">
        <v>1.5E-3</v>
      </c>
      <c r="O23" s="88">
        <v>0.25</v>
      </c>
      <c r="P23" s="89">
        <v>1.0310999999999999</v>
      </c>
      <c r="Q23" s="88">
        <v>0.13</v>
      </c>
      <c r="R23" s="88">
        <v>0.64</v>
      </c>
      <c r="S23" s="88">
        <v>0.18</v>
      </c>
      <c r="T23" s="88">
        <v>0.18</v>
      </c>
      <c r="U23" s="87">
        <v>7.5999999999999998E-2</v>
      </c>
      <c r="V23" s="87">
        <v>0.122</v>
      </c>
      <c r="W23" s="87">
        <v>0.158</v>
      </c>
      <c r="X23" s="90">
        <v>3.9039999999999998E-2</v>
      </c>
      <c r="Y23" s="87">
        <v>0.13100000000000001</v>
      </c>
      <c r="Z23" s="88">
        <v>0.27</v>
      </c>
      <c r="AA23" s="90"/>
      <c r="AB23" s="90">
        <f t="shared" si="0"/>
        <v>5.9999999999999995E-4</v>
      </c>
      <c r="AC23" s="63">
        <v>0</v>
      </c>
      <c r="AD23" s="86"/>
      <c r="AE23" s="26">
        <v>42.88</v>
      </c>
      <c r="AG23" s="73">
        <f t="shared" si="2"/>
        <v>30.93</v>
      </c>
      <c r="AH23" s="74">
        <f t="shared" si="3"/>
        <v>0</v>
      </c>
    </row>
    <row r="24" spans="1:34" x14ac:dyDescent="0.35">
      <c r="A24" s="63" t="str">
        <f t="shared" si="1"/>
        <v>EPCOR Electricity Distribution Ontario Inc.RESIDENTIAL</v>
      </c>
      <c r="B24" s="63" t="s">
        <v>46</v>
      </c>
      <c r="C24" s="63" t="s">
        <v>92</v>
      </c>
      <c r="D24" s="86">
        <v>2025</v>
      </c>
      <c r="E24" s="86">
        <v>700</v>
      </c>
      <c r="F24" s="87">
        <v>9.3000000000000013E-2</v>
      </c>
      <c r="G24" s="87">
        <v>0.11</v>
      </c>
      <c r="H24" s="88">
        <v>33.1</v>
      </c>
      <c r="I24" s="89">
        <v>8.9999999999999993E-3</v>
      </c>
      <c r="J24" s="89">
        <v>1.1000000000000001E-3</v>
      </c>
      <c r="K24" s="89">
        <v>1.09E-2</v>
      </c>
      <c r="L24" s="89">
        <v>7.1000000000000004E-3</v>
      </c>
      <c r="M24" s="89">
        <v>4.4999999999999997E-3</v>
      </c>
      <c r="N24" s="89">
        <v>1.5E-3</v>
      </c>
      <c r="O24" s="88">
        <v>0.25</v>
      </c>
      <c r="P24" s="89">
        <v>1.0602</v>
      </c>
      <c r="Q24" s="88">
        <v>0.13</v>
      </c>
      <c r="R24" s="88">
        <v>0.64</v>
      </c>
      <c r="S24" s="88">
        <v>0.18</v>
      </c>
      <c r="T24" s="88">
        <v>0.18</v>
      </c>
      <c r="U24" s="87">
        <v>7.5999999999999998E-2</v>
      </c>
      <c r="V24" s="87">
        <v>0.122</v>
      </c>
      <c r="W24" s="87">
        <v>0.158</v>
      </c>
      <c r="X24" s="90">
        <v>3.9039999999999998E-2</v>
      </c>
      <c r="Y24" s="87">
        <v>0.13100000000000001</v>
      </c>
      <c r="Z24" s="88">
        <v>1.3</v>
      </c>
      <c r="AA24" s="90"/>
      <c r="AB24" s="90">
        <f t="shared" si="0"/>
        <v>8.9999999999999993E-3</v>
      </c>
      <c r="AC24" s="63">
        <v>0</v>
      </c>
      <c r="AD24" s="86"/>
      <c r="AE24" s="26">
        <v>42.88</v>
      </c>
      <c r="AG24" s="73">
        <f t="shared" si="2"/>
        <v>31.8</v>
      </c>
      <c r="AH24" s="74">
        <f t="shared" si="3"/>
        <v>0</v>
      </c>
    </row>
    <row r="25" spans="1:34" x14ac:dyDescent="0.35">
      <c r="A25" s="63" t="str">
        <f t="shared" si="1"/>
        <v>ERTH Power Corporation-Goderich Rate ZoneRESIDENTIAL</v>
      </c>
      <c r="B25" s="63" t="s">
        <v>108</v>
      </c>
      <c r="C25" s="63" t="s">
        <v>92</v>
      </c>
      <c r="D25" s="86">
        <v>2025</v>
      </c>
      <c r="E25" s="86">
        <v>700</v>
      </c>
      <c r="F25" s="87">
        <v>9.3000000000000013E-2</v>
      </c>
      <c r="G25" s="87">
        <v>0.11</v>
      </c>
      <c r="H25" s="88">
        <v>40.130000000000003</v>
      </c>
      <c r="I25" s="89">
        <v>-2.3E-3</v>
      </c>
      <c r="J25" s="89">
        <v>7.1999999999999998E-3</v>
      </c>
      <c r="K25" s="89">
        <v>1.04E-2</v>
      </c>
      <c r="L25" s="89">
        <v>8.5000000000000006E-3</v>
      </c>
      <c r="M25" s="89">
        <v>4.4999999999999997E-3</v>
      </c>
      <c r="N25" s="89">
        <v>1.5E-3</v>
      </c>
      <c r="O25" s="88">
        <v>0.25</v>
      </c>
      <c r="P25" s="89">
        <v>1.0467</v>
      </c>
      <c r="Q25" s="88">
        <v>0.13</v>
      </c>
      <c r="R25" s="88">
        <v>0.64</v>
      </c>
      <c r="S25" s="88">
        <v>0.18</v>
      </c>
      <c r="T25" s="88">
        <v>0.18</v>
      </c>
      <c r="U25" s="87">
        <v>7.5999999999999998E-2</v>
      </c>
      <c r="V25" s="87">
        <v>0.122</v>
      </c>
      <c r="W25" s="87">
        <v>0.158</v>
      </c>
      <c r="X25" s="90">
        <v>3.9039999999999998E-2</v>
      </c>
      <c r="Y25" s="87">
        <v>0.13100000000000001</v>
      </c>
      <c r="Z25" s="88">
        <v>0.42</v>
      </c>
      <c r="AA25" s="90"/>
      <c r="AB25" s="90">
        <f t="shared" si="0"/>
        <v>-2.3E-3</v>
      </c>
      <c r="AC25" s="63">
        <v>0</v>
      </c>
      <c r="AD25" s="86"/>
      <c r="AE25" s="26">
        <v>42.88</v>
      </c>
      <c r="AG25" s="73">
        <f t="shared" si="2"/>
        <v>39.71</v>
      </c>
      <c r="AH25" s="74">
        <f t="shared" si="3"/>
        <v>0</v>
      </c>
    </row>
    <row r="26" spans="1:34" x14ac:dyDescent="0.35">
      <c r="A26" s="63" t="str">
        <f t="shared" si="1"/>
        <v>ERTH Power Corporation-Main Rate ZoneRESIDENTIAL</v>
      </c>
      <c r="B26" s="63" t="s">
        <v>114</v>
      </c>
      <c r="C26" s="63" t="s">
        <v>92</v>
      </c>
      <c r="D26" s="86">
        <v>2025</v>
      </c>
      <c r="E26" s="86">
        <v>700</v>
      </c>
      <c r="F26" s="87">
        <v>9.3000000000000013E-2</v>
      </c>
      <c r="G26" s="87">
        <v>0.11</v>
      </c>
      <c r="H26" s="88">
        <v>37.979999999999997</v>
      </c>
      <c r="I26" s="89">
        <v>4.7000000000000002E-3</v>
      </c>
      <c r="J26" s="89">
        <v>9.2999999999999992E-3</v>
      </c>
      <c r="K26" s="89">
        <v>0.01</v>
      </c>
      <c r="L26" s="89">
        <v>8.3999999999999995E-3</v>
      </c>
      <c r="M26" s="89">
        <v>4.4999999999999997E-3</v>
      </c>
      <c r="N26" s="89">
        <v>1.5E-3</v>
      </c>
      <c r="O26" s="88">
        <v>0.25</v>
      </c>
      <c r="P26" s="89">
        <v>1.0325</v>
      </c>
      <c r="Q26" s="88">
        <v>0.13</v>
      </c>
      <c r="R26" s="88">
        <v>0.64</v>
      </c>
      <c r="S26" s="88">
        <v>0.18</v>
      </c>
      <c r="T26" s="88">
        <v>0.18</v>
      </c>
      <c r="U26" s="87">
        <v>7.5999999999999998E-2</v>
      </c>
      <c r="V26" s="87">
        <v>0.122</v>
      </c>
      <c r="W26" s="87">
        <v>0.158</v>
      </c>
      <c r="X26" s="90">
        <v>3.9039999999999998E-2</v>
      </c>
      <c r="Y26" s="87">
        <v>0.13100000000000001</v>
      </c>
      <c r="Z26" s="88">
        <v>0.42</v>
      </c>
      <c r="AA26" s="90"/>
      <c r="AB26" s="90">
        <f t="shared" si="0"/>
        <v>4.7000000000000002E-3</v>
      </c>
      <c r="AC26" s="63">
        <v>0</v>
      </c>
      <c r="AD26" s="86"/>
      <c r="AE26" s="26">
        <v>42.88</v>
      </c>
      <c r="AG26" s="73">
        <f t="shared" si="2"/>
        <v>37.559999999999995</v>
      </c>
      <c r="AH26" s="74">
        <f t="shared" si="3"/>
        <v>0</v>
      </c>
    </row>
    <row r="27" spans="1:34" x14ac:dyDescent="0.35">
      <c r="A27" s="63" t="str">
        <f t="shared" si="1"/>
        <v>ESSEX POWERLINES CORPORATIONRESIDENTIAL</v>
      </c>
      <c r="B27" s="63" t="s">
        <v>276</v>
      </c>
      <c r="C27" s="63" t="s">
        <v>92</v>
      </c>
      <c r="D27" s="86">
        <v>2025</v>
      </c>
      <c r="E27" s="86">
        <v>700</v>
      </c>
      <c r="F27" s="87">
        <v>9.3000000000000013E-2</v>
      </c>
      <c r="G27" s="87">
        <v>0.11</v>
      </c>
      <c r="H27" s="88">
        <v>29.82</v>
      </c>
      <c r="I27" s="89">
        <v>5.0000000000000001E-4</v>
      </c>
      <c r="J27" s="89">
        <v>5.7000000000000002E-3</v>
      </c>
      <c r="K27" s="89">
        <v>1.0500000000000001E-2</v>
      </c>
      <c r="L27" s="89">
        <v>7.6E-3</v>
      </c>
      <c r="M27" s="89">
        <v>4.4999999999999997E-3</v>
      </c>
      <c r="N27" s="89">
        <v>1.5E-3</v>
      </c>
      <c r="O27" s="88">
        <v>0.25</v>
      </c>
      <c r="P27" s="89">
        <v>1.0425</v>
      </c>
      <c r="Q27" s="88">
        <v>0.13</v>
      </c>
      <c r="R27" s="88">
        <v>0.64</v>
      </c>
      <c r="S27" s="88">
        <v>0.18</v>
      </c>
      <c r="T27" s="88">
        <v>0.18</v>
      </c>
      <c r="U27" s="87">
        <v>7.5999999999999998E-2</v>
      </c>
      <c r="V27" s="87">
        <v>0.122</v>
      </c>
      <c r="W27" s="87">
        <v>0.158</v>
      </c>
      <c r="X27" s="90">
        <v>3.9039999999999998E-2</v>
      </c>
      <c r="Y27" s="87">
        <v>0.13100000000000001</v>
      </c>
      <c r="Z27" s="88">
        <v>-4.13</v>
      </c>
      <c r="AA27" s="90"/>
      <c r="AB27" s="90">
        <f t="shared" si="0"/>
        <v>5.0000000000000001E-4</v>
      </c>
      <c r="AC27" s="63">
        <v>0</v>
      </c>
      <c r="AD27" s="86"/>
      <c r="AE27" s="26">
        <v>42.88</v>
      </c>
      <c r="AG27" s="73">
        <f t="shared" si="2"/>
        <v>33.950000000000003</v>
      </c>
      <c r="AH27" s="74">
        <f t="shared" si="3"/>
        <v>0</v>
      </c>
    </row>
    <row r="28" spans="1:34" x14ac:dyDescent="0.35">
      <c r="A28" s="63" t="str">
        <f t="shared" si="1"/>
        <v>Festival Hydro Inc.RESIDENTIAL</v>
      </c>
      <c r="B28" s="63" t="s">
        <v>52</v>
      </c>
      <c r="C28" s="63" t="s">
        <v>92</v>
      </c>
      <c r="D28" s="86">
        <v>2025</v>
      </c>
      <c r="E28" s="86">
        <v>700</v>
      </c>
      <c r="F28" s="87">
        <v>9.3000000000000013E-2</v>
      </c>
      <c r="G28" s="87">
        <v>0.11</v>
      </c>
      <c r="H28" s="88">
        <v>36.020000000000003</v>
      </c>
      <c r="I28" s="89">
        <v>-5.0000000000000001E-4</v>
      </c>
      <c r="J28" s="89">
        <v>2.2000000000000001E-3</v>
      </c>
      <c r="K28" s="89">
        <v>1.17E-2</v>
      </c>
      <c r="L28" s="89">
        <v>6.6E-3</v>
      </c>
      <c r="M28" s="89">
        <v>4.4999999999999997E-3</v>
      </c>
      <c r="N28" s="89">
        <v>1.5E-3</v>
      </c>
      <c r="O28" s="88">
        <v>0.25</v>
      </c>
      <c r="P28" s="89">
        <v>1.0263</v>
      </c>
      <c r="Q28" s="88">
        <v>0.13</v>
      </c>
      <c r="R28" s="88">
        <v>0.64</v>
      </c>
      <c r="S28" s="88">
        <v>0.18</v>
      </c>
      <c r="T28" s="88">
        <v>0.18</v>
      </c>
      <c r="U28" s="87">
        <v>7.5999999999999998E-2</v>
      </c>
      <c r="V28" s="87">
        <v>0.122</v>
      </c>
      <c r="W28" s="87">
        <v>0.158</v>
      </c>
      <c r="X28" s="90">
        <v>3.9039999999999998E-2</v>
      </c>
      <c r="Y28" s="87">
        <v>0.13100000000000001</v>
      </c>
      <c r="Z28" s="88">
        <v>-0.41</v>
      </c>
      <c r="AA28" s="90"/>
      <c r="AB28" s="90">
        <f t="shared" si="0"/>
        <v>-5.0000000000000001E-4</v>
      </c>
      <c r="AC28" s="63">
        <v>0</v>
      </c>
      <c r="AD28" s="86"/>
      <c r="AE28" s="26">
        <v>42.88</v>
      </c>
      <c r="AG28" s="73">
        <f t="shared" si="2"/>
        <v>36.43</v>
      </c>
      <c r="AH28" s="74">
        <f t="shared" si="3"/>
        <v>0</v>
      </c>
    </row>
    <row r="29" spans="1:34" x14ac:dyDescent="0.35">
      <c r="A29" s="63" t="str">
        <f t="shared" si="1"/>
        <v>Fort Frances Power CorporationRESIDENTIAL</v>
      </c>
      <c r="B29" s="63" t="s">
        <v>53</v>
      </c>
      <c r="C29" s="63" t="s">
        <v>92</v>
      </c>
      <c r="D29" s="86">
        <v>2025</v>
      </c>
      <c r="E29" s="86">
        <v>700</v>
      </c>
      <c r="F29" s="87">
        <v>9.3000000000000013E-2</v>
      </c>
      <c r="G29" s="87">
        <v>0.11</v>
      </c>
      <c r="H29" s="88">
        <v>40.270000000000003</v>
      </c>
      <c r="I29" s="89">
        <v>8.9999999999999998E-4</v>
      </c>
      <c r="J29" s="89">
        <v>4.1000000000000003E-3</v>
      </c>
      <c r="K29" s="89">
        <v>1.21E-2</v>
      </c>
      <c r="L29" s="89">
        <v>2.0999999999999999E-3</v>
      </c>
      <c r="M29" s="89">
        <v>4.4999999999999997E-3</v>
      </c>
      <c r="N29" s="89">
        <v>1.5E-3</v>
      </c>
      <c r="O29" s="88">
        <v>0.25</v>
      </c>
      <c r="P29" s="87">
        <v>1.0469999999999999</v>
      </c>
      <c r="Q29" s="88">
        <v>0.13</v>
      </c>
      <c r="R29" s="88">
        <v>0.64</v>
      </c>
      <c r="S29" s="88">
        <v>0.18</v>
      </c>
      <c r="T29" s="88">
        <v>0.18</v>
      </c>
      <c r="U29" s="87">
        <v>7.5999999999999998E-2</v>
      </c>
      <c r="V29" s="87">
        <v>0.122</v>
      </c>
      <c r="W29" s="87">
        <v>0.158</v>
      </c>
      <c r="X29" s="90">
        <v>3.9039999999999998E-2</v>
      </c>
      <c r="Y29" s="87">
        <v>0.13100000000000001</v>
      </c>
      <c r="Z29" s="88">
        <v>0.42</v>
      </c>
      <c r="AA29" s="90"/>
      <c r="AB29" s="90">
        <f t="shared" si="0"/>
        <v>8.9999999999999998E-4</v>
      </c>
      <c r="AC29" s="63">
        <v>0</v>
      </c>
      <c r="AD29" s="86"/>
      <c r="AE29" s="26">
        <v>42.88</v>
      </c>
      <c r="AG29" s="73">
        <f t="shared" si="2"/>
        <v>39.85</v>
      </c>
      <c r="AH29" s="74">
        <f t="shared" si="3"/>
        <v>0</v>
      </c>
    </row>
    <row r="30" spans="1:34" x14ac:dyDescent="0.35">
      <c r="A30" s="63" t="str">
        <f t="shared" si="1"/>
        <v>GrandBridge Energy Inc.-Brantford Power Rate ZoneRESIDENTIAL</v>
      </c>
      <c r="B30" s="63" t="s">
        <v>248</v>
      </c>
      <c r="C30" s="63" t="s">
        <v>92</v>
      </c>
      <c r="D30" s="86">
        <v>2025</v>
      </c>
      <c r="E30" s="86">
        <v>700</v>
      </c>
      <c r="F30" s="87">
        <v>9.3000000000000013E-2</v>
      </c>
      <c r="G30" s="87">
        <v>0.11</v>
      </c>
      <c r="H30" s="88">
        <v>31.59</v>
      </c>
      <c r="I30" s="89">
        <v>2.2000000000000001E-3</v>
      </c>
      <c r="J30" s="89">
        <v>2.5000000000000001E-3</v>
      </c>
      <c r="K30" s="89">
        <v>1.3899999999999999E-2</v>
      </c>
      <c r="L30" s="89">
        <v>8.5000000000000006E-3</v>
      </c>
      <c r="M30" s="89">
        <v>4.4999999999999997E-3</v>
      </c>
      <c r="N30" s="89">
        <v>1.5E-3</v>
      </c>
      <c r="O30" s="88">
        <v>0.25</v>
      </c>
      <c r="P30" s="89">
        <v>1.0289999999999999</v>
      </c>
      <c r="Q30" s="88">
        <v>0.13</v>
      </c>
      <c r="R30" s="88">
        <v>0.64</v>
      </c>
      <c r="S30" s="88">
        <v>0.18</v>
      </c>
      <c r="T30" s="88">
        <v>0.18</v>
      </c>
      <c r="U30" s="87">
        <v>7.5999999999999998E-2</v>
      </c>
      <c r="V30" s="87">
        <v>0.122</v>
      </c>
      <c r="W30" s="87">
        <v>0.158</v>
      </c>
      <c r="X30" s="90">
        <v>3.9039999999999998E-2</v>
      </c>
      <c r="Y30" s="87">
        <v>0.13100000000000001</v>
      </c>
      <c r="Z30" s="88">
        <v>0.42</v>
      </c>
      <c r="AA30" s="90"/>
      <c r="AB30" s="90">
        <f t="shared" si="0"/>
        <v>2.2000000000000001E-3</v>
      </c>
      <c r="AC30" s="63">
        <v>0</v>
      </c>
      <c r="AD30" s="86"/>
      <c r="AE30" s="26">
        <v>42.88</v>
      </c>
      <c r="AG30" s="73">
        <f t="shared" si="2"/>
        <v>31.169999999999998</v>
      </c>
      <c r="AH30" s="74">
        <f t="shared" si="3"/>
        <v>0</v>
      </c>
    </row>
    <row r="31" spans="1:34" x14ac:dyDescent="0.35">
      <c r="A31" s="63" t="str">
        <f t="shared" si="1"/>
        <v>GrandBridge Energy Inc.-Energy+ Rate ZoneRESIDENTIAL</v>
      </c>
      <c r="B31" s="63" t="s">
        <v>249</v>
      </c>
      <c r="C31" s="63" t="s">
        <v>92</v>
      </c>
      <c r="D31" s="86">
        <v>2025</v>
      </c>
      <c r="E31" s="86">
        <v>700</v>
      </c>
      <c r="F31" s="87">
        <v>9.3000000000000013E-2</v>
      </c>
      <c r="G31" s="87">
        <v>0.11</v>
      </c>
      <c r="H31" s="88">
        <v>34.65</v>
      </c>
      <c r="I31" s="89">
        <v>1E-4</v>
      </c>
      <c r="J31" s="89">
        <v>2.3999999999999998E-3</v>
      </c>
      <c r="K31" s="89">
        <v>1.04E-2</v>
      </c>
      <c r="L31" s="89">
        <v>6.0000000000000001E-3</v>
      </c>
      <c r="M31" s="89">
        <v>4.4999999999999997E-3</v>
      </c>
      <c r="N31" s="89">
        <v>1.5E-3</v>
      </c>
      <c r="O31" s="88">
        <v>0.25</v>
      </c>
      <c r="P31" s="89">
        <v>1.0306999999999999</v>
      </c>
      <c r="Q31" s="88">
        <v>0.13</v>
      </c>
      <c r="R31" s="88">
        <v>0.64</v>
      </c>
      <c r="S31" s="88">
        <v>0.18</v>
      </c>
      <c r="T31" s="88">
        <v>0.18</v>
      </c>
      <c r="U31" s="87">
        <v>7.5999999999999998E-2</v>
      </c>
      <c r="V31" s="87">
        <v>0.122</v>
      </c>
      <c r="W31" s="87">
        <v>0.158</v>
      </c>
      <c r="X31" s="90">
        <v>3.9039999999999998E-2</v>
      </c>
      <c r="Y31" s="87">
        <v>0.13100000000000001</v>
      </c>
      <c r="Z31" s="88">
        <v>1.27</v>
      </c>
      <c r="AA31" s="90"/>
      <c r="AB31" s="90">
        <f t="shared" si="0"/>
        <v>1E-4</v>
      </c>
      <c r="AC31" s="63">
        <v>0</v>
      </c>
      <c r="AD31" s="86"/>
      <c r="AE31" s="26">
        <v>42.88</v>
      </c>
      <c r="AG31" s="73">
        <f t="shared" si="2"/>
        <v>33.379999999999995</v>
      </c>
      <c r="AH31" s="74">
        <f t="shared" si="3"/>
        <v>0</v>
      </c>
    </row>
    <row r="32" spans="1:34" x14ac:dyDescent="0.35">
      <c r="A32" s="63" t="str">
        <f t="shared" si="1"/>
        <v>Greater Sudbury Hydro Inc.RESIDENTIAL</v>
      </c>
      <c r="B32" s="63" t="s">
        <v>54</v>
      </c>
      <c r="C32" s="63" t="s">
        <v>92</v>
      </c>
      <c r="D32" s="86">
        <v>2025</v>
      </c>
      <c r="E32" s="86">
        <v>700</v>
      </c>
      <c r="F32" s="87">
        <v>9.3000000000000013E-2</v>
      </c>
      <c r="G32" s="87">
        <v>0.11</v>
      </c>
      <c r="H32" s="88">
        <v>37.729999999999997</v>
      </c>
      <c r="I32" s="89">
        <v>-8.0000000000000004E-4</v>
      </c>
      <c r="J32" s="89">
        <v>2.7000000000000001E-3</v>
      </c>
      <c r="K32" s="89">
        <v>1.0500000000000001E-2</v>
      </c>
      <c r="L32" s="89">
        <v>7.1000000000000004E-3</v>
      </c>
      <c r="M32" s="89">
        <v>4.4999999999999997E-3</v>
      </c>
      <c r="N32" s="89">
        <v>1.5E-3</v>
      </c>
      <c r="O32" s="88">
        <v>0.25</v>
      </c>
      <c r="P32" s="89">
        <v>1.0459000000000001</v>
      </c>
      <c r="Q32" s="88">
        <v>0.13</v>
      </c>
      <c r="R32" s="88">
        <v>0.64</v>
      </c>
      <c r="S32" s="88">
        <v>0.18</v>
      </c>
      <c r="T32" s="88">
        <v>0.18</v>
      </c>
      <c r="U32" s="87">
        <v>7.5999999999999998E-2</v>
      </c>
      <c r="V32" s="87">
        <v>0.122</v>
      </c>
      <c r="W32" s="87">
        <v>0.158</v>
      </c>
      <c r="X32" s="90">
        <v>3.9039999999999998E-2</v>
      </c>
      <c r="Y32" s="87">
        <v>0.13100000000000001</v>
      </c>
      <c r="Z32" s="88">
        <v>0.87</v>
      </c>
      <c r="AA32" s="90"/>
      <c r="AB32" s="90">
        <f t="shared" si="0"/>
        <v>-8.0000000000000004E-4</v>
      </c>
      <c r="AC32" s="63">
        <v>0</v>
      </c>
      <c r="AD32" s="86"/>
      <c r="AE32" s="26">
        <v>42.88</v>
      </c>
      <c r="AG32" s="73">
        <f t="shared" si="2"/>
        <v>36.86</v>
      </c>
      <c r="AH32" s="74">
        <f t="shared" si="3"/>
        <v>0</v>
      </c>
    </row>
    <row r="33" spans="1:34" x14ac:dyDescent="0.35">
      <c r="A33" s="63" t="str">
        <f t="shared" si="1"/>
        <v>Grimsby Power IncorporatedRESIDENTIAL</v>
      </c>
      <c r="B33" s="63" t="s">
        <v>55</v>
      </c>
      <c r="C33" s="63" t="s">
        <v>92</v>
      </c>
      <c r="D33" s="86">
        <v>2025</v>
      </c>
      <c r="E33" s="86">
        <v>700</v>
      </c>
      <c r="F33" s="87">
        <v>9.3000000000000013E-2</v>
      </c>
      <c r="G33" s="87">
        <v>0.11</v>
      </c>
      <c r="H33" s="88">
        <v>34.130000000000003</v>
      </c>
      <c r="I33" s="89">
        <v>-2.0000000000000001E-4</v>
      </c>
      <c r="J33" s="89">
        <v>1E-4</v>
      </c>
      <c r="K33" s="89">
        <v>1.1599999999999999E-2</v>
      </c>
      <c r="L33" s="89">
        <v>4.8999999999999998E-3</v>
      </c>
      <c r="M33" s="89">
        <v>4.4999999999999997E-3</v>
      </c>
      <c r="N33" s="89">
        <v>1.5E-3</v>
      </c>
      <c r="O33" s="88">
        <v>0.25</v>
      </c>
      <c r="P33" s="89">
        <v>1.0398000000000001</v>
      </c>
      <c r="Q33" s="88">
        <v>0.13</v>
      </c>
      <c r="R33" s="88">
        <v>0.64</v>
      </c>
      <c r="S33" s="88">
        <v>0.18</v>
      </c>
      <c r="T33" s="88">
        <v>0.18</v>
      </c>
      <c r="U33" s="87">
        <v>7.5999999999999998E-2</v>
      </c>
      <c r="V33" s="87">
        <v>0.122</v>
      </c>
      <c r="W33" s="87">
        <v>0.158</v>
      </c>
      <c r="X33" s="90">
        <v>3.9039999999999998E-2</v>
      </c>
      <c r="Y33" s="87">
        <v>0.13100000000000001</v>
      </c>
      <c r="Z33" s="88">
        <v>0.26</v>
      </c>
      <c r="AA33" s="90"/>
      <c r="AB33" s="90">
        <f t="shared" si="0"/>
        <v>-2.0000000000000001E-4</v>
      </c>
      <c r="AC33" s="63">
        <v>0</v>
      </c>
      <c r="AD33" s="86"/>
      <c r="AE33" s="26">
        <v>42.88</v>
      </c>
      <c r="AG33" s="73">
        <f t="shared" si="2"/>
        <v>33.870000000000005</v>
      </c>
      <c r="AH33" s="74">
        <f t="shared" si="3"/>
        <v>0</v>
      </c>
    </row>
    <row r="34" spans="1:34" x14ac:dyDescent="0.35">
      <c r="A34" s="63" t="str">
        <f t="shared" si="1"/>
        <v>Halton Hills Hydro Inc.RESIDENTIAL</v>
      </c>
      <c r="B34" s="63" t="s">
        <v>56</v>
      </c>
      <c r="C34" s="63" t="s">
        <v>92</v>
      </c>
      <c r="D34" s="86">
        <v>2025</v>
      </c>
      <c r="E34" s="86">
        <v>700</v>
      </c>
      <c r="F34" s="87">
        <v>9.3000000000000013E-2</v>
      </c>
      <c r="G34" s="87">
        <v>0.11</v>
      </c>
      <c r="H34" s="88">
        <v>44.81</v>
      </c>
      <c r="I34" s="89">
        <v>3.0000000000000001E-3</v>
      </c>
      <c r="J34" s="91"/>
      <c r="K34" s="89">
        <v>1.49E-2</v>
      </c>
      <c r="L34" s="89">
        <v>1.12E-2</v>
      </c>
      <c r="M34" s="89">
        <v>4.4999999999999997E-3</v>
      </c>
      <c r="N34" s="89">
        <v>1.5E-3</v>
      </c>
      <c r="O34" s="88">
        <v>0.25</v>
      </c>
      <c r="P34" s="89">
        <v>1.0355000000000001</v>
      </c>
      <c r="Q34" s="88">
        <v>0.13</v>
      </c>
      <c r="R34" s="88">
        <v>0.64</v>
      </c>
      <c r="S34" s="88">
        <v>0.18</v>
      </c>
      <c r="T34" s="88">
        <v>0.18</v>
      </c>
      <c r="U34" s="87">
        <v>7.5999999999999998E-2</v>
      </c>
      <c r="V34" s="87">
        <v>0.122</v>
      </c>
      <c r="W34" s="87">
        <v>0.158</v>
      </c>
      <c r="X34" s="90">
        <v>3.9039999999999998E-2</v>
      </c>
      <c r="Y34" s="87">
        <v>0.13100000000000001</v>
      </c>
      <c r="Z34" s="88">
        <v>0.42</v>
      </c>
      <c r="AA34" s="90"/>
      <c r="AB34" s="90">
        <f t="shared" si="0"/>
        <v>3.0000000000000001E-3</v>
      </c>
      <c r="AC34" s="63">
        <v>0</v>
      </c>
      <c r="AD34" s="86"/>
      <c r="AE34" s="26">
        <v>42.88</v>
      </c>
      <c r="AG34" s="73">
        <f t="shared" si="2"/>
        <v>44.39</v>
      </c>
      <c r="AH34" s="74">
        <f t="shared" si="3"/>
        <v>0</v>
      </c>
    </row>
    <row r="35" spans="1:34" x14ac:dyDescent="0.35">
      <c r="A35" s="63" t="str">
        <f t="shared" si="1"/>
        <v>Hearst Power Distribution Co. Ltd.RESIDENTIAL</v>
      </c>
      <c r="B35" s="65" t="s">
        <v>57</v>
      </c>
      <c r="C35" s="63" t="s">
        <v>92</v>
      </c>
      <c r="D35" s="86">
        <v>2025</v>
      </c>
      <c r="E35" s="86">
        <v>700</v>
      </c>
      <c r="F35" s="87">
        <v>9.3000000000000013E-2</v>
      </c>
      <c r="G35" s="87">
        <v>0.11</v>
      </c>
      <c r="H35" s="88">
        <v>33.57</v>
      </c>
      <c r="I35" s="89">
        <v>1.8E-3</v>
      </c>
      <c r="J35" s="91"/>
      <c r="K35" s="89">
        <v>9.7000000000000003E-3</v>
      </c>
      <c r="L35" s="89">
        <v>8.0000000000000002E-3</v>
      </c>
      <c r="M35" s="89">
        <v>4.4999999999999997E-3</v>
      </c>
      <c r="N35" s="89">
        <v>1.5E-3</v>
      </c>
      <c r="O35" s="88">
        <v>0.25</v>
      </c>
      <c r="P35" s="89">
        <v>1.0598000000000001</v>
      </c>
      <c r="Q35" s="88">
        <v>0.13</v>
      </c>
      <c r="R35" s="88">
        <v>0.64</v>
      </c>
      <c r="S35" s="88">
        <v>0.18</v>
      </c>
      <c r="T35" s="88">
        <v>0.18</v>
      </c>
      <c r="U35" s="87">
        <v>7.5999999999999998E-2</v>
      </c>
      <c r="V35" s="87">
        <v>0.122</v>
      </c>
      <c r="W35" s="87">
        <v>0.158</v>
      </c>
      <c r="X35" s="90">
        <v>3.9039999999999998E-2</v>
      </c>
      <c r="Y35" s="87">
        <v>0.13100000000000001</v>
      </c>
      <c r="Z35" s="88">
        <v>0.42</v>
      </c>
      <c r="AA35" s="90"/>
      <c r="AB35" s="90">
        <f t="shared" si="0"/>
        <v>1.8E-3</v>
      </c>
      <c r="AC35" s="63">
        <v>0</v>
      </c>
      <c r="AD35" s="86"/>
      <c r="AE35" s="26">
        <v>42.88</v>
      </c>
      <c r="AG35" s="73">
        <f t="shared" si="2"/>
        <v>33.15</v>
      </c>
      <c r="AH35" s="74">
        <f t="shared" si="3"/>
        <v>0</v>
      </c>
    </row>
    <row r="36" spans="1:34" x14ac:dyDescent="0.35">
      <c r="A36" s="63" t="str">
        <f t="shared" si="1"/>
        <v>Hydro 2000 Inc.RESIDENTIAL</v>
      </c>
      <c r="B36" s="63" t="s">
        <v>58</v>
      </c>
      <c r="C36" s="63" t="s">
        <v>92</v>
      </c>
      <c r="D36" s="86">
        <v>2025</v>
      </c>
      <c r="E36" s="86">
        <v>700</v>
      </c>
      <c r="F36" s="87">
        <v>9.3000000000000013E-2</v>
      </c>
      <c r="G36" s="87">
        <v>0.11</v>
      </c>
      <c r="H36" s="88">
        <v>45.94</v>
      </c>
      <c r="I36" s="89">
        <v>1.35E-2</v>
      </c>
      <c r="J36" s="91"/>
      <c r="K36" s="89">
        <v>1.06E-2</v>
      </c>
      <c r="L36" s="89">
        <v>8.3000000000000001E-3</v>
      </c>
      <c r="M36" s="89">
        <v>4.4999999999999997E-3</v>
      </c>
      <c r="N36" s="89">
        <v>1.5E-3</v>
      </c>
      <c r="O36" s="88">
        <v>0.25</v>
      </c>
      <c r="P36" s="89">
        <v>1.0831999999999999</v>
      </c>
      <c r="Q36" s="88">
        <v>0.13</v>
      </c>
      <c r="R36" s="88">
        <v>0.64</v>
      </c>
      <c r="S36" s="88">
        <v>0.18</v>
      </c>
      <c r="T36" s="88">
        <v>0.18</v>
      </c>
      <c r="U36" s="87">
        <v>7.5999999999999998E-2</v>
      </c>
      <c r="V36" s="87">
        <v>0.122</v>
      </c>
      <c r="W36" s="87">
        <v>0.158</v>
      </c>
      <c r="X36" s="90">
        <v>3.9039999999999998E-2</v>
      </c>
      <c r="Y36" s="87">
        <v>0.13100000000000001</v>
      </c>
      <c r="Z36" s="88">
        <v>1.74</v>
      </c>
      <c r="AA36" s="90"/>
      <c r="AB36" s="90">
        <f t="shared" si="0"/>
        <v>1.35E-2</v>
      </c>
      <c r="AC36" s="63">
        <v>0</v>
      </c>
      <c r="AD36" s="86"/>
      <c r="AE36" s="26">
        <v>42.88</v>
      </c>
      <c r="AG36" s="73">
        <f t="shared" si="2"/>
        <v>44.199999999999996</v>
      </c>
      <c r="AH36" s="74">
        <f t="shared" si="3"/>
        <v>0</v>
      </c>
    </row>
    <row r="37" spans="1:34" x14ac:dyDescent="0.35">
      <c r="A37" s="63" t="str">
        <f t="shared" si="1"/>
        <v>Hydro Hawkesbury Inc.RESIDENTIAL</v>
      </c>
      <c r="B37" s="63" t="s">
        <v>59</v>
      </c>
      <c r="C37" s="63" t="s">
        <v>92</v>
      </c>
      <c r="D37" s="86">
        <v>2025</v>
      </c>
      <c r="E37" s="86">
        <v>700</v>
      </c>
      <c r="F37" s="87">
        <v>9.3000000000000013E-2</v>
      </c>
      <c r="G37" s="87">
        <v>0.11</v>
      </c>
      <c r="H37" s="88">
        <v>21.76</v>
      </c>
      <c r="I37" s="89">
        <v>2.0000000000000001E-4</v>
      </c>
      <c r="J37" s="89">
        <v>-6.3E-3</v>
      </c>
      <c r="K37" s="89">
        <v>1.1599999999999999E-2</v>
      </c>
      <c r="L37" s="89">
        <v>5.1999999999999998E-3</v>
      </c>
      <c r="M37" s="89">
        <v>4.4999999999999997E-3</v>
      </c>
      <c r="N37" s="89">
        <v>1.5E-3</v>
      </c>
      <c r="O37" s="88">
        <v>0.25</v>
      </c>
      <c r="P37" s="89">
        <v>1.0585</v>
      </c>
      <c r="Q37" s="88">
        <v>0.13</v>
      </c>
      <c r="R37" s="88">
        <v>0.64</v>
      </c>
      <c r="S37" s="88">
        <v>0.18</v>
      </c>
      <c r="T37" s="88">
        <v>0.18</v>
      </c>
      <c r="U37" s="87">
        <v>7.5999999999999998E-2</v>
      </c>
      <c r="V37" s="87">
        <v>0.122</v>
      </c>
      <c r="W37" s="87">
        <v>0.158</v>
      </c>
      <c r="X37" s="90">
        <v>3.9039999999999998E-2</v>
      </c>
      <c r="Y37" s="87">
        <v>0.13100000000000001</v>
      </c>
      <c r="Z37" s="88">
        <v>-0.75</v>
      </c>
      <c r="AA37" s="90"/>
      <c r="AB37" s="90">
        <f t="shared" si="0"/>
        <v>2.0000000000000001E-4</v>
      </c>
      <c r="AC37" s="63">
        <v>0</v>
      </c>
      <c r="AD37" s="86"/>
      <c r="AE37" s="26">
        <v>42.88</v>
      </c>
      <c r="AG37" s="73">
        <f t="shared" si="2"/>
        <v>22.51</v>
      </c>
      <c r="AH37" s="74">
        <f t="shared" si="3"/>
        <v>0</v>
      </c>
    </row>
    <row r="38" spans="1:34" x14ac:dyDescent="0.35">
      <c r="A38" s="63" t="str">
        <f t="shared" si="1"/>
        <v>Hydro One Networks Inc.AUR RESIDENTIAL</v>
      </c>
      <c r="B38" s="63" t="s">
        <v>60</v>
      </c>
      <c r="C38" s="63" t="s">
        <v>251</v>
      </c>
      <c r="D38" s="86">
        <v>2025</v>
      </c>
      <c r="E38" s="86">
        <v>700</v>
      </c>
      <c r="F38" s="87">
        <v>9.3000000000000013E-2</v>
      </c>
      <c r="G38" s="87">
        <v>0.11</v>
      </c>
      <c r="H38" s="88">
        <v>34.380000000000003</v>
      </c>
      <c r="I38" s="89">
        <v>-3.8999999999999998E-3</v>
      </c>
      <c r="J38" s="89">
        <v>-8.9999999999999998E-4</v>
      </c>
      <c r="K38" s="89">
        <v>1.41E-2</v>
      </c>
      <c r="L38" s="89">
        <v>1.01E-2</v>
      </c>
      <c r="M38" s="89">
        <v>4.4999999999999997E-3</v>
      </c>
      <c r="N38" s="89">
        <v>1.5E-3</v>
      </c>
      <c r="O38" s="88">
        <v>0.25</v>
      </c>
      <c r="P38" s="89">
        <v>1.0429999999999999</v>
      </c>
      <c r="Q38" s="88">
        <v>0.13</v>
      </c>
      <c r="R38" s="88">
        <v>0.64</v>
      </c>
      <c r="S38" s="88">
        <v>0.18</v>
      </c>
      <c r="T38" s="88">
        <v>0.18</v>
      </c>
      <c r="U38" s="87">
        <v>7.5999999999999998E-2</v>
      </c>
      <c r="V38" s="87">
        <v>0.122</v>
      </c>
      <c r="W38" s="87">
        <v>0.158</v>
      </c>
      <c r="X38" s="90">
        <v>3.9039999999999998E-2</v>
      </c>
      <c r="Y38" s="87">
        <v>0.13100000000000001</v>
      </c>
      <c r="Z38" s="88">
        <v>0.02</v>
      </c>
      <c r="AA38" s="90"/>
      <c r="AB38" s="90">
        <f t="shared" si="0"/>
        <v>-3.8999999999999998E-3</v>
      </c>
      <c r="AC38" s="63">
        <v>0</v>
      </c>
      <c r="AD38" s="86"/>
      <c r="AE38" s="26">
        <v>42.88</v>
      </c>
      <c r="AG38" s="73">
        <f t="shared" si="2"/>
        <v>34.36</v>
      </c>
      <c r="AH38" s="74">
        <f t="shared" si="3"/>
        <v>0</v>
      </c>
    </row>
    <row r="39" spans="1:34" x14ac:dyDescent="0.35">
      <c r="A39" s="63" t="str">
        <f t="shared" si="1"/>
        <v>Hydro One Networks Inc.AR RESIDENTIAL - Norfolk</v>
      </c>
      <c r="B39" s="63" t="s">
        <v>60</v>
      </c>
      <c r="C39" s="63" t="s">
        <v>277</v>
      </c>
      <c r="D39" s="86">
        <v>2025</v>
      </c>
      <c r="E39" s="86">
        <v>700</v>
      </c>
      <c r="F39" s="87">
        <v>9.3000000000000013E-2</v>
      </c>
      <c r="G39" s="87">
        <v>0.11</v>
      </c>
      <c r="H39" s="88">
        <v>41.7</v>
      </c>
      <c r="I39" s="89">
        <v>-3.8E-3</v>
      </c>
      <c r="J39" s="89">
        <v>-8.9999999999999998E-4</v>
      </c>
      <c r="K39" s="89">
        <v>1.35E-2</v>
      </c>
      <c r="L39" s="89">
        <v>9.7999999999999997E-3</v>
      </c>
      <c r="M39" s="89">
        <v>4.4999999999999997E-3</v>
      </c>
      <c r="N39" s="89">
        <v>1.5E-3</v>
      </c>
      <c r="O39" s="88">
        <v>0.25</v>
      </c>
      <c r="P39" s="89">
        <v>1.0640000000000001</v>
      </c>
      <c r="Q39" s="88">
        <v>0.13</v>
      </c>
      <c r="R39" s="88">
        <v>0.64</v>
      </c>
      <c r="S39" s="88">
        <v>0.18</v>
      </c>
      <c r="T39" s="88">
        <v>0.18</v>
      </c>
      <c r="U39" s="87">
        <v>7.5999999999999998E-2</v>
      </c>
      <c r="V39" s="87">
        <v>0.122</v>
      </c>
      <c r="W39" s="87">
        <v>0.158</v>
      </c>
      <c r="X39" s="90">
        <v>3.9039999999999998E-2</v>
      </c>
      <c r="Y39" s="87">
        <v>0.13100000000000001</v>
      </c>
      <c r="Z39" s="88">
        <v>-0.01</v>
      </c>
      <c r="AA39" s="90"/>
      <c r="AB39" s="90">
        <f t="shared" si="0"/>
        <v>-3.8E-3</v>
      </c>
      <c r="AC39" s="63">
        <v>0</v>
      </c>
      <c r="AD39" s="86"/>
      <c r="AE39" s="26">
        <v>42.88</v>
      </c>
      <c r="AG39" s="73">
        <f t="shared" si="2"/>
        <v>41.71</v>
      </c>
      <c r="AH39" s="74">
        <f t="shared" si="3"/>
        <v>0</v>
      </c>
    </row>
    <row r="40" spans="1:34" x14ac:dyDescent="0.35">
      <c r="A40" s="63" t="str">
        <f t="shared" si="1"/>
        <v>Hydro One Networks Inc.AR RESIDENTIAL - Haldimand</v>
      </c>
      <c r="B40" s="63" t="s">
        <v>60</v>
      </c>
      <c r="C40" s="63" t="s">
        <v>278</v>
      </c>
      <c r="D40" s="86">
        <v>2025</v>
      </c>
      <c r="E40" s="86">
        <v>700</v>
      </c>
      <c r="F40" s="87">
        <v>9.3000000000000013E-2</v>
      </c>
      <c r="G40" s="87">
        <v>0.11</v>
      </c>
      <c r="H40" s="88">
        <v>41.67</v>
      </c>
      <c r="I40" s="89">
        <v>-3.7000000000000002E-3</v>
      </c>
      <c r="J40" s="89">
        <v>-8.9999999999999998E-4</v>
      </c>
      <c r="K40" s="89">
        <v>1.35E-2</v>
      </c>
      <c r="L40" s="89">
        <v>9.7999999999999997E-3</v>
      </c>
      <c r="M40" s="89">
        <v>4.4999999999999997E-3</v>
      </c>
      <c r="N40" s="89">
        <v>1.5E-3</v>
      </c>
      <c r="O40" s="88">
        <v>0.25</v>
      </c>
      <c r="P40" s="89">
        <v>1.0640000000000001</v>
      </c>
      <c r="Q40" s="88">
        <v>0.13</v>
      </c>
      <c r="R40" s="88">
        <v>0.64</v>
      </c>
      <c r="S40" s="88">
        <v>0.18</v>
      </c>
      <c r="T40" s="88">
        <v>0.18</v>
      </c>
      <c r="U40" s="87">
        <v>7.5999999999999998E-2</v>
      </c>
      <c r="V40" s="87">
        <v>0.122</v>
      </c>
      <c r="W40" s="87">
        <v>0.158</v>
      </c>
      <c r="X40" s="90">
        <v>3.9039999999999998E-2</v>
      </c>
      <c r="Y40" s="87">
        <v>0.13100000000000001</v>
      </c>
      <c r="Z40" s="88">
        <v>-0.04</v>
      </c>
      <c r="AA40" s="90"/>
      <c r="AB40" s="90">
        <f t="shared" si="0"/>
        <v>-3.7000000000000002E-3</v>
      </c>
      <c r="AC40" s="63">
        <v>0</v>
      </c>
      <c r="AD40" s="86"/>
      <c r="AE40" s="26">
        <v>42.88</v>
      </c>
      <c r="AG40" s="73">
        <f t="shared" si="2"/>
        <v>41.71</v>
      </c>
      <c r="AH40" s="74">
        <f t="shared" si="3"/>
        <v>0</v>
      </c>
    </row>
    <row r="41" spans="1:34" x14ac:dyDescent="0.35">
      <c r="A41" s="63" t="str">
        <f t="shared" si="1"/>
        <v>Hydro One Networks Inc.UR RESIDENTIAL</v>
      </c>
      <c r="B41" s="63" t="s">
        <v>60</v>
      </c>
      <c r="C41" s="63" t="s">
        <v>93</v>
      </c>
      <c r="D41" s="86">
        <v>2025</v>
      </c>
      <c r="E41" s="86">
        <v>700</v>
      </c>
      <c r="F41" s="87">
        <v>9.3000000000000013E-2</v>
      </c>
      <c r="G41" s="87">
        <v>0.11</v>
      </c>
      <c r="H41" s="88">
        <v>41.92</v>
      </c>
      <c r="I41" s="89">
        <v>-3.7000000000000002E-3</v>
      </c>
      <c r="J41" s="89">
        <v>-8.9999999999999998E-4</v>
      </c>
      <c r="K41" s="89">
        <v>1.37E-2</v>
      </c>
      <c r="L41" s="89">
        <v>9.7999999999999997E-3</v>
      </c>
      <c r="M41" s="89">
        <v>4.4999999999999997E-3</v>
      </c>
      <c r="N41" s="89">
        <v>1.5E-3</v>
      </c>
      <c r="O41" s="88">
        <v>0.25</v>
      </c>
      <c r="P41" s="89">
        <v>1.0569999999999999</v>
      </c>
      <c r="Q41" s="88">
        <v>0.13</v>
      </c>
      <c r="R41" s="88">
        <v>0.64</v>
      </c>
      <c r="S41" s="88">
        <v>0.18</v>
      </c>
      <c r="T41" s="88">
        <v>0.18</v>
      </c>
      <c r="U41" s="87">
        <v>7.5999999999999998E-2</v>
      </c>
      <c r="V41" s="87">
        <v>0.122</v>
      </c>
      <c r="W41" s="87">
        <v>0.158</v>
      </c>
      <c r="X41" s="90">
        <v>3.9039999999999998E-2</v>
      </c>
      <c r="Y41" s="87">
        <v>0.13100000000000001</v>
      </c>
      <c r="Z41" s="88">
        <v>0.31</v>
      </c>
      <c r="AA41" s="90"/>
      <c r="AB41" s="90">
        <f t="shared" si="0"/>
        <v>-3.7000000000000002E-3</v>
      </c>
      <c r="AC41" s="63">
        <v>0</v>
      </c>
      <c r="AD41" s="86"/>
      <c r="AE41" s="26">
        <v>42.88</v>
      </c>
      <c r="AG41" s="73">
        <f t="shared" si="2"/>
        <v>41.61</v>
      </c>
      <c r="AH41" s="74">
        <f t="shared" si="3"/>
        <v>0</v>
      </c>
    </row>
    <row r="42" spans="1:34" x14ac:dyDescent="0.35">
      <c r="A42" s="63" t="str">
        <f t="shared" si="1"/>
        <v>Hydro One Networks Inc.SEASONAL</v>
      </c>
      <c r="B42" s="63" t="s">
        <v>60</v>
      </c>
      <c r="C42" s="63" t="s">
        <v>103</v>
      </c>
      <c r="D42" s="86">
        <v>2025</v>
      </c>
      <c r="E42" s="86">
        <v>700</v>
      </c>
      <c r="F42" s="87">
        <v>9.3000000000000013E-2</v>
      </c>
      <c r="G42" s="87">
        <v>0.11</v>
      </c>
      <c r="H42" s="88">
        <v>82.62</v>
      </c>
      <c r="I42" s="89">
        <v>8.5000000000000006E-3</v>
      </c>
      <c r="J42" s="89">
        <v>-8.9999999999999998E-4</v>
      </c>
      <c r="K42" s="89">
        <v>1.18E-2</v>
      </c>
      <c r="L42" s="89">
        <v>8.6E-3</v>
      </c>
      <c r="M42" s="89">
        <v>4.4999999999999997E-3</v>
      </c>
      <c r="N42" s="89">
        <v>1.5E-3</v>
      </c>
      <c r="O42" s="88">
        <v>0.25</v>
      </c>
      <c r="P42" s="89">
        <v>1.105</v>
      </c>
      <c r="Q42" s="88">
        <v>0.13</v>
      </c>
      <c r="R42" s="88">
        <v>0.64</v>
      </c>
      <c r="S42" s="88">
        <v>0.18</v>
      </c>
      <c r="T42" s="88">
        <v>0.18</v>
      </c>
      <c r="U42" s="87">
        <v>7.5999999999999998E-2</v>
      </c>
      <c r="V42" s="87">
        <v>0.122</v>
      </c>
      <c r="W42" s="87">
        <v>0.158</v>
      </c>
      <c r="X42" s="90">
        <v>3.9039999999999998E-2</v>
      </c>
      <c r="Y42" s="87">
        <v>0.13100000000000001</v>
      </c>
      <c r="Z42" s="88">
        <v>-0.02</v>
      </c>
      <c r="AA42" s="88">
        <v>1.21E-2</v>
      </c>
      <c r="AB42" s="90">
        <f t="shared" si="0"/>
        <v>-3.599999999999999E-3</v>
      </c>
      <c r="AC42" s="63">
        <v>0</v>
      </c>
      <c r="AD42" s="86"/>
      <c r="AE42" s="26">
        <v>42.88</v>
      </c>
      <c r="AG42" s="73">
        <f t="shared" si="2"/>
        <v>82.64</v>
      </c>
      <c r="AH42" s="74">
        <f t="shared" si="3"/>
        <v>1.21E-2</v>
      </c>
    </row>
    <row r="43" spans="1:34" x14ac:dyDescent="0.35">
      <c r="A43" s="63" t="str">
        <f t="shared" si="1"/>
        <v>Hydro One Networks Inc.R1 RESIDENTIAL</v>
      </c>
      <c r="B43" s="63" t="s">
        <v>60</v>
      </c>
      <c r="C43" s="63" t="s">
        <v>105</v>
      </c>
      <c r="D43" s="86">
        <v>2025</v>
      </c>
      <c r="E43" s="86">
        <v>700</v>
      </c>
      <c r="F43" s="87">
        <v>9.3000000000000013E-2</v>
      </c>
      <c r="G43" s="87">
        <v>0.11</v>
      </c>
      <c r="H43" s="88">
        <v>71.260000000000005</v>
      </c>
      <c r="I43" s="89">
        <v>-3.5999999999999999E-3</v>
      </c>
      <c r="J43" s="89">
        <v>-8.9999999999999998E-4</v>
      </c>
      <c r="K43" s="89">
        <v>1.2800000000000001E-2</v>
      </c>
      <c r="L43" s="89">
        <v>9.1999999999999998E-3</v>
      </c>
      <c r="M43" s="89">
        <v>4.4999999999999997E-3</v>
      </c>
      <c r="N43" s="89">
        <v>1.5E-3</v>
      </c>
      <c r="O43" s="88">
        <v>0.25</v>
      </c>
      <c r="P43" s="89">
        <v>1.0760000000000001</v>
      </c>
      <c r="Q43" s="88">
        <v>0.13</v>
      </c>
      <c r="R43" s="88">
        <v>0.64</v>
      </c>
      <c r="S43" s="88">
        <v>0.18</v>
      </c>
      <c r="T43" s="88">
        <v>0.18</v>
      </c>
      <c r="U43" s="87">
        <v>7.5999999999999998E-2</v>
      </c>
      <c r="V43" s="87">
        <v>0.122</v>
      </c>
      <c r="W43" s="87">
        <v>0.158</v>
      </c>
      <c r="X43" s="90">
        <v>3.9039999999999998E-2</v>
      </c>
      <c r="Y43" s="87">
        <v>0.13100000000000001</v>
      </c>
      <c r="Z43" s="88">
        <v>0.21</v>
      </c>
      <c r="AA43" s="90">
        <v>0</v>
      </c>
      <c r="AB43" s="90">
        <f t="shared" si="0"/>
        <v>-3.5999999999999999E-3</v>
      </c>
      <c r="AC43" s="63">
        <v>1</v>
      </c>
      <c r="AD43" s="86"/>
      <c r="AE43" s="26">
        <v>42.88</v>
      </c>
      <c r="AG43" s="73">
        <f t="shared" si="2"/>
        <v>71.050000000000011</v>
      </c>
      <c r="AH43" s="74">
        <f t="shared" si="3"/>
        <v>0</v>
      </c>
    </row>
    <row r="44" spans="1:34" x14ac:dyDescent="0.35">
      <c r="A44" s="63" t="str">
        <f t="shared" si="1"/>
        <v>Hydro One Networks Inc.R2 RESIDENTIAL</v>
      </c>
      <c r="B44" s="63" t="s">
        <v>60</v>
      </c>
      <c r="C44" s="63" t="s">
        <v>104</v>
      </c>
      <c r="D44" s="86">
        <v>2025</v>
      </c>
      <c r="E44" s="86">
        <v>700</v>
      </c>
      <c r="F44" s="87">
        <v>9.3000000000000013E-2</v>
      </c>
      <c r="G44" s="87">
        <v>0.11</v>
      </c>
      <c r="H44" s="88">
        <v>143.94</v>
      </c>
      <c r="I44" s="89">
        <v>8.5000000000000006E-3</v>
      </c>
      <c r="J44" s="89">
        <v>-8.9999999999999998E-4</v>
      </c>
      <c r="K44" s="89">
        <v>1.18E-2</v>
      </c>
      <c r="L44" s="89">
        <v>8.6E-3</v>
      </c>
      <c r="M44" s="89">
        <v>4.4999999999999997E-3</v>
      </c>
      <c r="N44" s="89">
        <v>1.5E-3</v>
      </c>
      <c r="O44" s="88">
        <v>0.25</v>
      </c>
      <c r="P44" s="89">
        <v>1.105</v>
      </c>
      <c r="Q44" s="88">
        <v>0.13</v>
      </c>
      <c r="R44" s="88">
        <v>0.64</v>
      </c>
      <c r="S44" s="88">
        <v>0.18</v>
      </c>
      <c r="T44" s="88">
        <v>0.18</v>
      </c>
      <c r="U44" s="87">
        <v>7.5999999999999998E-2</v>
      </c>
      <c r="V44" s="87">
        <v>0.122</v>
      </c>
      <c r="W44" s="87">
        <v>0.158</v>
      </c>
      <c r="X44" s="90">
        <v>3.9039999999999998E-2</v>
      </c>
      <c r="Y44" s="87">
        <v>0.13100000000000001</v>
      </c>
      <c r="Z44" s="88">
        <v>-0.02</v>
      </c>
      <c r="AA44" s="89">
        <v>1.21E-2</v>
      </c>
      <c r="AB44" s="90">
        <f t="shared" si="0"/>
        <v>-3.599999999999999E-3</v>
      </c>
      <c r="AC44" s="63">
        <v>1</v>
      </c>
      <c r="AD44" s="86"/>
      <c r="AE44" s="26">
        <v>42.88</v>
      </c>
      <c r="AG44" s="73">
        <f t="shared" si="2"/>
        <v>143.96</v>
      </c>
      <c r="AH44" s="74">
        <f t="shared" si="3"/>
        <v>1.21E-2</v>
      </c>
    </row>
    <row r="45" spans="1:34" x14ac:dyDescent="0.35">
      <c r="A45" s="63" t="str">
        <f t="shared" si="1"/>
        <v>Hydro One Networks Inc.-Former Orillia Power Distribution Corporation Service AreaRESIDENTIAL</v>
      </c>
      <c r="B45" s="63" t="s">
        <v>112</v>
      </c>
      <c r="C45" s="63" t="s">
        <v>92</v>
      </c>
      <c r="D45" s="86">
        <v>2025</v>
      </c>
      <c r="E45" s="86">
        <v>700</v>
      </c>
      <c r="F45" s="87">
        <v>9.3000000000000013E-2</v>
      </c>
      <c r="G45" s="87">
        <v>0.11</v>
      </c>
      <c r="H45" s="88">
        <v>30.63</v>
      </c>
      <c r="I45" s="89">
        <v>-1.01E-2</v>
      </c>
      <c r="J45" s="89">
        <v>0</v>
      </c>
      <c r="K45" s="89">
        <v>1.04E-2</v>
      </c>
      <c r="L45" s="89">
        <v>7.7000000000000002E-3</v>
      </c>
      <c r="M45" s="89">
        <v>4.4999999999999997E-3</v>
      </c>
      <c r="N45" s="89">
        <v>1.5E-3</v>
      </c>
      <c r="O45" s="88">
        <v>0.25</v>
      </c>
      <c r="P45" s="89">
        <v>1.0561</v>
      </c>
      <c r="Q45" s="88">
        <v>0.13</v>
      </c>
      <c r="R45" s="88">
        <v>0.64</v>
      </c>
      <c r="S45" s="88">
        <v>0.18</v>
      </c>
      <c r="T45" s="88">
        <v>0.18</v>
      </c>
      <c r="U45" s="87">
        <v>7.5999999999999998E-2</v>
      </c>
      <c r="V45" s="87">
        <v>0.122</v>
      </c>
      <c r="W45" s="87">
        <v>0.158</v>
      </c>
      <c r="X45" s="90">
        <v>3.9039999999999998E-2</v>
      </c>
      <c r="Y45" s="87">
        <v>0.13100000000000001</v>
      </c>
      <c r="Z45" s="88">
        <v>2.7</v>
      </c>
      <c r="AA45" s="90"/>
      <c r="AB45" s="90">
        <f t="shared" si="0"/>
        <v>-1.01E-2</v>
      </c>
      <c r="AC45" s="63">
        <v>0</v>
      </c>
      <c r="AD45" s="86"/>
      <c r="AE45" s="26">
        <v>42.88</v>
      </c>
      <c r="AG45" s="73">
        <f t="shared" si="2"/>
        <v>27.93</v>
      </c>
      <c r="AH45" s="74">
        <f t="shared" si="3"/>
        <v>0</v>
      </c>
    </row>
    <row r="46" spans="1:34" x14ac:dyDescent="0.35">
      <c r="A46" s="63" t="str">
        <f t="shared" si="1"/>
        <v>Hydro One Networks Inc.-Former Peterborough Distribution Inc. Service AreaRESIDENTIAL</v>
      </c>
      <c r="B46" s="63" t="s">
        <v>111</v>
      </c>
      <c r="C46" s="63" t="s">
        <v>92</v>
      </c>
      <c r="D46" s="86">
        <v>2025</v>
      </c>
      <c r="E46" s="86">
        <v>700</v>
      </c>
      <c r="F46" s="87">
        <v>9.3000000000000013E-2</v>
      </c>
      <c r="G46" s="87">
        <v>0.11</v>
      </c>
      <c r="H46" s="88">
        <v>22.81</v>
      </c>
      <c r="I46" s="89">
        <v>-1.8E-3</v>
      </c>
      <c r="J46" s="89">
        <v>0</v>
      </c>
      <c r="K46" s="89">
        <v>1.11E-2</v>
      </c>
      <c r="L46" s="89">
        <v>8.3999999999999995E-3</v>
      </c>
      <c r="M46" s="89">
        <v>4.4999999999999997E-3</v>
      </c>
      <c r="N46" s="89">
        <v>1.5E-3</v>
      </c>
      <c r="O46" s="88">
        <v>0.25</v>
      </c>
      <c r="P46" s="89">
        <v>1.0548</v>
      </c>
      <c r="Q46" s="88">
        <v>0.13</v>
      </c>
      <c r="R46" s="88">
        <v>0.64</v>
      </c>
      <c r="S46" s="88">
        <v>0.18</v>
      </c>
      <c r="T46" s="88">
        <v>0.18</v>
      </c>
      <c r="U46" s="87">
        <v>7.5999999999999998E-2</v>
      </c>
      <c r="V46" s="87">
        <v>0.122</v>
      </c>
      <c r="W46" s="87">
        <v>0.158</v>
      </c>
      <c r="X46" s="90">
        <v>3.9039999999999998E-2</v>
      </c>
      <c r="Y46" s="87">
        <v>0.13100000000000001</v>
      </c>
      <c r="Z46" s="88">
        <v>0.19</v>
      </c>
      <c r="AA46" s="90"/>
      <c r="AB46" s="90">
        <f t="shared" si="0"/>
        <v>-1.8E-3</v>
      </c>
      <c r="AC46" s="63">
        <v>0</v>
      </c>
      <c r="AD46" s="86"/>
      <c r="AE46" s="26">
        <v>42.88</v>
      </c>
      <c r="AG46" s="73">
        <f t="shared" si="2"/>
        <v>22.619999999999997</v>
      </c>
      <c r="AH46" s="74">
        <f t="shared" si="3"/>
        <v>0</v>
      </c>
    </row>
    <row r="47" spans="1:34" x14ac:dyDescent="0.35">
      <c r="A47" s="63" t="str">
        <f t="shared" si="1"/>
        <v>Hydro Ottawa LimitedRESIDENTIAL</v>
      </c>
      <c r="B47" s="63" t="s">
        <v>62</v>
      </c>
      <c r="C47" s="63" t="s">
        <v>92</v>
      </c>
      <c r="D47" s="86">
        <v>2025</v>
      </c>
      <c r="E47" s="86">
        <v>700</v>
      </c>
      <c r="F47" s="87">
        <v>9.3000000000000013E-2</v>
      </c>
      <c r="G47" s="87">
        <v>0.11</v>
      </c>
      <c r="H47" s="88">
        <v>34.93</v>
      </c>
      <c r="I47" s="89">
        <v>5.0000000000000002E-5</v>
      </c>
      <c r="J47" s="89">
        <v>3.8999999999999998E-3</v>
      </c>
      <c r="K47" s="89">
        <v>1.26E-2</v>
      </c>
      <c r="L47" s="89">
        <v>7.1999999999999998E-3</v>
      </c>
      <c r="M47" s="89">
        <v>4.4999999999999997E-3</v>
      </c>
      <c r="N47" s="89">
        <v>1.5E-3</v>
      </c>
      <c r="O47" s="88">
        <v>0.25</v>
      </c>
      <c r="P47" s="89">
        <v>1.0338000000000001</v>
      </c>
      <c r="Q47" s="88">
        <v>0.13</v>
      </c>
      <c r="R47" s="88">
        <v>0.64</v>
      </c>
      <c r="S47" s="88">
        <v>0.18</v>
      </c>
      <c r="T47" s="88">
        <v>0.18</v>
      </c>
      <c r="U47" s="87">
        <v>7.5999999999999998E-2</v>
      </c>
      <c r="V47" s="87">
        <v>0.122</v>
      </c>
      <c r="W47" s="87">
        <v>0.158</v>
      </c>
      <c r="X47" s="90">
        <v>3.9039999999999998E-2</v>
      </c>
      <c r="Y47" s="87">
        <v>0.13100000000000001</v>
      </c>
      <c r="Z47" s="88">
        <v>0.67</v>
      </c>
      <c r="AA47" s="90"/>
      <c r="AB47" s="90">
        <f t="shared" si="0"/>
        <v>5.0000000000000002E-5</v>
      </c>
      <c r="AC47" s="63">
        <v>0</v>
      </c>
      <c r="AD47" s="86"/>
      <c r="AE47" s="26">
        <v>42.88</v>
      </c>
      <c r="AG47" s="73">
        <f t="shared" si="2"/>
        <v>34.26</v>
      </c>
      <c r="AH47" s="74">
        <f t="shared" si="3"/>
        <v>0</v>
      </c>
    </row>
    <row r="48" spans="1:34" x14ac:dyDescent="0.35">
      <c r="A48" s="63" t="str">
        <f t="shared" si="1"/>
        <v>InnPower CorporationRESIDENTIAL</v>
      </c>
      <c r="B48" s="63" t="s">
        <v>63</v>
      </c>
      <c r="C48" s="63" t="s">
        <v>92</v>
      </c>
      <c r="D48" s="86">
        <v>2025</v>
      </c>
      <c r="E48" s="86">
        <v>700</v>
      </c>
      <c r="F48" s="87">
        <v>9.3000000000000013E-2</v>
      </c>
      <c r="G48" s="87">
        <v>0.11</v>
      </c>
      <c r="H48" s="88">
        <v>47.75</v>
      </c>
      <c r="I48" s="89">
        <v>1.5699999999999999E-2</v>
      </c>
      <c r="J48" s="89">
        <v>6.1000000000000004E-3</v>
      </c>
      <c r="K48" s="89">
        <v>1.24E-2</v>
      </c>
      <c r="L48" s="89">
        <v>8.9999999999999993E-3</v>
      </c>
      <c r="M48" s="89">
        <v>4.4999999999999997E-3</v>
      </c>
      <c r="N48" s="89">
        <v>1.5E-3</v>
      </c>
      <c r="O48" s="88">
        <v>0.25</v>
      </c>
      <c r="P48" s="89">
        <v>1.0821000000000001</v>
      </c>
      <c r="Q48" s="88">
        <v>0.13</v>
      </c>
      <c r="R48" s="88">
        <v>0.64</v>
      </c>
      <c r="S48" s="88">
        <v>0.18</v>
      </c>
      <c r="T48" s="88">
        <v>0.18</v>
      </c>
      <c r="U48" s="87">
        <v>7.5999999999999998E-2</v>
      </c>
      <c r="V48" s="87">
        <v>0.122</v>
      </c>
      <c r="W48" s="87">
        <v>0.158</v>
      </c>
      <c r="X48" s="90">
        <v>3.9039999999999998E-2</v>
      </c>
      <c r="Y48" s="87">
        <v>0.13100000000000001</v>
      </c>
      <c r="Z48" s="88">
        <v>0.42</v>
      </c>
      <c r="AA48" s="90"/>
      <c r="AB48" s="90">
        <f t="shared" si="0"/>
        <v>1.5699999999999999E-2</v>
      </c>
      <c r="AC48" s="63">
        <v>1</v>
      </c>
      <c r="AD48" s="86"/>
      <c r="AE48" s="26">
        <v>42.88</v>
      </c>
      <c r="AG48" s="73">
        <f t="shared" si="2"/>
        <v>47.33</v>
      </c>
      <c r="AH48" s="74">
        <f t="shared" si="3"/>
        <v>0</v>
      </c>
    </row>
    <row r="49" spans="1:34" x14ac:dyDescent="0.35">
      <c r="A49" s="63" t="str">
        <f t="shared" si="1"/>
        <v>Kingston Hydro CorporationRESIDENTIAL</v>
      </c>
      <c r="B49" s="63" t="s">
        <v>64</v>
      </c>
      <c r="C49" s="63" t="s">
        <v>92</v>
      </c>
      <c r="D49" s="86">
        <v>2025</v>
      </c>
      <c r="E49" s="86">
        <v>700</v>
      </c>
      <c r="F49" s="87">
        <v>9.3000000000000013E-2</v>
      </c>
      <c r="G49" s="87">
        <v>0.11</v>
      </c>
      <c r="H49" s="88">
        <v>31.48</v>
      </c>
      <c r="I49" s="89">
        <v>1.2999999999999999E-3</v>
      </c>
      <c r="J49" s="89">
        <v>1.6000000000000001E-3</v>
      </c>
      <c r="K49" s="89">
        <v>1.12E-2</v>
      </c>
      <c r="L49" s="89">
        <v>8.6E-3</v>
      </c>
      <c r="M49" s="89">
        <v>4.4999999999999997E-3</v>
      </c>
      <c r="N49" s="89">
        <v>1.5E-3</v>
      </c>
      <c r="O49" s="88">
        <v>0.25</v>
      </c>
      <c r="P49" s="89">
        <v>1.0468999999999999</v>
      </c>
      <c r="Q49" s="88">
        <v>0.13</v>
      </c>
      <c r="R49" s="88">
        <v>0.64</v>
      </c>
      <c r="S49" s="88">
        <v>0.18</v>
      </c>
      <c r="T49" s="88">
        <v>0.18</v>
      </c>
      <c r="U49" s="87">
        <v>7.5999999999999998E-2</v>
      </c>
      <c r="V49" s="87">
        <v>0.122</v>
      </c>
      <c r="W49" s="87">
        <v>0.158</v>
      </c>
      <c r="X49" s="90">
        <v>3.9039999999999998E-2</v>
      </c>
      <c r="Y49" s="87">
        <v>0.13100000000000001</v>
      </c>
      <c r="Z49" s="88">
        <v>0.42</v>
      </c>
      <c r="AA49" s="90"/>
      <c r="AB49" s="90">
        <f t="shared" si="0"/>
        <v>1.2999999999999999E-3</v>
      </c>
      <c r="AC49" s="63">
        <v>0</v>
      </c>
      <c r="AD49" s="86"/>
      <c r="AE49" s="26">
        <v>42.88</v>
      </c>
      <c r="AG49" s="73">
        <f t="shared" si="2"/>
        <v>31.06</v>
      </c>
      <c r="AH49" s="74">
        <f t="shared" si="3"/>
        <v>0</v>
      </c>
    </row>
    <row r="50" spans="1:34" x14ac:dyDescent="0.35">
      <c r="A50" s="63" t="str">
        <f t="shared" si="1"/>
        <v>Lakefront Utilities Inc.RESIDENTIAL</v>
      </c>
      <c r="B50" s="63" t="s">
        <v>66</v>
      </c>
      <c r="C50" s="63" t="s">
        <v>92</v>
      </c>
      <c r="D50" s="86">
        <v>2025</v>
      </c>
      <c r="E50" s="86">
        <v>700</v>
      </c>
      <c r="F50" s="87">
        <v>9.3000000000000013E-2</v>
      </c>
      <c r="G50" s="87">
        <v>0.11</v>
      </c>
      <c r="H50" s="88">
        <v>28.54</v>
      </c>
      <c r="I50" s="89">
        <v>7.7999999999999996E-3</v>
      </c>
      <c r="J50" s="89">
        <v>1.1000000000000001E-3</v>
      </c>
      <c r="K50" s="89">
        <v>1.0200000000000001E-2</v>
      </c>
      <c r="L50" s="89">
        <v>7.7999999999999996E-3</v>
      </c>
      <c r="M50" s="89">
        <v>4.4999999999999997E-3</v>
      </c>
      <c r="N50" s="89">
        <v>1.4E-3</v>
      </c>
      <c r="O50" s="88">
        <v>0.25</v>
      </c>
      <c r="P50" s="89">
        <v>1.0387999999999999</v>
      </c>
      <c r="Q50" s="88">
        <v>0.13</v>
      </c>
      <c r="R50" s="88">
        <v>0.64</v>
      </c>
      <c r="S50" s="88">
        <v>0.18</v>
      </c>
      <c r="T50" s="88">
        <v>0.18</v>
      </c>
      <c r="U50" s="87">
        <v>7.5999999999999998E-2</v>
      </c>
      <c r="V50" s="87">
        <v>0.122</v>
      </c>
      <c r="W50" s="87">
        <v>0.158</v>
      </c>
      <c r="X50" s="90">
        <v>3.9039999999999998E-2</v>
      </c>
      <c r="Y50" s="87">
        <v>0.13100000000000001</v>
      </c>
      <c r="Z50" s="88">
        <v>0.78</v>
      </c>
      <c r="AA50" s="90"/>
      <c r="AB50" s="90">
        <f t="shared" si="0"/>
        <v>7.7999999999999996E-3</v>
      </c>
      <c r="AC50" s="63">
        <v>0</v>
      </c>
      <c r="AD50" s="86"/>
      <c r="AE50" s="26">
        <v>42.88</v>
      </c>
      <c r="AG50" s="73">
        <f t="shared" si="2"/>
        <v>27.759999999999998</v>
      </c>
      <c r="AH50" s="74">
        <f t="shared" si="3"/>
        <v>0</v>
      </c>
    </row>
    <row r="51" spans="1:34" x14ac:dyDescent="0.35">
      <c r="A51" s="63" t="str">
        <f t="shared" si="1"/>
        <v>Lakeland Power Distribution Ltd.RESIDENTIAL</v>
      </c>
      <c r="B51" s="63" t="s">
        <v>67</v>
      </c>
      <c r="C51" s="63" t="s">
        <v>92</v>
      </c>
      <c r="D51" s="86">
        <v>2025</v>
      </c>
      <c r="E51" s="86">
        <v>700</v>
      </c>
      <c r="F51" s="87">
        <v>9.3000000000000013E-2</v>
      </c>
      <c r="G51" s="87">
        <v>0.11</v>
      </c>
      <c r="H51" s="88">
        <v>39.51</v>
      </c>
      <c r="I51" s="89">
        <v>2.2000000000000001E-3</v>
      </c>
      <c r="J51" s="89">
        <v>1.6999999999999999E-3</v>
      </c>
      <c r="K51" s="89">
        <v>8.8999999999999999E-3</v>
      </c>
      <c r="L51" s="89">
        <v>7.1999999999999998E-3</v>
      </c>
      <c r="M51" s="89">
        <v>4.4999999999999997E-3</v>
      </c>
      <c r="N51" s="89">
        <v>1.5E-3</v>
      </c>
      <c r="O51" s="88">
        <v>0.25</v>
      </c>
      <c r="P51" s="89">
        <v>1.0651999999999999</v>
      </c>
      <c r="Q51" s="88">
        <v>0.13</v>
      </c>
      <c r="R51" s="88">
        <v>0.64</v>
      </c>
      <c r="S51" s="88">
        <v>0.18</v>
      </c>
      <c r="T51" s="88">
        <v>0.18</v>
      </c>
      <c r="U51" s="87">
        <v>7.5999999999999998E-2</v>
      </c>
      <c r="V51" s="87">
        <v>0.122</v>
      </c>
      <c r="W51" s="87">
        <v>0.158</v>
      </c>
      <c r="X51" s="90">
        <v>3.9039999999999998E-2</v>
      </c>
      <c r="Y51" s="87">
        <v>0.13100000000000001</v>
      </c>
      <c r="Z51" s="88">
        <v>-0.5</v>
      </c>
      <c r="AA51" s="90"/>
      <c r="AB51" s="90">
        <f t="shared" si="0"/>
        <v>2.2000000000000001E-3</v>
      </c>
      <c r="AC51" s="63">
        <v>0</v>
      </c>
      <c r="AD51" s="86"/>
      <c r="AE51" s="26">
        <v>42.88</v>
      </c>
      <c r="AG51" s="73">
        <f t="shared" si="2"/>
        <v>40.01</v>
      </c>
      <c r="AH51" s="74">
        <f t="shared" si="3"/>
        <v>0</v>
      </c>
    </row>
    <row r="52" spans="1:34" x14ac:dyDescent="0.35">
      <c r="A52" s="63" t="str">
        <f t="shared" si="1"/>
        <v>London Hydro Inc.RESIDENTIAL</v>
      </c>
      <c r="B52" s="63" t="s">
        <v>68</v>
      </c>
      <c r="C52" s="63" t="s">
        <v>92</v>
      </c>
      <c r="D52" s="86">
        <v>2025</v>
      </c>
      <c r="E52" s="86">
        <v>700</v>
      </c>
      <c r="F52" s="87">
        <v>9.3000000000000013E-2</v>
      </c>
      <c r="G52" s="87">
        <v>0.11</v>
      </c>
      <c r="H52" s="88">
        <v>31.11</v>
      </c>
      <c r="I52" s="89">
        <v>2.9999999999999997E-4</v>
      </c>
      <c r="J52" s="89">
        <v>1.6999999999999999E-3</v>
      </c>
      <c r="K52" s="89">
        <v>1.18E-2</v>
      </c>
      <c r="L52" s="89">
        <v>8.3999999999999995E-3</v>
      </c>
      <c r="M52" s="89">
        <v>4.4999999999999997E-3</v>
      </c>
      <c r="N52" s="89">
        <v>1.5E-3</v>
      </c>
      <c r="O52" s="88">
        <v>0.25</v>
      </c>
      <c r="P52" s="89">
        <v>1.0287999999999999</v>
      </c>
      <c r="Q52" s="88">
        <v>0.13</v>
      </c>
      <c r="R52" s="88">
        <v>0.64</v>
      </c>
      <c r="S52" s="88">
        <v>0.18</v>
      </c>
      <c r="T52" s="88">
        <v>0.18</v>
      </c>
      <c r="U52" s="87">
        <v>7.5999999999999998E-2</v>
      </c>
      <c r="V52" s="87">
        <v>0.122</v>
      </c>
      <c r="W52" s="87">
        <v>0.158</v>
      </c>
      <c r="X52" s="90">
        <v>3.9039999999999998E-2</v>
      </c>
      <c r="Y52" s="87">
        <v>0.13100000000000001</v>
      </c>
      <c r="Z52" s="88">
        <v>0.46</v>
      </c>
      <c r="AA52" s="90"/>
      <c r="AB52" s="90">
        <f t="shared" si="0"/>
        <v>2.9999999999999997E-4</v>
      </c>
      <c r="AC52" s="63">
        <v>0</v>
      </c>
      <c r="AD52" s="86"/>
      <c r="AE52" s="26">
        <v>42.88</v>
      </c>
      <c r="AG52" s="73">
        <f t="shared" si="2"/>
        <v>30.65</v>
      </c>
      <c r="AH52" s="74">
        <f t="shared" si="3"/>
        <v>0</v>
      </c>
    </row>
    <row r="53" spans="1:34" x14ac:dyDescent="0.35">
      <c r="A53" s="63" t="str">
        <f t="shared" si="1"/>
        <v>Milton Hydro Distribution Inc.RESIDENTIAL</v>
      </c>
      <c r="B53" s="63" t="s">
        <v>69</v>
      </c>
      <c r="C53" s="63" t="s">
        <v>92</v>
      </c>
      <c r="D53" s="86">
        <v>2025</v>
      </c>
      <c r="E53" s="86">
        <v>700</v>
      </c>
      <c r="F53" s="87">
        <v>9.3000000000000013E-2</v>
      </c>
      <c r="G53" s="87">
        <v>0.11</v>
      </c>
      <c r="H53" s="88">
        <v>36.590000000000003</v>
      </c>
      <c r="I53" s="89">
        <v>1.9E-3</v>
      </c>
      <c r="J53" s="89">
        <v>3.3E-3</v>
      </c>
      <c r="K53" s="89">
        <v>1.1599999999999999E-2</v>
      </c>
      <c r="L53" s="89">
        <v>8.5000000000000006E-3</v>
      </c>
      <c r="M53" s="89">
        <v>4.4999999999999997E-3</v>
      </c>
      <c r="N53" s="89">
        <v>1.5E-3</v>
      </c>
      <c r="O53" s="88">
        <v>0.25</v>
      </c>
      <c r="P53" s="89">
        <v>1.0385</v>
      </c>
      <c r="Q53" s="88">
        <v>0.13</v>
      </c>
      <c r="R53" s="88">
        <v>0.64</v>
      </c>
      <c r="S53" s="88">
        <v>0.18</v>
      </c>
      <c r="T53" s="88">
        <v>0.18</v>
      </c>
      <c r="U53" s="87">
        <v>7.5999999999999998E-2</v>
      </c>
      <c r="V53" s="87">
        <v>0.122</v>
      </c>
      <c r="W53" s="87">
        <v>0.158</v>
      </c>
      <c r="X53" s="90">
        <v>3.9039999999999998E-2</v>
      </c>
      <c r="Y53" s="87">
        <v>0.13100000000000001</v>
      </c>
      <c r="Z53" s="88">
        <v>0.42</v>
      </c>
      <c r="AA53" s="90"/>
      <c r="AB53" s="90">
        <f t="shared" si="0"/>
        <v>1.9E-3</v>
      </c>
      <c r="AC53" s="63">
        <v>0</v>
      </c>
      <c r="AD53" s="86"/>
      <c r="AE53" s="26">
        <v>42.88</v>
      </c>
      <c r="AG53" s="73">
        <f t="shared" si="2"/>
        <v>36.17</v>
      </c>
      <c r="AH53" s="74">
        <f t="shared" si="3"/>
        <v>0</v>
      </c>
    </row>
    <row r="54" spans="1:34" x14ac:dyDescent="0.35">
      <c r="A54" s="63" t="str">
        <f t="shared" si="1"/>
        <v>Newmarket-Tay Power Distribution Ltd.-For Former Midland Power Utility Rate ZoneRESIDENTIAL</v>
      </c>
      <c r="B54" s="63" t="s">
        <v>70</v>
      </c>
      <c r="C54" s="63" t="s">
        <v>92</v>
      </c>
      <c r="D54" s="86">
        <v>2025</v>
      </c>
      <c r="E54" s="86">
        <v>700</v>
      </c>
      <c r="F54" s="87">
        <v>9.3000000000000013E-2</v>
      </c>
      <c r="G54" s="87">
        <v>0.11</v>
      </c>
      <c r="H54" s="88">
        <v>36.31</v>
      </c>
      <c r="I54" s="89">
        <v>6.0000000000000001E-3</v>
      </c>
      <c r="J54" s="89">
        <v>4.1000000000000003E-3</v>
      </c>
      <c r="K54" s="89">
        <v>1.15E-2</v>
      </c>
      <c r="L54" s="89">
        <v>8.6E-3</v>
      </c>
      <c r="M54" s="89">
        <v>4.4999999999999997E-3</v>
      </c>
      <c r="N54" s="89">
        <v>1.5E-3</v>
      </c>
      <c r="O54" s="88">
        <v>0.25</v>
      </c>
      <c r="P54" s="89">
        <v>1.0682</v>
      </c>
      <c r="Q54" s="88">
        <v>0.13</v>
      </c>
      <c r="R54" s="88">
        <v>0.64</v>
      </c>
      <c r="S54" s="88">
        <v>0.18</v>
      </c>
      <c r="T54" s="88">
        <v>0.18</v>
      </c>
      <c r="U54" s="87">
        <v>7.5999999999999998E-2</v>
      </c>
      <c r="V54" s="87">
        <v>0.122</v>
      </c>
      <c r="W54" s="87">
        <v>0.158</v>
      </c>
      <c r="X54" s="90">
        <v>3.9039999999999998E-2</v>
      </c>
      <c r="Y54" s="87">
        <v>0.13100000000000001</v>
      </c>
      <c r="Z54" s="88">
        <v>0.42</v>
      </c>
      <c r="AA54" s="90"/>
      <c r="AB54" s="90">
        <f t="shared" si="0"/>
        <v>6.0000000000000001E-3</v>
      </c>
      <c r="AC54" s="63">
        <v>0</v>
      </c>
      <c r="AD54" s="86"/>
      <c r="AE54" s="26">
        <v>42.88</v>
      </c>
      <c r="AG54" s="73">
        <f t="shared" si="2"/>
        <v>35.89</v>
      </c>
      <c r="AH54" s="74">
        <f t="shared" si="3"/>
        <v>0</v>
      </c>
    </row>
    <row r="55" spans="1:34" x14ac:dyDescent="0.35">
      <c r="A55" s="63" t="str">
        <f t="shared" si="1"/>
        <v>Newmarket-Tay Power Distribution Ltd.-For Newmarket-Tay Power Main Rate ZoneRESIDENTIAL</v>
      </c>
      <c r="B55" s="63" t="s">
        <v>71</v>
      </c>
      <c r="C55" s="63" t="s">
        <v>92</v>
      </c>
      <c r="D55" s="86">
        <v>2025</v>
      </c>
      <c r="E55" s="86">
        <v>700</v>
      </c>
      <c r="F55" s="87">
        <v>9.3000000000000013E-2</v>
      </c>
      <c r="G55" s="87">
        <v>0.11</v>
      </c>
      <c r="H55" s="88">
        <v>35.89</v>
      </c>
      <c r="I55" s="89">
        <v>1.2999999999999999E-3</v>
      </c>
      <c r="J55" s="89">
        <v>2.5000000000000001E-3</v>
      </c>
      <c r="K55" s="89">
        <v>1.34E-2</v>
      </c>
      <c r="L55" s="89">
        <v>1.0200000000000001E-2</v>
      </c>
      <c r="M55" s="89">
        <v>4.4999999999999997E-3</v>
      </c>
      <c r="N55" s="89">
        <v>1.5E-3</v>
      </c>
      <c r="O55" s="88">
        <v>0.25</v>
      </c>
      <c r="P55" s="89">
        <v>1.0383</v>
      </c>
      <c r="Q55" s="88">
        <v>0.13</v>
      </c>
      <c r="R55" s="88">
        <v>0.64</v>
      </c>
      <c r="S55" s="88">
        <v>0.18</v>
      </c>
      <c r="T55" s="88">
        <v>0.18</v>
      </c>
      <c r="U55" s="87">
        <v>7.5999999999999998E-2</v>
      </c>
      <c r="V55" s="87">
        <v>0.122</v>
      </c>
      <c r="W55" s="87">
        <v>0.158</v>
      </c>
      <c r="X55" s="90">
        <v>3.9039999999999998E-2</v>
      </c>
      <c r="Y55" s="87">
        <v>0.13100000000000001</v>
      </c>
      <c r="Z55" s="88">
        <v>2.3199999999999998</v>
      </c>
      <c r="AA55" s="90"/>
      <c r="AB55" s="90">
        <f t="shared" si="0"/>
        <v>1.2999999999999999E-3</v>
      </c>
      <c r="AC55" s="63">
        <v>0</v>
      </c>
      <c r="AD55" s="86"/>
      <c r="AE55" s="26">
        <v>42.88</v>
      </c>
      <c r="AG55" s="73">
        <f t="shared" si="2"/>
        <v>33.57</v>
      </c>
      <c r="AH55" s="74">
        <f t="shared" si="3"/>
        <v>0</v>
      </c>
    </row>
    <row r="56" spans="1:34" x14ac:dyDescent="0.35">
      <c r="A56" s="63" t="str">
        <f t="shared" si="1"/>
        <v>Niagara Peninsula Energy Inc.RESIDENTIAL</v>
      </c>
      <c r="B56" s="63" t="s">
        <v>72</v>
      </c>
      <c r="C56" s="63" t="s">
        <v>92</v>
      </c>
      <c r="D56" s="86">
        <v>2025</v>
      </c>
      <c r="E56" s="86">
        <v>700</v>
      </c>
      <c r="F56" s="87">
        <v>9.3000000000000013E-2</v>
      </c>
      <c r="G56" s="87">
        <v>0.11</v>
      </c>
      <c r="H56" s="88">
        <v>41.08</v>
      </c>
      <c r="I56" s="89">
        <v>2.3E-3</v>
      </c>
      <c r="J56" s="89">
        <v>-2.0000000000000001E-4</v>
      </c>
      <c r="K56" s="89">
        <v>1.17E-2</v>
      </c>
      <c r="L56" s="89">
        <v>7.1000000000000004E-3</v>
      </c>
      <c r="M56" s="89">
        <v>4.4999999999999997E-3</v>
      </c>
      <c r="N56" s="89">
        <v>1.5E-3</v>
      </c>
      <c r="O56" s="88">
        <v>0.25</v>
      </c>
      <c r="P56" s="89">
        <v>1.0423</v>
      </c>
      <c r="Q56" s="88">
        <v>0.13</v>
      </c>
      <c r="R56" s="88">
        <v>0.64</v>
      </c>
      <c r="S56" s="88">
        <v>0.18</v>
      </c>
      <c r="T56" s="88">
        <v>0.18</v>
      </c>
      <c r="U56" s="87">
        <v>7.5999999999999998E-2</v>
      </c>
      <c r="V56" s="87">
        <v>0.122</v>
      </c>
      <c r="W56" s="87">
        <v>0.158</v>
      </c>
      <c r="X56" s="90">
        <v>3.9039999999999998E-2</v>
      </c>
      <c r="Y56" s="87">
        <v>0.13100000000000001</v>
      </c>
      <c r="Z56" s="88">
        <v>0.42</v>
      </c>
      <c r="AA56" s="90"/>
      <c r="AB56" s="90">
        <f t="shared" si="0"/>
        <v>2.3E-3</v>
      </c>
      <c r="AC56" s="63">
        <v>0</v>
      </c>
      <c r="AD56" s="86"/>
      <c r="AE56" s="26">
        <v>42.88</v>
      </c>
      <c r="AG56" s="73">
        <f t="shared" si="2"/>
        <v>40.659999999999997</v>
      </c>
      <c r="AH56" s="74">
        <f t="shared" si="3"/>
        <v>0</v>
      </c>
    </row>
    <row r="57" spans="1:34" x14ac:dyDescent="0.35">
      <c r="A57" s="63" t="str">
        <f t="shared" si="1"/>
        <v>Niagara-on-the-Lake Hydro Inc.RESIDENTIAL</v>
      </c>
      <c r="B57" s="63" t="s">
        <v>73</v>
      </c>
      <c r="C57" s="63" t="s">
        <v>92</v>
      </c>
      <c r="D57" s="86">
        <v>2025</v>
      </c>
      <c r="E57" s="86">
        <v>700</v>
      </c>
      <c r="F57" s="87">
        <v>9.3000000000000013E-2</v>
      </c>
      <c r="G57" s="87">
        <v>0.11</v>
      </c>
      <c r="H57" s="88">
        <v>35.549999999999997</v>
      </c>
      <c r="I57" s="89">
        <v>-8.0000000000000004E-4</v>
      </c>
      <c r="J57" s="89">
        <v>5.9999999999999995E-4</v>
      </c>
      <c r="K57" s="89">
        <v>1.15E-2</v>
      </c>
      <c r="L57" s="89">
        <v>1.4E-3</v>
      </c>
      <c r="M57" s="89">
        <v>4.4999999999999997E-3</v>
      </c>
      <c r="N57" s="89">
        <v>1.5E-3</v>
      </c>
      <c r="O57" s="88">
        <v>0.25</v>
      </c>
      <c r="P57" s="89">
        <v>1.0374000000000001</v>
      </c>
      <c r="Q57" s="88">
        <v>0.13</v>
      </c>
      <c r="R57" s="88">
        <v>0.64</v>
      </c>
      <c r="S57" s="88">
        <v>0.18</v>
      </c>
      <c r="T57" s="88">
        <v>0.18</v>
      </c>
      <c r="U57" s="87">
        <v>7.5999999999999998E-2</v>
      </c>
      <c r="V57" s="87">
        <v>0.122</v>
      </c>
      <c r="W57" s="87">
        <v>0.158</v>
      </c>
      <c r="X57" s="90">
        <v>3.9039999999999998E-2</v>
      </c>
      <c r="Y57" s="87">
        <v>0.13100000000000001</v>
      </c>
      <c r="Z57" s="88">
        <v>0.09</v>
      </c>
      <c r="AA57" s="90"/>
      <c r="AB57" s="90">
        <f t="shared" si="0"/>
        <v>-8.0000000000000004E-4</v>
      </c>
      <c r="AC57" s="63">
        <v>0</v>
      </c>
      <c r="AD57" s="86"/>
      <c r="AE57" s="26">
        <v>42.88</v>
      </c>
      <c r="AG57" s="73">
        <f t="shared" si="2"/>
        <v>35.459999999999994</v>
      </c>
      <c r="AH57" s="74">
        <f t="shared" si="3"/>
        <v>0</v>
      </c>
    </row>
    <row r="58" spans="1:34" x14ac:dyDescent="0.35">
      <c r="A58" s="63" t="str">
        <f t="shared" si="1"/>
        <v>Espanola Regional Hydro Distribution CorporationRESIDENTIAL</v>
      </c>
      <c r="B58" s="63" t="s">
        <v>50</v>
      </c>
      <c r="C58" s="63" t="s">
        <v>92</v>
      </c>
      <c r="D58" s="86">
        <v>2025</v>
      </c>
      <c r="E58" s="86">
        <v>700</v>
      </c>
      <c r="F58" s="87">
        <v>9.3000000000000013E-2</v>
      </c>
      <c r="G58" s="87">
        <v>0.11</v>
      </c>
      <c r="H58" s="88">
        <v>45.08</v>
      </c>
      <c r="I58" s="89">
        <v>1.09E-2</v>
      </c>
      <c r="J58" s="89"/>
      <c r="K58" s="89">
        <v>8.3999999999999995E-3</v>
      </c>
      <c r="L58" s="89">
        <v>5.5999999999999999E-3</v>
      </c>
      <c r="M58" s="89">
        <v>4.4999999999999997E-3</v>
      </c>
      <c r="N58" s="89">
        <v>1.5E-3</v>
      </c>
      <c r="O58" s="88">
        <v>0.25</v>
      </c>
      <c r="P58" s="89">
        <v>1.0672999999999999</v>
      </c>
      <c r="Q58" s="88">
        <v>0.13</v>
      </c>
      <c r="R58" s="88">
        <v>0.64</v>
      </c>
      <c r="S58" s="88">
        <v>0.18</v>
      </c>
      <c r="T58" s="88">
        <v>0.18</v>
      </c>
      <c r="U58" s="87">
        <v>7.5999999999999998E-2</v>
      </c>
      <c r="V58" s="87">
        <v>0.122</v>
      </c>
      <c r="W58" s="87">
        <v>0.158</v>
      </c>
      <c r="X58" s="90">
        <v>3.9039999999999998E-2</v>
      </c>
      <c r="Y58" s="87">
        <v>0.13100000000000001</v>
      </c>
      <c r="Z58" s="88">
        <v>0.42</v>
      </c>
      <c r="AA58" s="90"/>
      <c r="AB58" s="90">
        <f t="shared" si="0"/>
        <v>1.09E-2</v>
      </c>
      <c r="AC58" s="63">
        <v>0</v>
      </c>
      <c r="AD58" s="86"/>
      <c r="AE58" s="26">
        <v>42.88</v>
      </c>
      <c r="AG58" s="73">
        <f t="shared" si="2"/>
        <v>44.66</v>
      </c>
      <c r="AH58" s="74">
        <f t="shared" si="3"/>
        <v>0</v>
      </c>
    </row>
    <row r="59" spans="1:34" x14ac:dyDescent="0.35">
      <c r="A59" s="63" t="str">
        <f t="shared" si="1"/>
        <v>North Bay Hydro Distribution LimitedRESIDENTIAL</v>
      </c>
      <c r="B59" s="63" t="s">
        <v>74</v>
      </c>
      <c r="C59" s="63" t="s">
        <v>92</v>
      </c>
      <c r="D59" s="86">
        <v>2025</v>
      </c>
      <c r="E59" s="86">
        <v>700</v>
      </c>
      <c r="F59" s="87">
        <v>9.3000000000000013E-2</v>
      </c>
      <c r="G59" s="87">
        <v>0.11</v>
      </c>
      <c r="H59" s="88">
        <v>37.94</v>
      </c>
      <c r="I59" s="90">
        <v>1.8500000000000001E-3</v>
      </c>
      <c r="J59" s="89"/>
      <c r="K59" s="89">
        <v>1.2200000000000001E-2</v>
      </c>
      <c r="L59" s="89">
        <v>9.1000000000000004E-3</v>
      </c>
      <c r="M59" s="89">
        <v>4.4999999999999997E-3</v>
      </c>
      <c r="N59" s="89">
        <v>1.5E-3</v>
      </c>
      <c r="O59" s="88">
        <v>0.25</v>
      </c>
      <c r="P59" s="89">
        <v>1.0388999999999999</v>
      </c>
      <c r="Q59" s="88">
        <v>0.13</v>
      </c>
      <c r="R59" s="88">
        <v>0.64</v>
      </c>
      <c r="S59" s="88">
        <v>0.18</v>
      </c>
      <c r="T59" s="88">
        <v>0.18</v>
      </c>
      <c r="U59" s="87">
        <v>7.5999999999999998E-2</v>
      </c>
      <c r="V59" s="87">
        <v>0.122</v>
      </c>
      <c r="W59" s="87">
        <v>0.158</v>
      </c>
      <c r="X59" s="90">
        <v>3.9039999999999998E-2</v>
      </c>
      <c r="Y59" s="87">
        <v>0.13100000000000001</v>
      </c>
      <c r="Z59" s="88">
        <v>0.42</v>
      </c>
      <c r="AA59" s="90"/>
      <c r="AB59" s="90">
        <f t="shared" si="0"/>
        <v>1.8500000000000001E-3</v>
      </c>
      <c r="AC59" s="63">
        <v>0</v>
      </c>
      <c r="AD59" s="86"/>
      <c r="AE59" s="26">
        <v>42.88</v>
      </c>
      <c r="AG59" s="73">
        <f t="shared" si="2"/>
        <v>37.519999999999996</v>
      </c>
      <c r="AH59" s="74">
        <f t="shared" si="3"/>
        <v>0</v>
      </c>
    </row>
    <row r="60" spans="1:34" x14ac:dyDescent="0.35">
      <c r="A60" s="63" t="str">
        <f t="shared" si="1"/>
        <v>Northern Ontario Wires Inc.RESIDENTIAL</v>
      </c>
      <c r="B60" s="63" t="s">
        <v>75</v>
      </c>
      <c r="C60" s="63" t="s">
        <v>92</v>
      </c>
      <c r="D60" s="86">
        <v>2025</v>
      </c>
      <c r="E60" s="86">
        <v>700</v>
      </c>
      <c r="F60" s="87">
        <v>9.3000000000000013E-2</v>
      </c>
      <c r="G60" s="87">
        <v>0.11</v>
      </c>
      <c r="H60" s="88">
        <v>50.58</v>
      </c>
      <c r="I60" s="89">
        <v>2.5000000000000001E-3</v>
      </c>
      <c r="J60" s="89">
        <v>3.0000000000000001E-3</v>
      </c>
      <c r="K60" s="89">
        <v>1.35E-2</v>
      </c>
      <c r="L60" s="89">
        <v>5.1000000000000004E-3</v>
      </c>
      <c r="M60" s="89">
        <v>4.4999999999999997E-3</v>
      </c>
      <c r="N60" s="89">
        <v>1.5E-3</v>
      </c>
      <c r="O60" s="88">
        <v>0.25</v>
      </c>
      <c r="P60" s="89">
        <v>1.0563</v>
      </c>
      <c r="Q60" s="88">
        <v>0.13</v>
      </c>
      <c r="R60" s="88">
        <v>0.64</v>
      </c>
      <c r="S60" s="88">
        <v>0.18</v>
      </c>
      <c r="T60" s="88">
        <v>0.18</v>
      </c>
      <c r="U60" s="87">
        <v>7.5999999999999998E-2</v>
      </c>
      <c r="V60" s="87">
        <v>0.122</v>
      </c>
      <c r="W60" s="87">
        <v>0.158</v>
      </c>
      <c r="X60" s="90">
        <v>3.9039999999999998E-2</v>
      </c>
      <c r="Y60" s="87">
        <v>0.13100000000000001</v>
      </c>
      <c r="Z60" s="88">
        <v>-3.64</v>
      </c>
      <c r="AA60" s="90"/>
      <c r="AB60" s="90">
        <f t="shared" si="0"/>
        <v>2.5000000000000001E-3</v>
      </c>
      <c r="AC60" s="63">
        <v>1</v>
      </c>
      <c r="AD60" s="86"/>
      <c r="AE60" s="26">
        <v>42.88</v>
      </c>
      <c r="AG60" s="73">
        <f t="shared" si="2"/>
        <v>54.22</v>
      </c>
      <c r="AH60" s="74">
        <f t="shared" si="3"/>
        <v>0</v>
      </c>
    </row>
    <row r="61" spans="1:34" x14ac:dyDescent="0.35">
      <c r="A61" s="63" t="str">
        <f t="shared" si="1"/>
        <v>Oakville Hydro Electricity Distribution Inc.RESIDENTIAL</v>
      </c>
      <c r="B61" s="63" t="s">
        <v>76</v>
      </c>
      <c r="C61" s="63" t="s">
        <v>92</v>
      </c>
      <c r="D61" s="86">
        <v>2025</v>
      </c>
      <c r="E61" s="86">
        <v>700</v>
      </c>
      <c r="F61" s="87">
        <v>9.3000000000000013E-2</v>
      </c>
      <c r="G61" s="87">
        <v>0.11</v>
      </c>
      <c r="H61" s="88">
        <v>34.94</v>
      </c>
      <c r="I61" s="89">
        <v>4.0000000000000002E-4</v>
      </c>
      <c r="J61" s="89"/>
      <c r="K61" s="89">
        <v>1.3100000000000001E-2</v>
      </c>
      <c r="L61" s="89">
        <v>7.9000000000000008E-3</v>
      </c>
      <c r="M61" s="89">
        <v>4.4999999999999997E-3</v>
      </c>
      <c r="N61" s="89">
        <v>1.5E-3</v>
      </c>
      <c r="O61" s="88">
        <v>0.25</v>
      </c>
      <c r="P61" s="89">
        <v>1.0376000000000001</v>
      </c>
      <c r="Q61" s="88">
        <v>0.13</v>
      </c>
      <c r="R61" s="88">
        <v>0.64</v>
      </c>
      <c r="S61" s="88">
        <v>0.18</v>
      </c>
      <c r="T61" s="88">
        <v>0.18</v>
      </c>
      <c r="U61" s="87">
        <v>7.5999999999999998E-2</v>
      </c>
      <c r="V61" s="87">
        <v>0.122</v>
      </c>
      <c r="W61" s="87">
        <v>0.158</v>
      </c>
      <c r="X61" s="90">
        <v>3.9039999999999998E-2</v>
      </c>
      <c r="Y61" s="87">
        <v>0.13100000000000001</v>
      </c>
      <c r="Z61" s="88">
        <v>0.42</v>
      </c>
      <c r="AA61" s="90"/>
      <c r="AB61" s="90">
        <f t="shared" si="0"/>
        <v>4.0000000000000002E-4</v>
      </c>
      <c r="AC61" s="63">
        <v>0</v>
      </c>
      <c r="AD61" s="86"/>
      <c r="AE61" s="26">
        <v>42.88</v>
      </c>
      <c r="AG61" s="73">
        <f t="shared" si="2"/>
        <v>34.519999999999996</v>
      </c>
      <c r="AH61" s="74">
        <f t="shared" si="3"/>
        <v>0</v>
      </c>
    </row>
    <row r="62" spans="1:34" x14ac:dyDescent="0.35">
      <c r="A62" s="63" t="str">
        <f t="shared" si="1"/>
        <v>Orangeville Hydro LimitedRESIDENTIAL</v>
      </c>
      <c r="B62" s="63" t="s">
        <v>77</v>
      </c>
      <c r="C62" s="63" t="s">
        <v>92</v>
      </c>
      <c r="D62" s="86">
        <v>2025</v>
      </c>
      <c r="E62" s="86">
        <v>700</v>
      </c>
      <c r="F62" s="87">
        <v>9.3000000000000013E-2</v>
      </c>
      <c r="G62" s="87">
        <v>0.11</v>
      </c>
      <c r="H62" s="88">
        <v>33.549999999999997</v>
      </c>
      <c r="I62" s="89">
        <v>3.3999999999999998E-3</v>
      </c>
      <c r="J62" s="89"/>
      <c r="K62" s="89">
        <v>1.0800000000000001E-2</v>
      </c>
      <c r="L62" s="89">
        <v>7.1999999999999998E-3</v>
      </c>
      <c r="M62" s="89">
        <v>4.4999999999999997E-3</v>
      </c>
      <c r="N62" s="89">
        <v>1.5E-3</v>
      </c>
      <c r="O62" s="88">
        <v>0.25</v>
      </c>
      <c r="P62" s="89">
        <v>1.0490999999999999</v>
      </c>
      <c r="Q62" s="88">
        <v>0.13</v>
      </c>
      <c r="R62" s="88">
        <v>0.64</v>
      </c>
      <c r="S62" s="88">
        <v>0.18</v>
      </c>
      <c r="T62" s="88">
        <v>0.18</v>
      </c>
      <c r="U62" s="87">
        <v>7.5999999999999998E-2</v>
      </c>
      <c r="V62" s="87">
        <v>0.122</v>
      </c>
      <c r="W62" s="87">
        <v>0.158</v>
      </c>
      <c r="X62" s="90">
        <v>3.9039999999999998E-2</v>
      </c>
      <c r="Y62" s="87">
        <v>0.13100000000000001</v>
      </c>
      <c r="Z62" s="88">
        <v>0.26</v>
      </c>
      <c r="AA62" s="90"/>
      <c r="AB62" s="90">
        <f t="shared" si="0"/>
        <v>3.3999999999999998E-3</v>
      </c>
      <c r="AC62" s="63">
        <v>0</v>
      </c>
      <c r="AD62" s="86"/>
      <c r="AE62" s="26">
        <v>42.88</v>
      </c>
      <c r="AG62" s="73">
        <f t="shared" si="2"/>
        <v>33.29</v>
      </c>
      <c r="AH62" s="74">
        <f t="shared" si="3"/>
        <v>0</v>
      </c>
    </row>
    <row r="63" spans="1:34" x14ac:dyDescent="0.35">
      <c r="A63" s="63" t="str">
        <f t="shared" si="1"/>
        <v>Oshawa PUC Networks Inc.RESIDENTIAL</v>
      </c>
      <c r="B63" s="63" t="s">
        <v>78</v>
      </c>
      <c r="C63" s="63" t="s">
        <v>92</v>
      </c>
      <c r="D63" s="86">
        <v>2025</v>
      </c>
      <c r="E63" s="86">
        <v>700</v>
      </c>
      <c r="F63" s="87">
        <v>9.3000000000000013E-2</v>
      </c>
      <c r="G63" s="87">
        <v>0.11</v>
      </c>
      <c r="H63" s="88">
        <v>30.21</v>
      </c>
      <c r="I63" s="89">
        <v>4.0000000000000002E-4</v>
      </c>
      <c r="J63" s="89">
        <v>1.8E-3</v>
      </c>
      <c r="K63" s="89">
        <v>1.32E-2</v>
      </c>
      <c r="L63" s="89">
        <v>1.01E-2</v>
      </c>
      <c r="M63" s="89">
        <v>4.4999999999999997E-3</v>
      </c>
      <c r="N63" s="89">
        <v>1.5E-3</v>
      </c>
      <c r="O63" s="88">
        <v>0.25</v>
      </c>
      <c r="P63" s="89">
        <v>1.0431999999999999</v>
      </c>
      <c r="Q63" s="88">
        <v>0.13</v>
      </c>
      <c r="R63" s="88">
        <v>0.64</v>
      </c>
      <c r="S63" s="88">
        <v>0.18</v>
      </c>
      <c r="T63" s="88">
        <v>0.18</v>
      </c>
      <c r="U63" s="87">
        <v>7.5999999999999998E-2</v>
      </c>
      <c r="V63" s="87">
        <v>0.122</v>
      </c>
      <c r="W63" s="87">
        <v>0.158</v>
      </c>
      <c r="X63" s="90">
        <v>3.9039999999999998E-2</v>
      </c>
      <c r="Y63" s="87">
        <v>0.13100000000000001</v>
      </c>
      <c r="Z63" s="88">
        <v>0.42</v>
      </c>
      <c r="AA63" s="90"/>
      <c r="AB63" s="90">
        <f t="shared" si="0"/>
        <v>4.0000000000000002E-4</v>
      </c>
      <c r="AC63" s="63">
        <v>0</v>
      </c>
      <c r="AD63" s="86"/>
      <c r="AE63" s="26">
        <v>42.88</v>
      </c>
      <c r="AG63" s="73">
        <f t="shared" si="2"/>
        <v>29.79</v>
      </c>
      <c r="AH63" s="74">
        <f t="shared" si="3"/>
        <v>0</v>
      </c>
    </row>
    <row r="64" spans="1:34" x14ac:dyDescent="0.35">
      <c r="A64" s="63" t="str">
        <f t="shared" si="1"/>
        <v>Ottawa River Power CorporationRESIDENTIAL</v>
      </c>
      <c r="B64" s="63" t="s">
        <v>79</v>
      </c>
      <c r="C64" s="63" t="s">
        <v>92</v>
      </c>
      <c r="D64" s="86">
        <v>2025</v>
      </c>
      <c r="E64" s="86">
        <v>700</v>
      </c>
      <c r="F64" s="87">
        <v>9.3000000000000013E-2</v>
      </c>
      <c r="G64" s="87">
        <v>0.11</v>
      </c>
      <c r="H64" s="88">
        <v>29.17</v>
      </c>
      <c r="I64" s="89">
        <v>-8.6E-3</v>
      </c>
      <c r="J64" s="89">
        <v>-1E-3</v>
      </c>
      <c r="K64" s="89">
        <v>9.9000000000000008E-3</v>
      </c>
      <c r="L64" s="89">
        <v>8.0000000000000002E-3</v>
      </c>
      <c r="M64" s="89">
        <v>4.4999999999999997E-3</v>
      </c>
      <c r="N64" s="89">
        <v>1.5E-3</v>
      </c>
      <c r="O64" s="88">
        <v>0.25</v>
      </c>
      <c r="P64" s="89">
        <v>1.0409999999999999</v>
      </c>
      <c r="Q64" s="88">
        <v>0.13</v>
      </c>
      <c r="R64" s="88">
        <v>0.64</v>
      </c>
      <c r="S64" s="88">
        <v>0.18</v>
      </c>
      <c r="T64" s="88">
        <v>0.18</v>
      </c>
      <c r="U64" s="87">
        <v>7.5999999999999998E-2</v>
      </c>
      <c r="V64" s="87">
        <v>0.122</v>
      </c>
      <c r="W64" s="87">
        <v>0.158</v>
      </c>
      <c r="X64" s="90">
        <v>3.9039999999999998E-2</v>
      </c>
      <c r="Y64" s="87">
        <v>0.13100000000000001</v>
      </c>
      <c r="Z64" s="88">
        <v>0.42</v>
      </c>
      <c r="AA64" s="90"/>
      <c r="AB64" s="90">
        <f t="shared" si="0"/>
        <v>-8.6E-3</v>
      </c>
      <c r="AC64" s="63">
        <v>0</v>
      </c>
      <c r="AD64" s="86"/>
      <c r="AE64" s="26">
        <v>42.88</v>
      </c>
      <c r="AG64" s="73">
        <f t="shared" si="2"/>
        <v>28.75</v>
      </c>
      <c r="AH64" s="74">
        <f t="shared" si="3"/>
        <v>0</v>
      </c>
    </row>
    <row r="65" spans="1:34" x14ac:dyDescent="0.35">
      <c r="A65" s="63" t="str">
        <f t="shared" si="1"/>
        <v>PUC Distribution Inc.RESIDENTIAL</v>
      </c>
      <c r="B65" s="63" t="s">
        <v>80</v>
      </c>
      <c r="C65" s="63" t="s">
        <v>92</v>
      </c>
      <c r="D65" s="86">
        <v>2025</v>
      </c>
      <c r="E65" s="86">
        <v>700</v>
      </c>
      <c r="F65" s="87">
        <v>9.3000000000000013E-2</v>
      </c>
      <c r="G65" s="87">
        <v>0.11</v>
      </c>
      <c r="H65" s="88">
        <v>45.28</v>
      </c>
      <c r="I65" s="89">
        <v>-4.0000000000000002E-4</v>
      </c>
      <c r="J65" s="89"/>
      <c r="K65" s="89">
        <v>1.03E-2</v>
      </c>
      <c r="L65" s="89"/>
      <c r="M65" s="89">
        <v>4.4999999999999997E-3</v>
      </c>
      <c r="N65" s="89">
        <v>1.5E-3</v>
      </c>
      <c r="O65" s="88">
        <v>0.25</v>
      </c>
      <c r="P65" s="89">
        <v>1.0462</v>
      </c>
      <c r="Q65" s="88">
        <v>0.13</v>
      </c>
      <c r="R65" s="88">
        <v>0.64</v>
      </c>
      <c r="S65" s="88">
        <v>0.18</v>
      </c>
      <c r="T65" s="88">
        <v>0.18</v>
      </c>
      <c r="U65" s="87">
        <v>7.5999999999999998E-2</v>
      </c>
      <c r="V65" s="87">
        <v>0.122</v>
      </c>
      <c r="W65" s="87">
        <v>0.158</v>
      </c>
      <c r="X65" s="90">
        <v>3.9039999999999998E-2</v>
      </c>
      <c r="Y65" s="87">
        <v>0.13100000000000001</v>
      </c>
      <c r="Z65" s="88">
        <v>3.88</v>
      </c>
      <c r="AA65" s="90"/>
      <c r="AB65" s="90">
        <f t="shared" si="0"/>
        <v>-4.0000000000000002E-4</v>
      </c>
      <c r="AC65" s="63">
        <v>0</v>
      </c>
      <c r="AD65" s="86"/>
      <c r="AE65" s="26">
        <v>42.88</v>
      </c>
      <c r="AG65" s="73">
        <f t="shared" si="2"/>
        <v>41.4</v>
      </c>
      <c r="AH65" s="74">
        <f t="shared" si="3"/>
        <v>0</v>
      </c>
    </row>
    <row r="66" spans="1:34" x14ac:dyDescent="0.35">
      <c r="A66" s="63" t="str">
        <f t="shared" si="1"/>
        <v>Renfrew Hydro Inc.RESIDENTIAL</v>
      </c>
      <c r="B66" s="63" t="s">
        <v>81</v>
      </c>
      <c r="C66" s="63" t="s">
        <v>92</v>
      </c>
      <c r="D66" s="86">
        <v>2025</v>
      </c>
      <c r="E66" s="86">
        <v>700</v>
      </c>
      <c r="F66" s="87">
        <v>9.3000000000000013E-2</v>
      </c>
      <c r="G66" s="87">
        <v>0.11</v>
      </c>
      <c r="H66" s="88">
        <v>31.5</v>
      </c>
      <c r="I66" s="89">
        <v>5.7000000000000002E-3</v>
      </c>
      <c r="J66" s="89">
        <v>2.2000000000000001E-3</v>
      </c>
      <c r="K66" s="89">
        <v>9.4999999999999998E-3</v>
      </c>
      <c r="L66" s="89">
        <v>7.0000000000000001E-3</v>
      </c>
      <c r="M66" s="89">
        <v>4.4999999999999997E-3</v>
      </c>
      <c r="N66" s="89">
        <v>1.5E-3</v>
      </c>
      <c r="O66" s="88">
        <v>0.25</v>
      </c>
      <c r="P66" s="89">
        <v>1.0713999999999999</v>
      </c>
      <c r="Q66" s="88">
        <v>0.13</v>
      </c>
      <c r="R66" s="88">
        <v>0.64</v>
      </c>
      <c r="S66" s="88">
        <v>0.18</v>
      </c>
      <c r="T66" s="88">
        <v>0.18</v>
      </c>
      <c r="U66" s="87">
        <v>7.5999999999999998E-2</v>
      </c>
      <c r="V66" s="87">
        <v>0.122</v>
      </c>
      <c r="W66" s="87">
        <v>0.158</v>
      </c>
      <c r="X66" s="90">
        <v>3.9039999999999998E-2</v>
      </c>
      <c r="Y66" s="87">
        <v>0.13100000000000001</v>
      </c>
      <c r="Z66" s="88">
        <v>-1.1499999999999999</v>
      </c>
      <c r="AA66" s="90"/>
      <c r="AB66" s="90">
        <f t="shared" ref="AB66:AB77" si="4">I66-AA66</f>
        <v>5.7000000000000002E-3</v>
      </c>
      <c r="AC66" s="63">
        <v>0</v>
      </c>
      <c r="AD66" s="86"/>
      <c r="AE66" s="26">
        <v>42.88</v>
      </c>
      <c r="AG66" s="73">
        <f t="shared" si="2"/>
        <v>32.65</v>
      </c>
      <c r="AH66" s="74">
        <f t="shared" si="3"/>
        <v>0</v>
      </c>
    </row>
    <row r="67" spans="1:34" x14ac:dyDescent="0.35">
      <c r="A67" s="63" t="str">
        <f t="shared" ref="A67:A77" si="5">B67&amp;C67</f>
        <v>Rideau St. Lawrence Distribution Inc.RESIDENTIAL</v>
      </c>
      <c r="B67" s="63" t="s">
        <v>82</v>
      </c>
      <c r="C67" s="63" t="s">
        <v>92</v>
      </c>
      <c r="D67" s="86">
        <v>2025</v>
      </c>
      <c r="E67" s="86">
        <v>700</v>
      </c>
      <c r="F67" s="87">
        <v>9.3000000000000013E-2</v>
      </c>
      <c r="G67" s="87">
        <v>0.11</v>
      </c>
      <c r="H67" s="88">
        <v>36.19</v>
      </c>
      <c r="I67" s="89">
        <v>3.8E-3</v>
      </c>
      <c r="J67" s="89">
        <v>1.21E-2</v>
      </c>
      <c r="K67" s="89">
        <v>9.9000000000000008E-3</v>
      </c>
      <c r="L67" s="89">
        <v>7.9000000000000008E-3</v>
      </c>
      <c r="M67" s="89">
        <v>4.4999999999999997E-3</v>
      </c>
      <c r="N67" s="89">
        <v>1.5E-3</v>
      </c>
      <c r="O67" s="88">
        <v>0.25</v>
      </c>
      <c r="P67" s="89">
        <v>1.0852999999999999</v>
      </c>
      <c r="Q67" s="88">
        <v>0.13</v>
      </c>
      <c r="R67" s="88">
        <v>0.64</v>
      </c>
      <c r="S67" s="88">
        <v>0.18</v>
      </c>
      <c r="T67" s="88">
        <v>0.18</v>
      </c>
      <c r="U67" s="87">
        <v>7.5999999999999998E-2</v>
      </c>
      <c r="V67" s="87">
        <v>0.122</v>
      </c>
      <c r="W67" s="87">
        <v>0.158</v>
      </c>
      <c r="X67" s="90">
        <v>3.9039999999999998E-2</v>
      </c>
      <c r="Y67" s="87">
        <v>0.13100000000000001</v>
      </c>
      <c r="Z67" s="88">
        <v>0.88</v>
      </c>
      <c r="AA67" s="90"/>
      <c r="AB67" s="90">
        <f t="shared" si="4"/>
        <v>3.8E-3</v>
      </c>
      <c r="AC67" s="63">
        <v>0</v>
      </c>
      <c r="AD67" s="86"/>
      <c r="AE67" s="26">
        <v>42.88</v>
      </c>
      <c r="AG67" s="73">
        <f t="shared" ref="AG67:AG77" si="6">H67-Z67</f>
        <v>35.309999999999995</v>
      </c>
      <c r="AH67" s="74">
        <f t="shared" ref="AH67:AH77" si="7">AA67</f>
        <v>0</v>
      </c>
    </row>
    <row r="68" spans="1:34" x14ac:dyDescent="0.35">
      <c r="A68" s="63" t="str">
        <f t="shared" si="5"/>
        <v>Sioux Lookout Hydro Inc.RESIDENTIAL</v>
      </c>
      <c r="B68" s="63" t="s">
        <v>83</v>
      </c>
      <c r="C68" s="63" t="s">
        <v>92</v>
      </c>
      <c r="D68" s="86">
        <v>2025</v>
      </c>
      <c r="E68" s="86">
        <v>700</v>
      </c>
      <c r="F68" s="87">
        <v>9.3000000000000013E-2</v>
      </c>
      <c r="G68" s="87">
        <v>0.11</v>
      </c>
      <c r="H68" s="88">
        <v>58.14</v>
      </c>
      <c r="I68" s="89">
        <v>1.18E-2</v>
      </c>
      <c r="J68" s="89">
        <v>4.7000000000000002E-3</v>
      </c>
      <c r="K68" s="89">
        <v>1.15E-2</v>
      </c>
      <c r="L68" s="89">
        <v>1.6000000000000001E-3</v>
      </c>
      <c r="M68" s="89">
        <v>4.4999999999999997E-3</v>
      </c>
      <c r="N68" s="89">
        <v>1.5E-3</v>
      </c>
      <c r="O68" s="88">
        <v>0.25</v>
      </c>
      <c r="P68" s="89">
        <v>1.0565</v>
      </c>
      <c r="Q68" s="88">
        <v>0.13</v>
      </c>
      <c r="R68" s="88">
        <v>0.64</v>
      </c>
      <c r="S68" s="88">
        <v>0.18</v>
      </c>
      <c r="T68" s="88">
        <v>0.18</v>
      </c>
      <c r="U68" s="87">
        <v>7.5999999999999998E-2</v>
      </c>
      <c r="V68" s="87">
        <v>0.122</v>
      </c>
      <c r="W68" s="87">
        <v>0.158</v>
      </c>
      <c r="X68" s="90">
        <v>3.9039999999999998E-2</v>
      </c>
      <c r="Y68" s="87">
        <v>0.13100000000000001</v>
      </c>
      <c r="Z68" s="88">
        <v>0.42</v>
      </c>
      <c r="AA68" s="90"/>
      <c r="AB68" s="90">
        <f t="shared" si="4"/>
        <v>1.18E-2</v>
      </c>
      <c r="AC68" s="63">
        <v>1</v>
      </c>
      <c r="AD68" s="86"/>
      <c r="AE68" s="26">
        <v>42.88</v>
      </c>
      <c r="AG68" s="73">
        <f t="shared" si="6"/>
        <v>57.72</v>
      </c>
      <c r="AH68" s="74">
        <f t="shared" si="7"/>
        <v>0</v>
      </c>
    </row>
    <row r="69" spans="1:34" x14ac:dyDescent="0.35">
      <c r="A69" s="63" t="str">
        <f t="shared" si="5"/>
        <v>Synergy North Corporation-Kenora Rate ZoneRESIDENTIAL</v>
      </c>
      <c r="B69" s="63" t="s">
        <v>84</v>
      </c>
      <c r="C69" s="63" t="s">
        <v>92</v>
      </c>
      <c r="D69" s="86">
        <v>2025</v>
      </c>
      <c r="E69" s="86">
        <v>700</v>
      </c>
      <c r="F69" s="87">
        <v>9.3000000000000013E-2</v>
      </c>
      <c r="G69" s="87">
        <v>0.11</v>
      </c>
      <c r="H69" s="88">
        <v>35.83</v>
      </c>
      <c r="I69" s="89">
        <v>-4.0000000000000002E-4</v>
      </c>
      <c r="J69" s="89">
        <v>-5.9999999999999995E-4</v>
      </c>
      <c r="K69" s="89">
        <v>1.1299999999999999E-2</v>
      </c>
      <c r="L69" s="89">
        <v>6.8999999999999999E-3</v>
      </c>
      <c r="M69" s="89">
        <v>4.4999999999999997E-3</v>
      </c>
      <c r="N69" s="89">
        <v>1.5E-3</v>
      </c>
      <c r="O69" s="88">
        <v>0.25</v>
      </c>
      <c r="P69" s="89">
        <v>1.0398000000000001</v>
      </c>
      <c r="Q69" s="88">
        <v>0.13</v>
      </c>
      <c r="R69" s="88">
        <v>0.64</v>
      </c>
      <c r="S69" s="88">
        <v>0.18</v>
      </c>
      <c r="T69" s="88">
        <v>0.18</v>
      </c>
      <c r="U69" s="87">
        <v>7.5999999999999998E-2</v>
      </c>
      <c r="V69" s="87">
        <v>0.122</v>
      </c>
      <c r="W69" s="87">
        <v>0.158</v>
      </c>
      <c r="X69" s="90">
        <v>3.9039999999999998E-2</v>
      </c>
      <c r="Y69" s="87">
        <v>0.13100000000000001</v>
      </c>
      <c r="Z69" s="88">
        <v>0.42</v>
      </c>
      <c r="AA69" s="88"/>
      <c r="AB69" s="90">
        <f t="shared" si="4"/>
        <v>-4.0000000000000002E-4</v>
      </c>
      <c r="AC69" s="63">
        <v>0</v>
      </c>
      <c r="AD69" s="86"/>
      <c r="AE69" s="26">
        <v>42.88</v>
      </c>
      <c r="AG69" s="73">
        <f t="shared" si="6"/>
        <v>35.409999999999997</v>
      </c>
      <c r="AH69" s="74">
        <f t="shared" si="7"/>
        <v>0</v>
      </c>
    </row>
    <row r="70" spans="1:34" x14ac:dyDescent="0.35">
      <c r="A70" s="63" t="str">
        <f t="shared" si="5"/>
        <v>Synergy North Corporation-Thunder Bay Rate ZoneRESIDENTIAL</v>
      </c>
      <c r="B70" s="63" t="s">
        <v>85</v>
      </c>
      <c r="C70" s="63" t="s">
        <v>92</v>
      </c>
      <c r="D70" s="86">
        <v>2025</v>
      </c>
      <c r="E70" s="86">
        <v>700</v>
      </c>
      <c r="F70" s="87">
        <v>9.3000000000000013E-2</v>
      </c>
      <c r="G70" s="87">
        <v>0.11</v>
      </c>
      <c r="H70" s="88">
        <v>35.83</v>
      </c>
      <c r="I70" s="89">
        <v>-5.0000000000000001E-4</v>
      </c>
      <c r="J70" s="89">
        <v>4.0000000000000002E-4</v>
      </c>
      <c r="K70" s="89">
        <v>1.1299999999999999E-2</v>
      </c>
      <c r="L70" s="89">
        <v>6.8999999999999999E-3</v>
      </c>
      <c r="M70" s="89">
        <v>4.4999999999999997E-3</v>
      </c>
      <c r="N70" s="89">
        <v>1.5E-3</v>
      </c>
      <c r="O70" s="88">
        <v>0.25</v>
      </c>
      <c r="P70" s="89">
        <v>1.0398000000000001</v>
      </c>
      <c r="Q70" s="88">
        <v>0.13</v>
      </c>
      <c r="R70" s="88">
        <v>0.64</v>
      </c>
      <c r="S70" s="88">
        <v>0.18</v>
      </c>
      <c r="T70" s="88">
        <v>0.18</v>
      </c>
      <c r="U70" s="87">
        <v>7.5999999999999998E-2</v>
      </c>
      <c r="V70" s="87">
        <v>0.122</v>
      </c>
      <c r="W70" s="87">
        <v>0.158</v>
      </c>
      <c r="X70" s="90">
        <v>3.9039999999999998E-2</v>
      </c>
      <c r="Y70" s="87">
        <v>0.13100000000000001</v>
      </c>
      <c r="Z70" s="88">
        <v>0.42</v>
      </c>
      <c r="AA70" s="88"/>
      <c r="AB70" s="90">
        <f t="shared" si="4"/>
        <v>-5.0000000000000001E-4</v>
      </c>
      <c r="AC70" s="63">
        <v>0</v>
      </c>
      <c r="AD70" s="86"/>
      <c r="AE70" s="26">
        <v>42.88</v>
      </c>
      <c r="AG70" s="73">
        <f t="shared" si="6"/>
        <v>35.409999999999997</v>
      </c>
      <c r="AH70" s="74">
        <f t="shared" si="7"/>
        <v>0</v>
      </c>
    </row>
    <row r="71" spans="1:34" x14ac:dyDescent="0.35">
      <c r="A71" s="63" t="str">
        <f t="shared" si="5"/>
        <v>Tillsonburg Hydro Inc.RESIDENTIAL</v>
      </c>
      <c r="B71" s="63" t="s">
        <v>86</v>
      </c>
      <c r="C71" s="63" t="s">
        <v>92</v>
      </c>
      <c r="D71" s="86">
        <v>2025</v>
      </c>
      <c r="E71" s="86">
        <v>700</v>
      </c>
      <c r="F71" s="87">
        <v>9.3000000000000013E-2</v>
      </c>
      <c r="G71" s="87">
        <v>0.11</v>
      </c>
      <c r="H71" s="88">
        <v>37.75</v>
      </c>
      <c r="I71" s="89">
        <v>2.5000000000000001E-3</v>
      </c>
      <c r="J71" s="89">
        <v>6.7000000000000002E-3</v>
      </c>
      <c r="K71" s="89">
        <v>1.17E-2</v>
      </c>
      <c r="L71" s="89">
        <v>8.5000000000000006E-3</v>
      </c>
      <c r="M71" s="89">
        <v>4.4999999999999997E-3</v>
      </c>
      <c r="N71" s="89">
        <v>1.5E-3</v>
      </c>
      <c r="O71" s="88">
        <v>0.25</v>
      </c>
      <c r="P71" s="89">
        <v>1.0344</v>
      </c>
      <c r="Q71" s="88">
        <v>0.13</v>
      </c>
      <c r="R71" s="88">
        <v>0.64</v>
      </c>
      <c r="S71" s="88">
        <v>0.18</v>
      </c>
      <c r="T71" s="88">
        <v>0.18</v>
      </c>
      <c r="U71" s="87">
        <v>7.5999999999999998E-2</v>
      </c>
      <c r="V71" s="87">
        <v>0.122</v>
      </c>
      <c r="W71" s="87">
        <v>0.158</v>
      </c>
      <c r="X71" s="90">
        <v>3.9039999999999998E-2</v>
      </c>
      <c r="Y71" s="87">
        <v>0.13100000000000001</v>
      </c>
      <c r="Z71" s="88">
        <v>0.17</v>
      </c>
      <c r="AA71" s="90"/>
      <c r="AB71" s="90">
        <f t="shared" si="4"/>
        <v>2.5000000000000001E-3</v>
      </c>
      <c r="AC71" s="63">
        <v>0</v>
      </c>
      <c r="AD71" s="86"/>
      <c r="AE71" s="26">
        <v>42.88</v>
      </c>
      <c r="AG71" s="73">
        <f t="shared" si="6"/>
        <v>37.58</v>
      </c>
      <c r="AH71" s="74">
        <f t="shared" si="7"/>
        <v>0</v>
      </c>
    </row>
    <row r="72" spans="1:34" x14ac:dyDescent="0.35">
      <c r="A72" s="63" t="str">
        <f t="shared" si="5"/>
        <v>Toronto Hydro-Electric System LimitedCOMPETITIVE SECTOR MULTI-UNIT RESIDENTIAL</v>
      </c>
      <c r="B72" s="63" t="s">
        <v>87</v>
      </c>
      <c r="C72" s="63" t="s">
        <v>279</v>
      </c>
      <c r="D72" s="86">
        <v>2025</v>
      </c>
      <c r="E72" s="86">
        <v>700</v>
      </c>
      <c r="F72" s="87">
        <v>9.3000000000000013E-2</v>
      </c>
      <c r="G72" s="87">
        <v>0.11</v>
      </c>
      <c r="H72" s="88">
        <v>37.61</v>
      </c>
      <c r="I72" s="89">
        <v>2.1700000000000001E-3</v>
      </c>
      <c r="J72" s="89">
        <v>1.24E-3</v>
      </c>
      <c r="K72" s="89">
        <v>1.4E-2</v>
      </c>
      <c r="L72" s="89">
        <v>9.5899999999999996E-3</v>
      </c>
      <c r="M72" s="89">
        <v>4.4999999999999997E-3</v>
      </c>
      <c r="N72" s="89">
        <v>1.5E-3</v>
      </c>
      <c r="O72" s="88">
        <v>0.25</v>
      </c>
      <c r="P72" s="89">
        <v>1.0295000000000001</v>
      </c>
      <c r="Q72" s="88">
        <v>0.13</v>
      </c>
      <c r="R72" s="88">
        <v>0.64</v>
      </c>
      <c r="S72" s="88">
        <v>0.18</v>
      </c>
      <c r="T72" s="88">
        <v>0.18</v>
      </c>
      <c r="U72" s="87">
        <v>7.5999999999999998E-2</v>
      </c>
      <c r="V72" s="87">
        <v>0.122</v>
      </c>
      <c r="W72" s="87">
        <v>0.158</v>
      </c>
      <c r="X72" s="90">
        <v>3.9039999999999998E-2</v>
      </c>
      <c r="Y72" s="87">
        <v>0.13100000000000001</v>
      </c>
      <c r="Z72" s="88">
        <v>-2.78</v>
      </c>
      <c r="AA72" s="90"/>
      <c r="AB72" s="90">
        <f t="shared" si="4"/>
        <v>2.1700000000000001E-3</v>
      </c>
      <c r="AC72" s="63">
        <v>0</v>
      </c>
      <c r="AD72" s="86"/>
      <c r="AE72" s="26">
        <v>42.88</v>
      </c>
      <c r="AG72" s="73">
        <f t="shared" si="6"/>
        <v>40.39</v>
      </c>
      <c r="AH72" s="74">
        <f t="shared" si="7"/>
        <v>0</v>
      </c>
    </row>
    <row r="73" spans="1:34" x14ac:dyDescent="0.35">
      <c r="A73" s="63" t="str">
        <f t="shared" si="5"/>
        <v>Toronto Hydro-Electric System LimitedRESIDENTIAL</v>
      </c>
      <c r="B73" s="63" t="s">
        <v>87</v>
      </c>
      <c r="C73" s="63" t="s">
        <v>92</v>
      </c>
      <c r="D73" s="86">
        <v>2025</v>
      </c>
      <c r="E73" s="86">
        <v>700</v>
      </c>
      <c r="F73" s="87">
        <v>9.3000000000000013E-2</v>
      </c>
      <c r="G73" s="87">
        <v>0.11</v>
      </c>
      <c r="H73" s="88">
        <v>45.58</v>
      </c>
      <c r="I73" s="89">
        <v>2.48E-3</v>
      </c>
      <c r="J73" s="89">
        <v>1.24E-3</v>
      </c>
      <c r="K73" s="89">
        <v>1.4E-2</v>
      </c>
      <c r="L73" s="89">
        <v>9.5899999999999996E-3</v>
      </c>
      <c r="M73" s="89">
        <v>4.4999999999999997E-3</v>
      </c>
      <c r="N73" s="89">
        <v>1.5E-3</v>
      </c>
      <c r="O73" s="88">
        <v>0.25</v>
      </c>
      <c r="P73" s="89">
        <v>1.0295000000000001</v>
      </c>
      <c r="Q73" s="88">
        <v>0.13</v>
      </c>
      <c r="R73" s="88">
        <v>0.64</v>
      </c>
      <c r="S73" s="88">
        <v>0.18</v>
      </c>
      <c r="T73" s="88">
        <v>0.18</v>
      </c>
      <c r="U73" s="87">
        <v>7.5999999999999998E-2</v>
      </c>
      <c r="V73" s="87">
        <v>0.122</v>
      </c>
      <c r="W73" s="87">
        <v>0.158</v>
      </c>
      <c r="X73" s="90">
        <v>3.9039999999999998E-2</v>
      </c>
      <c r="Y73" s="87">
        <v>0.13100000000000001</v>
      </c>
      <c r="Z73" s="88">
        <v>-3.66</v>
      </c>
      <c r="AA73" s="90"/>
      <c r="AB73" s="90">
        <f t="shared" si="4"/>
        <v>2.48E-3</v>
      </c>
      <c r="AC73" s="63">
        <v>0</v>
      </c>
      <c r="AD73" s="86"/>
      <c r="AE73" s="26">
        <v>42.88</v>
      </c>
      <c r="AG73" s="73">
        <f t="shared" si="6"/>
        <v>49.239999999999995</v>
      </c>
      <c r="AH73" s="74">
        <f t="shared" si="7"/>
        <v>0</v>
      </c>
    </row>
    <row r="74" spans="1:34" x14ac:dyDescent="0.35">
      <c r="A74" s="63" t="str">
        <f t="shared" si="5"/>
        <v>Wasaga Distribution Inc.RESIDENTIAL</v>
      </c>
      <c r="B74" s="63" t="s">
        <v>88</v>
      </c>
      <c r="C74" s="63" t="s">
        <v>92</v>
      </c>
      <c r="D74" s="86">
        <v>2025</v>
      </c>
      <c r="E74" s="86">
        <v>700</v>
      </c>
      <c r="F74" s="87">
        <v>9.3000000000000013E-2</v>
      </c>
      <c r="G74" s="87">
        <v>0.11</v>
      </c>
      <c r="H74" s="88">
        <v>29.1</v>
      </c>
      <c r="I74" s="89">
        <v>4.0000000000000001E-3</v>
      </c>
      <c r="J74" s="91"/>
      <c r="K74" s="89">
        <v>1.17E-2</v>
      </c>
      <c r="L74" s="89">
        <v>8.0000000000000002E-3</v>
      </c>
      <c r="M74" s="89">
        <v>4.4999999999999997E-3</v>
      </c>
      <c r="N74" s="89">
        <v>1.5E-3</v>
      </c>
      <c r="O74" s="88">
        <v>0.25</v>
      </c>
      <c r="P74" s="89">
        <v>1.0798000000000001</v>
      </c>
      <c r="Q74" s="88">
        <v>0.13</v>
      </c>
      <c r="R74" s="88">
        <v>0.64</v>
      </c>
      <c r="S74" s="88">
        <v>0.18</v>
      </c>
      <c r="T74" s="88">
        <v>0.18</v>
      </c>
      <c r="U74" s="87">
        <v>7.5999999999999998E-2</v>
      </c>
      <c r="V74" s="87">
        <v>0.122</v>
      </c>
      <c r="W74" s="87">
        <v>0.158</v>
      </c>
      <c r="X74" s="90">
        <v>3.9039999999999998E-2</v>
      </c>
      <c r="Y74" s="87">
        <v>0.13100000000000001</v>
      </c>
      <c r="Z74" s="88">
        <v>0.42</v>
      </c>
      <c r="AA74" s="90"/>
      <c r="AB74" s="90">
        <f t="shared" si="4"/>
        <v>4.0000000000000001E-3</v>
      </c>
      <c r="AC74" s="63">
        <v>0</v>
      </c>
      <c r="AD74" s="86"/>
      <c r="AE74" s="26">
        <v>42.88</v>
      </c>
      <c r="AG74" s="73">
        <f t="shared" si="6"/>
        <v>28.68</v>
      </c>
      <c r="AH74" s="74">
        <f t="shared" si="7"/>
        <v>0</v>
      </c>
    </row>
    <row r="75" spans="1:34" x14ac:dyDescent="0.35">
      <c r="A75" s="63" t="str">
        <f t="shared" si="5"/>
        <v>Welland Hydro-Electric System Corp.RESIDENTIAL</v>
      </c>
      <c r="B75" s="63" t="s">
        <v>89</v>
      </c>
      <c r="C75" s="63" t="s">
        <v>92</v>
      </c>
      <c r="D75" s="86">
        <v>2025</v>
      </c>
      <c r="E75" s="86">
        <v>700</v>
      </c>
      <c r="F75" s="87">
        <v>9.3000000000000013E-2</v>
      </c>
      <c r="G75" s="87">
        <v>0.11</v>
      </c>
      <c r="H75" s="88">
        <v>29.03</v>
      </c>
      <c r="I75" s="89">
        <v>-6.9999999999999999E-4</v>
      </c>
      <c r="J75" s="89">
        <v>-4.0000000000000002E-4</v>
      </c>
      <c r="K75" s="89">
        <v>1.37E-2</v>
      </c>
      <c r="L75" s="89">
        <v>9.4999999999999998E-3</v>
      </c>
      <c r="M75" s="89">
        <v>4.4999999999999997E-3</v>
      </c>
      <c r="N75" s="89">
        <v>1.5E-3</v>
      </c>
      <c r="O75" s="88">
        <v>0.25</v>
      </c>
      <c r="P75" s="89">
        <v>1.0415000000000001</v>
      </c>
      <c r="Q75" s="88">
        <v>0.13</v>
      </c>
      <c r="R75" s="88">
        <v>0.64</v>
      </c>
      <c r="S75" s="88">
        <v>0.18</v>
      </c>
      <c r="T75" s="88">
        <v>0.18</v>
      </c>
      <c r="U75" s="87">
        <v>7.5999999999999998E-2</v>
      </c>
      <c r="V75" s="87">
        <v>0.122</v>
      </c>
      <c r="W75" s="87">
        <v>0.158</v>
      </c>
      <c r="X75" s="90">
        <v>3.9039999999999998E-2</v>
      </c>
      <c r="Y75" s="87">
        <v>0.13100000000000001</v>
      </c>
      <c r="Z75" s="88">
        <v>-2.52</v>
      </c>
      <c r="AA75" s="90"/>
      <c r="AB75" s="90">
        <f t="shared" si="4"/>
        <v>-6.9999999999999999E-4</v>
      </c>
      <c r="AC75" s="63">
        <v>0</v>
      </c>
      <c r="AD75" s="86"/>
      <c r="AE75" s="26">
        <v>42.88</v>
      </c>
      <c r="AG75" s="73">
        <f t="shared" si="6"/>
        <v>31.55</v>
      </c>
      <c r="AH75" s="74">
        <f t="shared" si="7"/>
        <v>0</v>
      </c>
    </row>
    <row r="76" spans="1:34" x14ac:dyDescent="0.35">
      <c r="A76" s="63" t="str">
        <f t="shared" si="5"/>
        <v>Wellington North Power Inc.RESIDENTIAL</v>
      </c>
      <c r="B76" s="63" t="s">
        <v>90</v>
      </c>
      <c r="C76" s="63" t="s">
        <v>92</v>
      </c>
      <c r="D76" s="86">
        <v>2025</v>
      </c>
      <c r="E76" s="86">
        <v>700</v>
      </c>
      <c r="F76" s="87">
        <v>9.3000000000000013E-2</v>
      </c>
      <c r="G76" s="87">
        <v>0.11</v>
      </c>
      <c r="H76" s="88">
        <v>43.83</v>
      </c>
      <c r="I76" s="89">
        <v>4.4999999999999997E-3</v>
      </c>
      <c r="J76" s="89">
        <v>1E-4</v>
      </c>
      <c r="K76" s="89">
        <v>1.1599999999999999E-2</v>
      </c>
      <c r="L76" s="89">
        <v>9.4999999999999998E-3</v>
      </c>
      <c r="M76" s="89">
        <v>4.4999999999999997E-3</v>
      </c>
      <c r="N76" s="89">
        <v>1.5E-3</v>
      </c>
      <c r="O76" s="88">
        <v>0.25</v>
      </c>
      <c r="P76" s="89">
        <v>1.0608</v>
      </c>
      <c r="Q76" s="88">
        <v>0.13</v>
      </c>
      <c r="R76" s="88">
        <v>0.64</v>
      </c>
      <c r="S76" s="88">
        <v>0.18</v>
      </c>
      <c r="T76" s="88">
        <v>0.18</v>
      </c>
      <c r="U76" s="87">
        <v>7.5999999999999998E-2</v>
      </c>
      <c r="V76" s="87">
        <v>0.122</v>
      </c>
      <c r="W76" s="87">
        <v>0.158</v>
      </c>
      <c r="X76" s="90">
        <v>3.9039999999999998E-2</v>
      </c>
      <c r="Y76" s="87">
        <v>0.13100000000000001</v>
      </c>
      <c r="Z76" s="88">
        <v>0.42</v>
      </c>
      <c r="AA76" s="90"/>
      <c r="AB76" s="90">
        <f t="shared" si="4"/>
        <v>4.4999999999999997E-3</v>
      </c>
      <c r="AC76" s="63">
        <v>0</v>
      </c>
      <c r="AD76" s="86"/>
      <c r="AE76" s="26">
        <v>42.88</v>
      </c>
      <c r="AG76" s="73">
        <f t="shared" si="6"/>
        <v>43.41</v>
      </c>
      <c r="AH76" s="74">
        <f t="shared" si="7"/>
        <v>0</v>
      </c>
    </row>
    <row r="77" spans="1:34" x14ac:dyDescent="0.35">
      <c r="A77" s="63" t="str">
        <f t="shared" si="5"/>
        <v>Westario Power Inc.RESIDENTIAL</v>
      </c>
      <c r="B77" s="63" t="s">
        <v>91</v>
      </c>
      <c r="C77" s="63" t="s">
        <v>92</v>
      </c>
      <c r="D77" s="86">
        <v>2025</v>
      </c>
      <c r="E77" s="86">
        <v>700</v>
      </c>
      <c r="F77" s="87">
        <v>9.3000000000000013E-2</v>
      </c>
      <c r="G77" s="87">
        <v>0.11</v>
      </c>
      <c r="H77" s="88">
        <v>32.270000000000003</v>
      </c>
      <c r="I77" s="89">
        <v>1.0500000000000001E-2</v>
      </c>
      <c r="J77" s="89">
        <v>-7.3000000000000001E-3</v>
      </c>
      <c r="K77" s="89">
        <v>1.0500000000000001E-2</v>
      </c>
      <c r="L77" s="89">
        <v>7.7000000000000002E-3</v>
      </c>
      <c r="M77" s="89">
        <v>4.4999999999999997E-3</v>
      </c>
      <c r="N77" s="89">
        <v>1.5E-3</v>
      </c>
      <c r="O77" s="88">
        <v>0.25</v>
      </c>
      <c r="P77" s="89">
        <v>1.0693999999999999</v>
      </c>
      <c r="Q77" s="88">
        <v>0.13</v>
      </c>
      <c r="R77" s="88">
        <v>0.64</v>
      </c>
      <c r="S77" s="88">
        <v>0.18</v>
      </c>
      <c r="T77" s="88">
        <v>0.18</v>
      </c>
      <c r="U77" s="87">
        <v>7.5999999999999998E-2</v>
      </c>
      <c r="V77" s="87">
        <v>0.122</v>
      </c>
      <c r="W77" s="87">
        <v>0.158</v>
      </c>
      <c r="X77" s="90">
        <v>3.9039999999999998E-2</v>
      </c>
      <c r="Y77" s="87">
        <v>0.13100000000000001</v>
      </c>
      <c r="Z77" s="88">
        <v>-0.56999999999999995</v>
      </c>
      <c r="AA77" s="90"/>
      <c r="AB77" s="90">
        <f t="shared" si="4"/>
        <v>1.0500000000000001E-2</v>
      </c>
      <c r="AC77" s="63">
        <v>0</v>
      </c>
      <c r="AD77" s="86"/>
      <c r="AE77" s="26">
        <v>42.88</v>
      </c>
      <c r="AG77" s="73">
        <f t="shared" si="6"/>
        <v>32.840000000000003</v>
      </c>
      <c r="AH77" s="74">
        <f t="shared" si="7"/>
        <v>0</v>
      </c>
    </row>
  </sheetData>
  <autoFilter ref="A1:AH77" xr:uid="{F47B2ECB-D960-45A1-BB33-F761F2511DBB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FF26-8454-4C97-AA51-E0801B303C73}">
  <sheetPr codeName="Sheet4"/>
  <dimension ref="A1:AH70"/>
  <sheetViews>
    <sheetView showGridLines="0" workbookViewId="0">
      <selection activeCell="C1" sqref="C1:AH1048576"/>
    </sheetView>
  </sheetViews>
  <sheetFormatPr defaultRowHeight="14.5" x14ac:dyDescent="0.35"/>
  <cols>
    <col min="2" max="2" width="19.1796875" customWidth="1"/>
    <col min="3" max="3" width="19.81640625" style="63" customWidth="1"/>
    <col min="4" max="4" width="5.453125" style="63" customWidth="1"/>
    <col min="5" max="5" width="3.81640625" style="63" customWidth="1"/>
    <col min="6" max="8" width="5.1796875" style="63" customWidth="1"/>
    <col min="9" max="9" width="7.54296875" style="63" customWidth="1"/>
    <col min="10" max="10" width="18.1796875" style="63" customWidth="1"/>
    <col min="11" max="13" width="6.81640625" style="63" customWidth="1"/>
    <col min="14" max="14" width="5.81640625" style="63" customWidth="1"/>
    <col min="15" max="15" width="4.453125" style="63" customWidth="1"/>
    <col min="16" max="16" width="6.81640625" style="63" customWidth="1"/>
    <col min="17" max="17" width="4.453125" style="63" customWidth="1"/>
    <col min="18" max="18" width="5" style="63" customWidth="1"/>
    <col min="19" max="19" width="5.81640625" style="63" customWidth="1"/>
    <col min="20" max="20" width="5" style="63" customWidth="1"/>
    <col min="21" max="21" width="7.1796875" style="63" customWidth="1"/>
    <col min="22" max="22" width="7.81640625" style="63" customWidth="1"/>
    <col min="23" max="23" width="7.1796875" style="63" customWidth="1"/>
    <col min="24" max="24" width="6.81640625" style="63" customWidth="1"/>
    <col min="25" max="25" width="6.1796875" style="63" customWidth="1"/>
    <col min="26" max="26" width="4.54296875" style="63" customWidth="1"/>
    <col min="27" max="27" width="7.1796875" style="63" customWidth="1"/>
    <col min="28" max="28" width="7.453125" style="63" customWidth="1"/>
    <col min="29" max="29" width="4.453125" style="63" customWidth="1"/>
    <col min="30" max="30" width="4.54296875" style="63" customWidth="1"/>
    <col min="31" max="31" width="8.54296875" style="63" customWidth="1"/>
    <col min="32" max="32" width="1" style="63" customWidth="1"/>
    <col min="33" max="34" width="8.81640625" style="64"/>
  </cols>
  <sheetData>
    <row r="1" spans="1:34" x14ac:dyDescent="0.35">
      <c r="B1" s="13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1" t="s">
        <v>11</v>
      </c>
      <c r="N1" s="61" t="s">
        <v>12</v>
      </c>
      <c r="O1" s="61" t="s">
        <v>13</v>
      </c>
      <c r="P1" s="61" t="s">
        <v>14</v>
      </c>
      <c r="Q1" s="61" t="s">
        <v>15</v>
      </c>
      <c r="R1" s="61" t="s">
        <v>16</v>
      </c>
      <c r="S1" s="61" t="s">
        <v>17</v>
      </c>
      <c r="T1" s="61" t="s">
        <v>18</v>
      </c>
      <c r="U1" s="61" t="s">
        <v>19</v>
      </c>
      <c r="V1" s="61" t="s">
        <v>20</v>
      </c>
      <c r="W1" s="61" t="s">
        <v>21</v>
      </c>
      <c r="X1" s="61" t="s">
        <v>22</v>
      </c>
      <c r="Y1" s="61" t="s">
        <v>23</v>
      </c>
      <c r="Z1" s="61" t="s">
        <v>24</v>
      </c>
      <c r="AA1" s="61" t="s">
        <v>25</v>
      </c>
      <c r="AB1" s="61" t="s">
        <v>26</v>
      </c>
      <c r="AC1" s="61" t="s">
        <v>27</v>
      </c>
      <c r="AD1" s="61" t="s">
        <v>28</v>
      </c>
      <c r="AE1" s="62" t="s">
        <v>29</v>
      </c>
      <c r="AG1" s="64" t="s">
        <v>95</v>
      </c>
      <c r="AH1" s="64" t="s">
        <v>176</v>
      </c>
    </row>
    <row r="2" spans="1:34" ht="21" x14ac:dyDescent="0.35">
      <c r="A2" t="str">
        <f>B2&amp;C2</f>
        <v>Alectra Utilities Corporation-Brampton Rate ZoneGENERAL SERVICE LESS THAN 50 KW</v>
      </c>
      <c r="B2" s="25" t="s">
        <v>30</v>
      </c>
      <c r="C2" s="65" t="s">
        <v>31</v>
      </c>
      <c r="D2" s="66">
        <v>2025</v>
      </c>
      <c r="E2" s="66">
        <v>750</v>
      </c>
      <c r="F2" s="67">
        <v>9.3000000000000013E-2</v>
      </c>
      <c r="G2" s="67">
        <v>0.11</v>
      </c>
      <c r="H2" s="68">
        <v>31.47</v>
      </c>
      <c r="I2" s="69">
        <v>2.2499999999999999E-2</v>
      </c>
      <c r="J2" s="69">
        <v>2.5000000000000001E-3</v>
      </c>
      <c r="K2" s="69">
        <v>1.1299999999999999E-2</v>
      </c>
      <c r="L2" s="69">
        <v>7.1999999999999998E-3</v>
      </c>
      <c r="M2" s="69">
        <v>4.4999999999999997E-3</v>
      </c>
      <c r="N2" s="70">
        <v>1.5E-3</v>
      </c>
      <c r="O2" s="68">
        <v>0.25</v>
      </c>
      <c r="P2" s="69">
        <v>1.0341</v>
      </c>
      <c r="Q2" s="68">
        <v>0.13</v>
      </c>
      <c r="R2" s="68">
        <v>0.64</v>
      </c>
      <c r="S2" s="68">
        <v>0.18</v>
      </c>
      <c r="T2" s="68">
        <v>0.18</v>
      </c>
      <c r="U2" s="67">
        <v>7.5999999999999998E-2</v>
      </c>
      <c r="V2" s="67">
        <v>0.122</v>
      </c>
      <c r="W2" s="67">
        <v>0.158</v>
      </c>
      <c r="X2" s="69">
        <v>3.9039999999999998E-2</v>
      </c>
      <c r="Y2" s="67">
        <v>0.13100000000000001</v>
      </c>
      <c r="Z2" s="68">
        <v>0.9</v>
      </c>
      <c r="AA2" s="69">
        <v>2.0199999999999999E-2</v>
      </c>
      <c r="AB2" s="69">
        <v>2.3E-3</v>
      </c>
      <c r="AC2" s="66">
        <v>0</v>
      </c>
      <c r="AD2" s="71"/>
      <c r="AE2" s="72">
        <v>39.49</v>
      </c>
      <c r="AG2" s="73">
        <f>H2-Z2</f>
        <v>30.57</v>
      </c>
      <c r="AH2" s="74">
        <f>AA2</f>
        <v>2.0199999999999999E-2</v>
      </c>
    </row>
    <row r="3" spans="1:34" ht="21" x14ac:dyDescent="0.35">
      <c r="A3" t="str">
        <f t="shared" ref="A3:A70" si="0">B3&amp;C3</f>
        <v>Alectra Utilities Corporation-Enersource Rate ZoneGENERAL SERVICE LESS THAN 50 KW</v>
      </c>
      <c r="B3" s="25" t="s">
        <v>32</v>
      </c>
      <c r="C3" s="65" t="s">
        <v>31</v>
      </c>
      <c r="D3" s="66">
        <v>2025</v>
      </c>
      <c r="E3" s="66">
        <v>750</v>
      </c>
      <c r="F3" s="67">
        <v>9.3000000000000013E-2</v>
      </c>
      <c r="G3" s="67">
        <v>0.11</v>
      </c>
      <c r="H3" s="68">
        <v>55.11</v>
      </c>
      <c r="I3" s="69">
        <v>1.78E-2</v>
      </c>
      <c r="J3" s="69">
        <v>3.0999999999999999E-3</v>
      </c>
      <c r="K3" s="69">
        <v>1.23E-2</v>
      </c>
      <c r="L3" s="69">
        <v>8.8000000000000005E-3</v>
      </c>
      <c r="M3" s="69">
        <v>4.4999999999999997E-3</v>
      </c>
      <c r="N3" s="70">
        <v>1.5E-3</v>
      </c>
      <c r="O3" s="68">
        <v>0.25</v>
      </c>
      <c r="P3" s="69">
        <v>1.036</v>
      </c>
      <c r="Q3" s="68">
        <v>0.13</v>
      </c>
      <c r="R3" s="68">
        <v>0.64</v>
      </c>
      <c r="S3" s="68">
        <v>0.18</v>
      </c>
      <c r="T3" s="68">
        <v>0.18</v>
      </c>
      <c r="U3" s="67">
        <v>7.5999999999999998E-2</v>
      </c>
      <c r="V3" s="67">
        <v>0.122</v>
      </c>
      <c r="W3" s="67">
        <v>0.158</v>
      </c>
      <c r="X3" s="69">
        <v>3.9039999999999998E-2</v>
      </c>
      <c r="Y3" s="67">
        <v>0.13100000000000001</v>
      </c>
      <c r="Z3" s="68">
        <v>2.0699999999999998</v>
      </c>
      <c r="AA3" s="69">
        <v>1.55E-2</v>
      </c>
      <c r="AB3" s="69">
        <v>2.3E-3</v>
      </c>
      <c r="AC3" s="66">
        <v>0</v>
      </c>
      <c r="AD3" s="71"/>
      <c r="AE3" s="72">
        <v>39.49</v>
      </c>
      <c r="AG3" s="73">
        <f t="shared" ref="AG3:AG70" si="1">H3-Z3</f>
        <v>53.04</v>
      </c>
      <c r="AH3" s="74">
        <f t="shared" ref="AH3:AH70" si="2">AA3</f>
        <v>1.55E-2</v>
      </c>
    </row>
    <row r="4" spans="1:34" ht="21" x14ac:dyDescent="0.35">
      <c r="A4" t="str">
        <f t="shared" si="0"/>
        <v>Alectra Utilities Corporation-Guelph Rate ZoneGENERAL SERVICE LESS THAN 50 KW</v>
      </c>
      <c r="B4" s="25" t="s">
        <v>33</v>
      </c>
      <c r="C4" s="65" t="s">
        <v>31</v>
      </c>
      <c r="D4" s="66">
        <v>2025</v>
      </c>
      <c r="E4" s="66">
        <v>750</v>
      </c>
      <c r="F4" s="67">
        <v>9.3000000000000013E-2</v>
      </c>
      <c r="G4" s="67">
        <v>0.11</v>
      </c>
      <c r="H4" s="68">
        <v>20.62</v>
      </c>
      <c r="I4" s="69">
        <v>1.7100000000000001E-2</v>
      </c>
      <c r="J4" s="69">
        <v>8.0000000000000002E-3</v>
      </c>
      <c r="K4" s="69">
        <v>1.06E-2</v>
      </c>
      <c r="L4" s="69">
        <v>7.4999999999999997E-3</v>
      </c>
      <c r="M4" s="69">
        <v>4.4999999999999997E-3</v>
      </c>
      <c r="N4" s="70">
        <v>1.5E-3</v>
      </c>
      <c r="O4" s="68">
        <v>0.25</v>
      </c>
      <c r="P4" s="69">
        <v>1.026</v>
      </c>
      <c r="Q4" s="68">
        <v>0.13</v>
      </c>
      <c r="R4" s="68">
        <v>0.64</v>
      </c>
      <c r="S4" s="68">
        <v>0.18</v>
      </c>
      <c r="T4" s="68">
        <v>0.18</v>
      </c>
      <c r="U4" s="67">
        <v>7.5999999999999998E-2</v>
      </c>
      <c r="V4" s="67">
        <v>0.122</v>
      </c>
      <c r="W4" s="67">
        <v>0.158</v>
      </c>
      <c r="X4" s="69">
        <v>3.9039999999999998E-2</v>
      </c>
      <c r="Y4" s="67">
        <v>0.13100000000000001</v>
      </c>
      <c r="Z4" s="68">
        <v>0.42</v>
      </c>
      <c r="AA4" s="69">
        <v>1.6799999999999999E-2</v>
      </c>
      <c r="AB4" s="69">
        <v>2.9999999999999997E-4</v>
      </c>
      <c r="AC4" s="66">
        <v>0</v>
      </c>
      <c r="AD4" s="71"/>
      <c r="AE4" s="72">
        <v>39.49</v>
      </c>
      <c r="AG4" s="73">
        <f t="shared" si="1"/>
        <v>20.2</v>
      </c>
      <c r="AH4" s="74">
        <f t="shared" si="2"/>
        <v>1.6799999999999999E-2</v>
      </c>
    </row>
    <row r="5" spans="1:34" ht="21" x14ac:dyDescent="0.35">
      <c r="A5" t="str">
        <f t="shared" si="0"/>
        <v>Alectra Utilities Corporation-Horizon Utilities Rate ZoneGENERAL SERVICE LESS THAN 50 KW</v>
      </c>
      <c r="B5" s="25" t="s">
        <v>34</v>
      </c>
      <c r="C5" s="65" t="s">
        <v>31</v>
      </c>
      <c r="D5" s="66">
        <v>2025</v>
      </c>
      <c r="E5" s="66">
        <v>750</v>
      </c>
      <c r="F5" s="67">
        <v>9.3000000000000013E-2</v>
      </c>
      <c r="G5" s="67">
        <v>0.11</v>
      </c>
      <c r="H5" s="68">
        <v>50.8</v>
      </c>
      <c r="I5" s="69">
        <v>1.342E-2</v>
      </c>
      <c r="J5" s="69">
        <v>1.6999999999999999E-3</v>
      </c>
      <c r="K5" s="69">
        <v>1.11E-2</v>
      </c>
      <c r="L5" s="69">
        <v>8.0999999999999996E-3</v>
      </c>
      <c r="M5" s="69">
        <v>4.4999999999999997E-3</v>
      </c>
      <c r="N5" s="70">
        <v>1.5E-3</v>
      </c>
      <c r="O5" s="68">
        <v>0.25</v>
      </c>
      <c r="P5" s="69">
        <v>1.0379</v>
      </c>
      <c r="Q5" s="68">
        <v>0.13</v>
      </c>
      <c r="R5" s="68">
        <v>0.64</v>
      </c>
      <c r="S5" s="68">
        <v>0.18</v>
      </c>
      <c r="T5" s="68">
        <v>0.18</v>
      </c>
      <c r="U5" s="67">
        <v>7.5999999999999998E-2</v>
      </c>
      <c r="V5" s="67">
        <v>0.122</v>
      </c>
      <c r="W5" s="67">
        <v>0.158</v>
      </c>
      <c r="X5" s="69">
        <v>3.9039999999999998E-2</v>
      </c>
      <c r="Y5" s="67">
        <v>0.13100000000000001</v>
      </c>
      <c r="Z5" s="68">
        <v>0.42</v>
      </c>
      <c r="AA5" s="69">
        <v>1.29E-2</v>
      </c>
      <c r="AB5" s="69">
        <v>5.1999999999999995E-4</v>
      </c>
      <c r="AC5" s="66">
        <v>0</v>
      </c>
      <c r="AD5" s="71"/>
      <c r="AE5" s="72">
        <v>39.49</v>
      </c>
      <c r="AG5" s="73">
        <f t="shared" si="1"/>
        <v>50.379999999999995</v>
      </c>
      <c r="AH5" s="74">
        <f t="shared" si="2"/>
        <v>1.29E-2</v>
      </c>
    </row>
    <row r="6" spans="1:34" ht="21" x14ac:dyDescent="0.35">
      <c r="A6" t="str">
        <f t="shared" si="0"/>
        <v>Alectra Utilities Corporation-PowerStream Rate ZoneGENERAL SERVICE LESS THAN 50 KW</v>
      </c>
      <c r="B6" s="25" t="s">
        <v>35</v>
      </c>
      <c r="C6" s="65" t="s">
        <v>31</v>
      </c>
      <c r="D6" s="66">
        <v>2025</v>
      </c>
      <c r="E6" s="66">
        <v>750</v>
      </c>
      <c r="F6" s="67">
        <v>9.3000000000000013E-2</v>
      </c>
      <c r="G6" s="67">
        <v>0.11</v>
      </c>
      <c r="H6" s="68">
        <v>36.07</v>
      </c>
      <c r="I6" s="69">
        <v>2.3599999999999999E-2</v>
      </c>
      <c r="J6" s="69">
        <v>3.2000000000000002E-3</v>
      </c>
      <c r="K6" s="69">
        <v>1.14E-2</v>
      </c>
      <c r="L6" s="69">
        <v>4.4000000000000003E-3</v>
      </c>
      <c r="M6" s="69">
        <v>4.4999999999999997E-3</v>
      </c>
      <c r="N6" s="70">
        <v>1.5E-3</v>
      </c>
      <c r="O6" s="68">
        <v>0.25</v>
      </c>
      <c r="P6" s="69">
        <v>1.0368999999999999</v>
      </c>
      <c r="Q6" s="68">
        <v>0.13</v>
      </c>
      <c r="R6" s="68">
        <v>0.64</v>
      </c>
      <c r="S6" s="68">
        <v>0.18</v>
      </c>
      <c r="T6" s="68">
        <v>0.18</v>
      </c>
      <c r="U6" s="67">
        <v>7.5999999999999998E-2</v>
      </c>
      <c r="V6" s="67">
        <v>0.122</v>
      </c>
      <c r="W6" s="67">
        <v>0.158</v>
      </c>
      <c r="X6" s="69">
        <v>3.9039999999999998E-2</v>
      </c>
      <c r="Y6" s="67">
        <v>0.13100000000000001</v>
      </c>
      <c r="Z6" s="68">
        <v>1.0900000000000001</v>
      </c>
      <c r="AA6" s="69">
        <v>2.23E-2</v>
      </c>
      <c r="AB6" s="69">
        <v>1.2999999999999999E-3</v>
      </c>
      <c r="AC6" s="66">
        <v>0</v>
      </c>
      <c r="AD6" s="71"/>
      <c r="AE6" s="72">
        <v>39.49</v>
      </c>
      <c r="AG6" s="73">
        <f t="shared" si="1"/>
        <v>34.979999999999997</v>
      </c>
      <c r="AH6" s="74">
        <f t="shared" si="2"/>
        <v>2.23E-2</v>
      </c>
    </row>
    <row r="7" spans="1:34" x14ac:dyDescent="0.35">
      <c r="A7" t="str">
        <f t="shared" si="0"/>
        <v>Algoma Power Inc.RESIDENTIAL R1 (ii)</v>
      </c>
      <c r="B7" s="23" t="s">
        <v>94</v>
      </c>
      <c r="C7" s="65" t="s">
        <v>269</v>
      </c>
      <c r="D7" s="66">
        <v>2025</v>
      </c>
      <c r="E7" s="66">
        <v>750</v>
      </c>
      <c r="F7" s="67"/>
      <c r="G7" s="67"/>
      <c r="H7" s="68">
        <v>89.94</v>
      </c>
      <c r="I7" s="69"/>
      <c r="J7" s="69"/>
      <c r="K7" s="69"/>
      <c r="L7" s="69"/>
      <c r="M7" s="69">
        <v>4.4999999999999997E-3</v>
      </c>
      <c r="N7" s="70">
        <v>1.5E-3</v>
      </c>
      <c r="O7" s="68">
        <v>0.25</v>
      </c>
      <c r="P7" s="69">
        <v>1.0872999999999999</v>
      </c>
      <c r="Q7" s="68">
        <v>0.13</v>
      </c>
      <c r="R7" s="68">
        <v>0.64</v>
      </c>
      <c r="S7" s="68">
        <v>0.18</v>
      </c>
      <c r="T7" s="68">
        <v>0.18</v>
      </c>
      <c r="U7" s="67">
        <v>7.5999999999999998E-2</v>
      </c>
      <c r="V7" s="67">
        <v>0.122</v>
      </c>
      <c r="W7" s="67">
        <v>0.158</v>
      </c>
      <c r="X7" s="69">
        <v>3.9039999999999998E-2</v>
      </c>
      <c r="Y7" s="67">
        <v>0.13100000000000001</v>
      </c>
      <c r="Z7" s="68"/>
      <c r="AA7" s="69"/>
      <c r="AB7" s="69"/>
      <c r="AC7" s="66"/>
      <c r="AD7" s="71"/>
      <c r="AE7" s="72"/>
      <c r="AG7" s="73">
        <v>30.21</v>
      </c>
      <c r="AH7" s="74">
        <v>4.2500000000000003E-2</v>
      </c>
    </row>
    <row r="8" spans="1:34" ht="21" x14ac:dyDescent="0.35">
      <c r="A8" t="str">
        <f t="shared" si="0"/>
        <v>Atikokan Hydro Inc.GENERAL SERVICE LESS THAN 50 KW</v>
      </c>
      <c r="B8" s="25" t="s">
        <v>36</v>
      </c>
      <c r="C8" s="65" t="s">
        <v>31</v>
      </c>
      <c r="D8" s="66">
        <v>2025</v>
      </c>
      <c r="E8" s="66">
        <v>750</v>
      </c>
      <c r="F8" s="67">
        <v>9.3000000000000013E-2</v>
      </c>
      <c r="G8" s="67">
        <v>0.11</v>
      </c>
      <c r="H8" s="68">
        <v>89.93</v>
      </c>
      <c r="I8" s="69">
        <v>-8.0000000000000004E-4</v>
      </c>
      <c r="J8" s="69">
        <v>6.6E-3</v>
      </c>
      <c r="K8" s="69">
        <v>1.0200000000000001E-2</v>
      </c>
      <c r="L8" s="69">
        <v>5.7000000000000002E-3</v>
      </c>
      <c r="M8" s="69">
        <v>4.4999999999999997E-3</v>
      </c>
      <c r="N8" s="70">
        <v>1.5E-3</v>
      </c>
      <c r="O8" s="68">
        <v>0.25</v>
      </c>
      <c r="P8" s="69">
        <v>1.0753999999999999</v>
      </c>
      <c r="Q8" s="68">
        <v>0.13</v>
      </c>
      <c r="R8" s="68">
        <v>0.64</v>
      </c>
      <c r="S8" s="68">
        <v>0.18</v>
      </c>
      <c r="T8" s="68">
        <v>0.18</v>
      </c>
      <c r="U8" s="67">
        <v>7.5999999999999998E-2</v>
      </c>
      <c r="V8" s="67">
        <v>0.122</v>
      </c>
      <c r="W8" s="67">
        <v>0.158</v>
      </c>
      <c r="X8" s="69">
        <v>3.9039999999999998E-2</v>
      </c>
      <c r="Y8" s="67">
        <v>0.13100000000000001</v>
      </c>
      <c r="Z8" s="68">
        <v>0.42</v>
      </c>
      <c r="AA8" s="69">
        <v>5.8999999999999999E-3</v>
      </c>
      <c r="AB8" s="69">
        <v>-6.7000000000000002E-3</v>
      </c>
      <c r="AC8" s="66">
        <v>0</v>
      </c>
      <c r="AD8" s="71"/>
      <c r="AE8" s="72">
        <v>39.49</v>
      </c>
      <c r="AG8" s="73">
        <v>27.85</v>
      </c>
      <c r="AH8" s="74">
        <v>3.9199999999999999E-2</v>
      </c>
    </row>
    <row r="9" spans="1:34" ht="21" x14ac:dyDescent="0.35">
      <c r="A9" t="str">
        <f t="shared" si="0"/>
        <v>Bluewater Power Distribution CorporationGENERAL SERVICE LESS THAN 50 KW</v>
      </c>
      <c r="B9" s="25" t="s">
        <v>37</v>
      </c>
      <c r="C9" s="65" t="s">
        <v>31</v>
      </c>
      <c r="D9" s="66">
        <v>2025</v>
      </c>
      <c r="E9" s="66">
        <v>750</v>
      </c>
      <c r="F9" s="67">
        <v>9.3000000000000013E-2</v>
      </c>
      <c r="G9" s="67">
        <v>0.11</v>
      </c>
      <c r="H9" s="68">
        <v>33.46</v>
      </c>
      <c r="I9" s="69">
        <v>2.35E-2</v>
      </c>
      <c r="J9" s="69">
        <v>1.2999999999999999E-3</v>
      </c>
      <c r="K9" s="69">
        <v>1.04E-2</v>
      </c>
      <c r="L9" s="69">
        <v>7.9000000000000008E-3</v>
      </c>
      <c r="M9" s="69">
        <v>4.4999999999999997E-3</v>
      </c>
      <c r="N9" s="70">
        <v>1.5E-3</v>
      </c>
      <c r="O9" s="68">
        <v>0.25</v>
      </c>
      <c r="P9" s="69">
        <v>1.0430999999999999</v>
      </c>
      <c r="Q9" s="68">
        <v>0.13</v>
      </c>
      <c r="R9" s="68">
        <v>0.64</v>
      </c>
      <c r="S9" s="68">
        <v>0.18</v>
      </c>
      <c r="T9" s="68">
        <v>0.18</v>
      </c>
      <c r="U9" s="67">
        <v>7.5999999999999998E-2</v>
      </c>
      <c r="V9" s="67">
        <v>0.122</v>
      </c>
      <c r="W9" s="67">
        <v>0.158</v>
      </c>
      <c r="X9" s="69">
        <v>3.9039999999999998E-2</v>
      </c>
      <c r="Y9" s="67">
        <v>0.13100000000000001</v>
      </c>
      <c r="Z9" s="68">
        <v>0.42</v>
      </c>
      <c r="AA9" s="69">
        <v>2.4899999999999999E-2</v>
      </c>
      <c r="AB9" s="69">
        <v>-1.4E-3</v>
      </c>
      <c r="AC9" s="66">
        <v>0</v>
      </c>
      <c r="AD9" s="71"/>
      <c r="AE9" s="72">
        <v>39.49</v>
      </c>
      <c r="AG9" s="73">
        <f t="shared" si="1"/>
        <v>33.04</v>
      </c>
      <c r="AH9" s="74">
        <f t="shared" si="2"/>
        <v>2.4899999999999999E-2</v>
      </c>
    </row>
    <row r="10" spans="1:34" ht="21" x14ac:dyDescent="0.35">
      <c r="A10" t="str">
        <f t="shared" si="0"/>
        <v>Burlington Hydro Inc.GENERAL SERVICE LESS THAN 50 KW</v>
      </c>
      <c r="B10" s="25" t="s">
        <v>39</v>
      </c>
      <c r="C10" s="65" t="s">
        <v>31</v>
      </c>
      <c r="D10" s="66">
        <v>2025</v>
      </c>
      <c r="E10" s="66">
        <v>750</v>
      </c>
      <c r="F10" s="67">
        <v>9.3000000000000013E-2</v>
      </c>
      <c r="G10" s="67">
        <v>0.11</v>
      </c>
      <c r="H10" s="68">
        <v>29.8</v>
      </c>
      <c r="I10" s="69">
        <v>2.0500000000000001E-2</v>
      </c>
      <c r="J10" s="71">
        <v>1.2999999999999999E-3</v>
      </c>
      <c r="K10" s="69">
        <v>1.23E-2</v>
      </c>
      <c r="L10" s="69">
        <v>8.6999999999999994E-3</v>
      </c>
      <c r="M10" s="69">
        <v>4.4999999999999997E-3</v>
      </c>
      <c r="N10" s="70">
        <v>1.5E-3</v>
      </c>
      <c r="O10" s="68">
        <v>0.25</v>
      </c>
      <c r="P10" s="69">
        <v>1.0382</v>
      </c>
      <c r="Q10" s="68">
        <v>0.13</v>
      </c>
      <c r="R10" s="68">
        <v>0.64</v>
      </c>
      <c r="S10" s="68">
        <v>0.18</v>
      </c>
      <c r="T10" s="68">
        <v>0.18</v>
      </c>
      <c r="U10" s="67">
        <v>7.5999999999999998E-2</v>
      </c>
      <c r="V10" s="67">
        <v>0.122</v>
      </c>
      <c r="W10" s="67">
        <v>0.158</v>
      </c>
      <c r="X10" s="69">
        <v>3.9039999999999998E-2</v>
      </c>
      <c r="Y10" s="67">
        <v>0.13100000000000001</v>
      </c>
      <c r="Z10" s="68">
        <v>0.51</v>
      </c>
      <c r="AA10" s="69">
        <v>1.9300000000000001E-2</v>
      </c>
      <c r="AB10" s="69">
        <v>1.1999999999999999E-3</v>
      </c>
      <c r="AC10" s="66">
        <v>0</v>
      </c>
      <c r="AD10" s="71"/>
      <c r="AE10" s="72">
        <v>39.49</v>
      </c>
      <c r="AG10" s="73">
        <f t="shared" si="1"/>
        <v>29.29</v>
      </c>
      <c r="AH10" s="74">
        <f t="shared" si="2"/>
        <v>1.9300000000000001E-2</v>
      </c>
    </row>
    <row r="11" spans="1:34" ht="21" x14ac:dyDescent="0.35">
      <c r="A11" t="str">
        <f t="shared" si="0"/>
        <v>Canadian Niagara Power Inc.GENERAL SERVICE LESS THAN 50 KW</v>
      </c>
      <c r="B11" s="25" t="s">
        <v>40</v>
      </c>
      <c r="C11" s="65" t="s">
        <v>31</v>
      </c>
      <c r="D11" s="66">
        <v>2025</v>
      </c>
      <c r="E11" s="66">
        <v>750</v>
      </c>
      <c r="F11" s="67">
        <v>9.3000000000000013E-2</v>
      </c>
      <c r="G11" s="67">
        <v>0.11</v>
      </c>
      <c r="H11" s="68">
        <v>38.03</v>
      </c>
      <c r="I11" s="69">
        <v>2.6200000000000001E-2</v>
      </c>
      <c r="J11" s="69"/>
      <c r="K11" s="69">
        <v>9.1000000000000004E-3</v>
      </c>
      <c r="L11" s="69">
        <v>7.1000000000000004E-3</v>
      </c>
      <c r="M11" s="69">
        <v>4.4999999999999997E-3</v>
      </c>
      <c r="N11" s="70">
        <v>1.5E-3</v>
      </c>
      <c r="O11" s="68">
        <v>0.25</v>
      </c>
      <c r="P11" s="69">
        <v>1.0524</v>
      </c>
      <c r="Q11" s="68">
        <v>0.13</v>
      </c>
      <c r="R11" s="68">
        <v>0.64</v>
      </c>
      <c r="S11" s="68">
        <v>0.18</v>
      </c>
      <c r="T11" s="68">
        <v>0.18</v>
      </c>
      <c r="U11" s="67">
        <v>7.5999999999999998E-2</v>
      </c>
      <c r="V11" s="67">
        <v>0.122</v>
      </c>
      <c r="W11" s="67">
        <v>0.158</v>
      </c>
      <c r="X11" s="69">
        <v>3.9039999999999998E-2</v>
      </c>
      <c r="Y11" s="67">
        <v>0.13100000000000001</v>
      </c>
      <c r="Z11" s="68">
        <v>0.42</v>
      </c>
      <c r="AA11" s="69">
        <v>3.0499999999999999E-2</v>
      </c>
      <c r="AB11" s="69">
        <v>-4.3E-3</v>
      </c>
      <c r="AC11" s="66">
        <v>0</v>
      </c>
      <c r="AD11" s="71"/>
      <c r="AE11" s="72">
        <v>39.49</v>
      </c>
      <c r="AG11" s="73">
        <f t="shared" si="1"/>
        <v>37.61</v>
      </c>
      <c r="AH11" s="74">
        <f t="shared" si="2"/>
        <v>3.0499999999999999E-2</v>
      </c>
    </row>
    <row r="12" spans="1:34" ht="21" x14ac:dyDescent="0.35">
      <c r="A12" t="str">
        <f t="shared" si="0"/>
        <v>Centre Wellington Hydro Ltd.GENERAL SERVICE LESS THAN 50 KW</v>
      </c>
      <c r="B12" s="25" t="s">
        <v>41</v>
      </c>
      <c r="C12" s="65" t="s">
        <v>31</v>
      </c>
      <c r="D12" s="66">
        <v>2025</v>
      </c>
      <c r="E12" s="66">
        <v>750</v>
      </c>
      <c r="F12" s="67">
        <v>9.3000000000000013E-2</v>
      </c>
      <c r="G12" s="67">
        <v>0.11</v>
      </c>
      <c r="H12" s="68">
        <v>23.92</v>
      </c>
      <c r="I12" s="69">
        <v>2.75E-2</v>
      </c>
      <c r="J12" s="69">
        <v>3.5000000000000001E-3</v>
      </c>
      <c r="K12" s="69">
        <v>9.5999999999999992E-3</v>
      </c>
      <c r="L12" s="69">
        <v>7.3000000000000001E-3</v>
      </c>
      <c r="M12" s="69">
        <v>4.4999999999999997E-3</v>
      </c>
      <c r="N12" s="70">
        <v>1.5E-3</v>
      </c>
      <c r="O12" s="68">
        <v>0.25</v>
      </c>
      <c r="P12" s="69">
        <v>1.0485</v>
      </c>
      <c r="Q12" s="68">
        <v>0.13</v>
      </c>
      <c r="R12" s="68">
        <v>0.64</v>
      </c>
      <c r="S12" s="68">
        <v>0.18</v>
      </c>
      <c r="T12" s="68">
        <v>0.18</v>
      </c>
      <c r="U12" s="67">
        <v>7.5999999999999998E-2</v>
      </c>
      <c r="V12" s="67">
        <v>0.122</v>
      </c>
      <c r="W12" s="67">
        <v>0.158</v>
      </c>
      <c r="X12" s="69">
        <v>3.9039999999999998E-2</v>
      </c>
      <c r="Y12" s="67">
        <v>0.13100000000000001</v>
      </c>
      <c r="Z12" s="68">
        <v>0.42</v>
      </c>
      <c r="AA12" s="69">
        <v>2.4500000000000001E-2</v>
      </c>
      <c r="AB12" s="69">
        <v>3.0000000000000001E-3</v>
      </c>
      <c r="AC12" s="66">
        <v>0</v>
      </c>
      <c r="AD12" s="71"/>
      <c r="AE12" s="72">
        <v>39.49</v>
      </c>
      <c r="AG12" s="73">
        <f t="shared" si="1"/>
        <v>23.5</v>
      </c>
      <c r="AH12" s="74">
        <f t="shared" si="2"/>
        <v>2.4500000000000001E-2</v>
      </c>
    </row>
    <row r="13" spans="1:34" ht="21" x14ac:dyDescent="0.35">
      <c r="A13" t="str">
        <f t="shared" si="0"/>
        <v>Cooperative Hydro Embrun Inc.GENERAL SERVICE LESS THAN 50 KW</v>
      </c>
      <c r="B13" s="25" t="s">
        <v>43</v>
      </c>
      <c r="C13" s="65" t="s">
        <v>31</v>
      </c>
      <c r="D13" s="66">
        <v>2025</v>
      </c>
      <c r="E13" s="66">
        <v>750</v>
      </c>
      <c r="F13" s="67">
        <v>9.3000000000000013E-2</v>
      </c>
      <c r="G13" s="67">
        <v>0.11</v>
      </c>
      <c r="H13" s="68">
        <v>22.42</v>
      </c>
      <c r="I13" s="69">
        <v>2.2800000000000001E-2</v>
      </c>
      <c r="J13" s="69">
        <v>4.1999999999999997E-3</v>
      </c>
      <c r="K13" s="69">
        <v>1.06E-2</v>
      </c>
      <c r="L13" s="69">
        <v>7.9000000000000008E-3</v>
      </c>
      <c r="M13" s="69">
        <v>4.4999999999999997E-3</v>
      </c>
      <c r="N13" s="70">
        <v>1.5E-3</v>
      </c>
      <c r="O13" s="68">
        <v>0.25</v>
      </c>
      <c r="P13" s="69">
        <v>1.0834999999999999</v>
      </c>
      <c r="Q13" s="68">
        <v>0.13</v>
      </c>
      <c r="R13" s="68">
        <v>0.64</v>
      </c>
      <c r="S13" s="68">
        <v>0.18</v>
      </c>
      <c r="T13" s="68">
        <v>0.18</v>
      </c>
      <c r="U13" s="67">
        <v>7.5999999999999998E-2</v>
      </c>
      <c r="V13" s="67">
        <v>0.122</v>
      </c>
      <c r="W13" s="67">
        <v>0.158</v>
      </c>
      <c r="X13" s="69">
        <v>3.9039999999999998E-2</v>
      </c>
      <c r="Y13" s="67">
        <v>0.13100000000000001</v>
      </c>
      <c r="Z13" s="68">
        <v>0.42</v>
      </c>
      <c r="AA13" s="69">
        <v>1.84E-2</v>
      </c>
      <c r="AB13" s="69">
        <v>4.4000000000000003E-3</v>
      </c>
      <c r="AC13" s="66">
        <v>0</v>
      </c>
      <c r="AD13" s="71"/>
      <c r="AE13" s="72">
        <v>39.49</v>
      </c>
      <c r="AG13" s="73">
        <f t="shared" si="1"/>
        <v>22</v>
      </c>
      <c r="AH13" s="74">
        <f t="shared" si="2"/>
        <v>1.84E-2</v>
      </c>
    </row>
    <row r="14" spans="1:34" ht="21" x14ac:dyDescent="0.35">
      <c r="A14" t="str">
        <f t="shared" si="0"/>
        <v>E.L.K. Energy Inc.GENERAL SERVICE LESS THAN 50 KW</v>
      </c>
      <c r="B14" s="25" t="s">
        <v>44</v>
      </c>
      <c r="C14" s="65" t="s">
        <v>31</v>
      </c>
      <c r="D14" s="66">
        <v>2025</v>
      </c>
      <c r="E14" s="66">
        <v>750</v>
      </c>
      <c r="F14" s="67">
        <v>9.3000000000000013E-2</v>
      </c>
      <c r="G14" s="67">
        <v>0.11</v>
      </c>
      <c r="H14" s="68">
        <v>22.12</v>
      </c>
      <c r="I14" s="69">
        <v>9.9000000000000008E-3</v>
      </c>
      <c r="J14" s="69"/>
      <c r="K14" s="69">
        <v>1.06E-2</v>
      </c>
      <c r="L14" s="69">
        <v>8.3000000000000001E-3</v>
      </c>
      <c r="M14" s="69">
        <v>4.4999999999999997E-3</v>
      </c>
      <c r="N14" s="70">
        <v>1.5E-3</v>
      </c>
      <c r="O14" s="68">
        <v>0.25</v>
      </c>
      <c r="P14" s="69">
        <v>1.0417000000000001</v>
      </c>
      <c r="Q14" s="68">
        <v>0.13</v>
      </c>
      <c r="R14" s="68">
        <v>0.64</v>
      </c>
      <c r="S14" s="68">
        <v>0.18</v>
      </c>
      <c r="T14" s="68">
        <v>0.18</v>
      </c>
      <c r="U14" s="67">
        <v>7.5999999999999998E-2</v>
      </c>
      <c r="V14" s="67">
        <v>0.122</v>
      </c>
      <c r="W14" s="67">
        <v>0.158</v>
      </c>
      <c r="X14" s="69">
        <v>3.9039999999999998E-2</v>
      </c>
      <c r="Y14" s="67">
        <v>0.13100000000000001</v>
      </c>
      <c r="Z14" s="68">
        <v>2.81</v>
      </c>
      <c r="AA14" s="69">
        <v>6.6E-3</v>
      </c>
      <c r="AB14" s="69">
        <v>3.3E-3</v>
      </c>
      <c r="AC14" s="66">
        <v>0</v>
      </c>
      <c r="AD14" s="71"/>
      <c r="AE14" s="72">
        <v>39.49</v>
      </c>
      <c r="AG14" s="73">
        <f t="shared" si="1"/>
        <v>19.310000000000002</v>
      </c>
      <c r="AH14" s="74">
        <f t="shared" si="2"/>
        <v>6.6E-3</v>
      </c>
    </row>
    <row r="15" spans="1:34" ht="21" x14ac:dyDescent="0.35">
      <c r="A15" t="str">
        <f t="shared" si="0"/>
        <v>Elexicon Energy Inc.-Veridian Rate ZoneGENERAL SERVICE LESS THAN 50 KW</v>
      </c>
      <c r="B15" s="25" t="s">
        <v>107</v>
      </c>
      <c r="C15" s="65" t="s">
        <v>31</v>
      </c>
      <c r="D15" s="66">
        <v>2025</v>
      </c>
      <c r="E15" s="66">
        <v>750</v>
      </c>
      <c r="F15" s="67">
        <v>9.3000000000000013E-2</v>
      </c>
      <c r="G15" s="67">
        <v>0.11</v>
      </c>
      <c r="H15" s="68">
        <v>22.78</v>
      </c>
      <c r="I15" s="69">
        <v>2.4E-2</v>
      </c>
      <c r="J15" s="71"/>
      <c r="K15" s="69">
        <v>1.03E-2</v>
      </c>
      <c r="L15" s="69">
        <v>7.1999999999999998E-3</v>
      </c>
      <c r="M15" s="69">
        <v>4.4999999999999997E-3</v>
      </c>
      <c r="N15" s="70">
        <v>1.5E-3</v>
      </c>
      <c r="O15" s="68">
        <v>0.25</v>
      </c>
      <c r="P15" s="69">
        <v>1.0482</v>
      </c>
      <c r="Q15" s="68">
        <v>0.13</v>
      </c>
      <c r="R15" s="68">
        <v>0.64</v>
      </c>
      <c r="S15" s="68">
        <v>0.18</v>
      </c>
      <c r="T15" s="68">
        <v>0.18</v>
      </c>
      <c r="U15" s="67">
        <v>7.5999999999999998E-2</v>
      </c>
      <c r="V15" s="67">
        <v>0.122</v>
      </c>
      <c r="W15" s="67">
        <v>0.158</v>
      </c>
      <c r="X15" s="69">
        <v>3.9039999999999998E-2</v>
      </c>
      <c r="Y15" s="67">
        <v>0.13100000000000001</v>
      </c>
      <c r="Z15" s="68">
        <v>2.2200000000000002</v>
      </c>
      <c r="AA15" s="69">
        <v>2.07E-2</v>
      </c>
      <c r="AB15" s="69">
        <v>3.3E-3</v>
      </c>
      <c r="AC15" s="66">
        <v>0</v>
      </c>
      <c r="AD15" s="71"/>
      <c r="AE15" s="72">
        <v>39.49</v>
      </c>
      <c r="AG15" s="73">
        <f t="shared" si="1"/>
        <v>20.560000000000002</v>
      </c>
      <c r="AH15" s="74">
        <f t="shared" si="2"/>
        <v>2.07E-2</v>
      </c>
    </row>
    <row r="16" spans="1:34" ht="21" x14ac:dyDescent="0.35">
      <c r="A16" t="str">
        <f t="shared" si="0"/>
        <v>Elexicon Energy Inc.-Whitby Rate ZoneGENERAL SERVICE LESS THAN 50 KW</v>
      </c>
      <c r="B16" s="25" t="s">
        <v>113</v>
      </c>
      <c r="C16" s="65" t="s">
        <v>31</v>
      </c>
      <c r="D16" s="66">
        <v>2025</v>
      </c>
      <c r="E16" s="66">
        <v>750</v>
      </c>
      <c r="F16" s="67">
        <v>9.3000000000000013E-2</v>
      </c>
      <c r="G16" s="67">
        <v>0.11</v>
      </c>
      <c r="H16" s="68">
        <v>32.46</v>
      </c>
      <c r="I16" s="69">
        <v>2.5600000000000001E-2</v>
      </c>
      <c r="J16" s="69"/>
      <c r="K16" s="69">
        <v>1.23E-2</v>
      </c>
      <c r="L16" s="69">
        <v>9.4000000000000004E-3</v>
      </c>
      <c r="M16" s="69">
        <v>4.4999999999999997E-3</v>
      </c>
      <c r="N16" s="70">
        <v>1.5E-3</v>
      </c>
      <c r="O16" s="68">
        <v>0.25</v>
      </c>
      <c r="P16" s="69">
        <v>1.0454000000000001</v>
      </c>
      <c r="Q16" s="68">
        <v>0.13</v>
      </c>
      <c r="R16" s="68">
        <v>0.64</v>
      </c>
      <c r="S16" s="68">
        <v>0.18</v>
      </c>
      <c r="T16" s="68">
        <v>0.18</v>
      </c>
      <c r="U16" s="67">
        <v>7.5999999999999998E-2</v>
      </c>
      <c r="V16" s="67">
        <v>0.122</v>
      </c>
      <c r="W16" s="67">
        <v>0.158</v>
      </c>
      <c r="X16" s="69">
        <v>3.9039999999999998E-2</v>
      </c>
      <c r="Y16" s="67">
        <v>0.13100000000000001</v>
      </c>
      <c r="Z16" s="68">
        <v>1.1200000000000001</v>
      </c>
      <c r="AA16" s="69">
        <v>2.3199999999999998E-2</v>
      </c>
      <c r="AB16" s="69">
        <v>2.3999999999999998E-3</v>
      </c>
      <c r="AC16" s="66">
        <v>0</v>
      </c>
      <c r="AD16" s="71"/>
      <c r="AE16" s="72">
        <v>39.49</v>
      </c>
      <c r="AG16" s="73">
        <f t="shared" si="1"/>
        <v>31.34</v>
      </c>
      <c r="AH16" s="74">
        <f t="shared" si="2"/>
        <v>2.3199999999999998E-2</v>
      </c>
    </row>
    <row r="17" spans="1:34" ht="21" x14ac:dyDescent="0.35">
      <c r="A17" t="str">
        <f t="shared" si="0"/>
        <v>Enova Power Corp.-Kitchener-Wilmot Hydro Rate ZoneGENERAL SERVICE LESS THAN 50 KW</v>
      </c>
      <c r="B17" s="25" t="s">
        <v>246</v>
      </c>
      <c r="C17" s="65" t="s">
        <v>31</v>
      </c>
      <c r="D17" s="66">
        <v>2025</v>
      </c>
      <c r="E17" s="66">
        <v>750</v>
      </c>
      <c r="F17" s="67">
        <v>9.3000000000000013E-2</v>
      </c>
      <c r="G17" s="67">
        <v>0.11</v>
      </c>
      <c r="H17" s="68">
        <v>32.78</v>
      </c>
      <c r="I17" s="69">
        <v>1.4500000000000001E-2</v>
      </c>
      <c r="J17" s="69">
        <v>2.8999999999999998E-3</v>
      </c>
      <c r="K17" s="69">
        <v>9.7000000000000003E-3</v>
      </c>
      <c r="L17" s="69">
        <v>1.6000000000000001E-3</v>
      </c>
      <c r="M17" s="69">
        <v>4.4999999999999997E-3</v>
      </c>
      <c r="N17" s="70">
        <v>1.5E-3</v>
      </c>
      <c r="O17" s="68">
        <v>0.25</v>
      </c>
      <c r="P17" s="69">
        <v>1.0349999999999999</v>
      </c>
      <c r="Q17" s="68">
        <v>0.13</v>
      </c>
      <c r="R17" s="68">
        <v>0.64</v>
      </c>
      <c r="S17" s="68">
        <v>0.18</v>
      </c>
      <c r="T17" s="68">
        <v>0.18</v>
      </c>
      <c r="U17" s="67">
        <v>7.5999999999999998E-2</v>
      </c>
      <c r="V17" s="67">
        <v>0.122</v>
      </c>
      <c r="W17" s="67">
        <v>0.158</v>
      </c>
      <c r="X17" s="69">
        <v>3.9039999999999998E-2</v>
      </c>
      <c r="Y17" s="67">
        <v>0.13100000000000001</v>
      </c>
      <c r="Z17" s="68">
        <v>0.42</v>
      </c>
      <c r="AA17" s="69">
        <v>1.55E-2</v>
      </c>
      <c r="AB17" s="69">
        <v>-1E-3</v>
      </c>
      <c r="AC17" s="66">
        <v>0</v>
      </c>
      <c r="AD17" s="71"/>
      <c r="AE17" s="72">
        <v>39.49</v>
      </c>
      <c r="AG17" s="73">
        <f t="shared" si="1"/>
        <v>32.36</v>
      </c>
      <c r="AH17" s="74">
        <f t="shared" si="2"/>
        <v>1.55E-2</v>
      </c>
    </row>
    <row r="18" spans="1:34" ht="21" x14ac:dyDescent="0.35">
      <c r="A18" t="str">
        <f t="shared" si="0"/>
        <v>Enova Power Corp.-Waterloo North Rate ZoneGENERAL SERVICE LESS THAN 50 KW</v>
      </c>
      <c r="B18" s="25" t="s">
        <v>247</v>
      </c>
      <c r="C18" s="65" t="s">
        <v>31</v>
      </c>
      <c r="D18" s="66">
        <v>2025</v>
      </c>
      <c r="E18" s="66">
        <v>750</v>
      </c>
      <c r="F18" s="67">
        <v>9.3000000000000013E-2</v>
      </c>
      <c r="G18" s="67">
        <v>0.11</v>
      </c>
      <c r="H18" s="68">
        <v>34.130000000000003</v>
      </c>
      <c r="I18" s="69">
        <v>2.18E-2</v>
      </c>
      <c r="J18" s="71">
        <v>2.7000000000000001E-3</v>
      </c>
      <c r="K18" s="69">
        <v>1.06E-2</v>
      </c>
      <c r="L18" s="69">
        <v>2.5999999999999999E-3</v>
      </c>
      <c r="M18" s="69">
        <v>4.4999999999999997E-3</v>
      </c>
      <c r="N18" s="70">
        <v>1.5E-3</v>
      </c>
      <c r="O18" s="68">
        <v>0.25</v>
      </c>
      <c r="P18" s="69">
        <v>1.0353000000000001</v>
      </c>
      <c r="Q18" s="68">
        <v>0.13</v>
      </c>
      <c r="R18" s="68">
        <v>0.64</v>
      </c>
      <c r="S18" s="68">
        <v>0.18</v>
      </c>
      <c r="T18" s="68">
        <v>0.18</v>
      </c>
      <c r="U18" s="67">
        <v>7.5999999999999998E-2</v>
      </c>
      <c r="V18" s="67">
        <v>0.122</v>
      </c>
      <c r="W18" s="67">
        <v>0.158</v>
      </c>
      <c r="X18" s="69">
        <v>3.9039999999999998E-2</v>
      </c>
      <c r="Y18" s="67">
        <v>0.13100000000000001</v>
      </c>
      <c r="Z18" s="68">
        <v>0.42</v>
      </c>
      <c r="AA18" s="69">
        <v>2.1700000000000001E-2</v>
      </c>
      <c r="AB18" s="69">
        <v>1E-4</v>
      </c>
      <c r="AC18" s="66">
        <v>0</v>
      </c>
      <c r="AD18" s="71"/>
      <c r="AE18" s="72">
        <v>39.49</v>
      </c>
      <c r="AG18" s="73">
        <f t="shared" si="1"/>
        <v>33.71</v>
      </c>
      <c r="AH18" s="74">
        <f t="shared" si="2"/>
        <v>2.1700000000000001E-2</v>
      </c>
    </row>
    <row r="19" spans="1:34" ht="21" x14ac:dyDescent="0.35">
      <c r="A19" t="str">
        <f t="shared" si="0"/>
        <v>Entegrus Powerlines Inc.-For Entegrus-Main Rate ZoneGENERAL SERVICE LESS THAN 50 KW</v>
      </c>
      <c r="B19" s="25" t="s">
        <v>48</v>
      </c>
      <c r="C19" s="65" t="s">
        <v>31</v>
      </c>
      <c r="D19" s="66">
        <v>2025</v>
      </c>
      <c r="E19" s="66">
        <v>750</v>
      </c>
      <c r="F19" s="67">
        <v>9.3000000000000013E-2</v>
      </c>
      <c r="G19" s="67">
        <v>0.11</v>
      </c>
      <c r="H19" s="68">
        <v>38.15</v>
      </c>
      <c r="I19" s="69">
        <v>1.7000000000000001E-2</v>
      </c>
      <c r="J19" s="71">
        <v>2.8E-3</v>
      </c>
      <c r="K19" s="69">
        <v>1.0200000000000001E-2</v>
      </c>
      <c r="L19" s="69">
        <v>6.8999999999999999E-3</v>
      </c>
      <c r="M19" s="69">
        <v>4.4999999999999997E-3</v>
      </c>
      <c r="N19" s="70">
        <v>1.5E-3</v>
      </c>
      <c r="O19" s="68">
        <v>0.25</v>
      </c>
      <c r="P19" s="69">
        <v>1.0431999999999999</v>
      </c>
      <c r="Q19" s="68">
        <v>0.13</v>
      </c>
      <c r="R19" s="68">
        <v>0.64</v>
      </c>
      <c r="S19" s="68">
        <v>0.18</v>
      </c>
      <c r="T19" s="68">
        <v>0.18</v>
      </c>
      <c r="U19" s="67">
        <v>7.5999999999999998E-2</v>
      </c>
      <c r="V19" s="67">
        <v>0.122</v>
      </c>
      <c r="W19" s="67">
        <v>0.158</v>
      </c>
      <c r="X19" s="69">
        <v>3.9039999999999998E-2</v>
      </c>
      <c r="Y19" s="67">
        <v>0.13100000000000001</v>
      </c>
      <c r="Z19" s="68">
        <v>0.42</v>
      </c>
      <c r="AA19" s="69">
        <v>1.23E-2</v>
      </c>
      <c r="AB19" s="69">
        <v>4.7000000000000002E-3</v>
      </c>
      <c r="AC19" s="66">
        <v>0</v>
      </c>
      <c r="AD19" s="71"/>
      <c r="AE19" s="72">
        <v>39.49</v>
      </c>
      <c r="AG19" s="73">
        <f t="shared" si="1"/>
        <v>37.729999999999997</v>
      </c>
      <c r="AH19" s="74">
        <f t="shared" si="2"/>
        <v>1.23E-2</v>
      </c>
    </row>
    <row r="20" spans="1:34" ht="31.5" x14ac:dyDescent="0.35">
      <c r="A20" t="str">
        <f t="shared" si="0"/>
        <v>Entegrus Powerlines Inc.-For Former St. Thomas Energy Rate ZoneGENERAL SERVICE LESS THAN 50 KW</v>
      </c>
      <c r="B20" s="25" t="s">
        <v>49</v>
      </c>
      <c r="C20" s="65" t="s">
        <v>31</v>
      </c>
      <c r="D20" s="66">
        <v>2025</v>
      </c>
      <c r="E20" s="66">
        <v>750</v>
      </c>
      <c r="F20" s="67">
        <v>9.3000000000000013E-2</v>
      </c>
      <c r="G20" s="67">
        <v>0.11</v>
      </c>
      <c r="H20" s="68">
        <v>30.04</v>
      </c>
      <c r="I20" s="69">
        <v>1.9599999999999999E-2</v>
      </c>
      <c r="J20" s="69">
        <v>1.8E-3</v>
      </c>
      <c r="K20" s="69">
        <v>1.18E-2</v>
      </c>
      <c r="L20" s="69">
        <v>7.9000000000000008E-3</v>
      </c>
      <c r="M20" s="69">
        <v>4.4999999999999997E-3</v>
      </c>
      <c r="N20" s="70">
        <v>1.5E-3</v>
      </c>
      <c r="O20" s="68">
        <v>0.25</v>
      </c>
      <c r="P20" s="69">
        <v>1.0392999999999999</v>
      </c>
      <c r="Q20" s="68">
        <v>0.13</v>
      </c>
      <c r="R20" s="68">
        <v>0.64</v>
      </c>
      <c r="S20" s="68">
        <v>0.18</v>
      </c>
      <c r="T20" s="68">
        <v>0.18</v>
      </c>
      <c r="U20" s="67">
        <v>7.5999999999999998E-2</v>
      </c>
      <c r="V20" s="67">
        <v>0.122</v>
      </c>
      <c r="W20" s="67">
        <v>0.158</v>
      </c>
      <c r="X20" s="69">
        <v>3.9039999999999998E-2</v>
      </c>
      <c r="Y20" s="67">
        <v>0.13100000000000001</v>
      </c>
      <c r="Z20" s="68">
        <v>0.42</v>
      </c>
      <c r="AA20" s="69">
        <v>2.01E-2</v>
      </c>
      <c r="AB20" s="69">
        <v>-5.0000000000000001E-4</v>
      </c>
      <c r="AC20" s="66">
        <v>0</v>
      </c>
      <c r="AD20" s="71"/>
      <c r="AE20" s="72">
        <v>39.49</v>
      </c>
      <c r="AG20" s="73">
        <f t="shared" si="1"/>
        <v>29.619999999999997</v>
      </c>
      <c r="AH20" s="74">
        <f t="shared" si="2"/>
        <v>2.01E-2</v>
      </c>
    </row>
    <row r="21" spans="1:34" ht="21" x14ac:dyDescent="0.35">
      <c r="A21" t="str">
        <f t="shared" si="0"/>
        <v>ENWIN Utilities Ltd.GENERAL SERVICE LESS THAN 50 KW</v>
      </c>
      <c r="B21" s="25" t="s">
        <v>45</v>
      </c>
      <c r="C21" s="65" t="s">
        <v>31</v>
      </c>
      <c r="D21" s="66">
        <v>2025</v>
      </c>
      <c r="E21" s="66">
        <v>750</v>
      </c>
      <c r="F21" s="67">
        <v>9.3000000000000013E-2</v>
      </c>
      <c r="G21" s="67">
        <v>0.11</v>
      </c>
      <c r="H21" s="68">
        <v>32.58</v>
      </c>
      <c r="I21" s="69">
        <v>2.0899999999999998E-2</v>
      </c>
      <c r="J21" s="69">
        <v>2.3999999999999998E-3</v>
      </c>
      <c r="K21" s="69">
        <v>1.3100000000000001E-2</v>
      </c>
      <c r="L21" s="69">
        <v>7.9000000000000008E-3</v>
      </c>
      <c r="M21" s="69">
        <v>4.4999999999999997E-3</v>
      </c>
      <c r="N21" s="70">
        <v>1.5E-3</v>
      </c>
      <c r="O21" s="68">
        <v>0.25</v>
      </c>
      <c r="P21" s="69">
        <v>1.0310999999999999</v>
      </c>
      <c r="Q21" s="68">
        <v>0.13</v>
      </c>
      <c r="R21" s="68">
        <v>0.64</v>
      </c>
      <c r="S21" s="68">
        <v>0.18</v>
      </c>
      <c r="T21" s="68">
        <v>0.18</v>
      </c>
      <c r="U21" s="67">
        <v>7.5999999999999998E-2</v>
      </c>
      <c r="V21" s="67">
        <v>0.122</v>
      </c>
      <c r="W21" s="67">
        <v>0.158</v>
      </c>
      <c r="X21" s="69">
        <v>3.9039999999999998E-2</v>
      </c>
      <c r="Y21" s="67">
        <v>0.13100000000000001</v>
      </c>
      <c r="Z21" s="68">
        <v>0.42</v>
      </c>
      <c r="AA21" s="69">
        <v>2.0199999999999999E-2</v>
      </c>
      <c r="AB21" s="69">
        <v>6.9999999999999999E-4</v>
      </c>
      <c r="AC21" s="66">
        <v>0</v>
      </c>
      <c r="AD21" s="71"/>
      <c r="AE21" s="72">
        <v>39.49</v>
      </c>
      <c r="AG21" s="73">
        <f t="shared" si="1"/>
        <v>32.159999999999997</v>
      </c>
      <c r="AH21" s="74">
        <f t="shared" si="2"/>
        <v>2.0199999999999999E-2</v>
      </c>
    </row>
    <row r="22" spans="1:34" ht="21" x14ac:dyDescent="0.35">
      <c r="A22" t="str">
        <f t="shared" si="0"/>
        <v>EPCOR Electricity Distribution Ontario Inc.GENERAL SERVICE LESS THAN 50 KW</v>
      </c>
      <c r="B22" s="25" t="s">
        <v>46</v>
      </c>
      <c r="C22" s="65" t="s">
        <v>31</v>
      </c>
      <c r="D22" s="66">
        <v>2025</v>
      </c>
      <c r="E22" s="66">
        <v>750</v>
      </c>
      <c r="F22" s="67">
        <v>9.3000000000000013E-2</v>
      </c>
      <c r="G22" s="67">
        <v>0.11</v>
      </c>
      <c r="H22" s="68">
        <v>27.36</v>
      </c>
      <c r="I22" s="69">
        <v>2.7900000000000001E-2</v>
      </c>
      <c r="J22" s="69">
        <v>1.1000000000000001E-3</v>
      </c>
      <c r="K22" s="69">
        <v>9.9000000000000008E-3</v>
      </c>
      <c r="L22" s="69">
        <v>5.8999999999999999E-3</v>
      </c>
      <c r="M22" s="69">
        <v>4.4999999999999997E-3</v>
      </c>
      <c r="N22" s="70">
        <v>1.5E-3</v>
      </c>
      <c r="O22" s="68">
        <v>0.25</v>
      </c>
      <c r="P22" s="69">
        <v>1.0602</v>
      </c>
      <c r="Q22" s="68">
        <v>0.13</v>
      </c>
      <c r="R22" s="68">
        <v>0.64</v>
      </c>
      <c r="S22" s="68">
        <v>0.18</v>
      </c>
      <c r="T22" s="68">
        <v>0.18</v>
      </c>
      <c r="U22" s="67">
        <v>7.5999999999999998E-2</v>
      </c>
      <c r="V22" s="67">
        <v>0.122</v>
      </c>
      <c r="W22" s="67">
        <v>0.158</v>
      </c>
      <c r="X22" s="69">
        <v>3.9039999999999998E-2</v>
      </c>
      <c r="Y22" s="67">
        <v>0.13100000000000001</v>
      </c>
      <c r="Z22" s="68">
        <v>0.42</v>
      </c>
      <c r="AA22" s="69">
        <v>1.7899999999999999E-2</v>
      </c>
      <c r="AB22" s="69">
        <v>0.01</v>
      </c>
      <c r="AC22" s="66">
        <v>0</v>
      </c>
      <c r="AD22" s="71"/>
      <c r="AE22" s="72">
        <v>39.49</v>
      </c>
      <c r="AG22" s="73">
        <f t="shared" si="1"/>
        <v>26.939999999999998</v>
      </c>
      <c r="AH22" s="74">
        <f t="shared" si="2"/>
        <v>1.7899999999999999E-2</v>
      </c>
    </row>
    <row r="23" spans="1:34" ht="21" x14ac:dyDescent="0.35">
      <c r="A23" t="str">
        <f t="shared" si="0"/>
        <v>ERTH Power Corporation-Goderich Rate ZoneGENERAL SERVICE LESS THAN 50 KW</v>
      </c>
      <c r="B23" s="25" t="s">
        <v>108</v>
      </c>
      <c r="C23" s="65" t="s">
        <v>31</v>
      </c>
      <c r="D23" s="66">
        <v>2025</v>
      </c>
      <c r="E23" s="66">
        <v>750</v>
      </c>
      <c r="F23" s="67">
        <v>9.3000000000000013E-2</v>
      </c>
      <c r="G23" s="67">
        <v>0.11</v>
      </c>
      <c r="H23" s="68">
        <v>38.979999999999997</v>
      </c>
      <c r="I23" s="69">
        <v>1.12E-2</v>
      </c>
      <c r="J23" s="69">
        <v>7.1999999999999998E-3</v>
      </c>
      <c r="K23" s="69">
        <v>9.4000000000000004E-3</v>
      </c>
      <c r="L23" s="69">
        <v>7.3000000000000001E-3</v>
      </c>
      <c r="M23" s="69">
        <v>4.4999999999999997E-3</v>
      </c>
      <c r="N23" s="70">
        <v>1.5E-3</v>
      </c>
      <c r="O23" s="68">
        <v>0.25</v>
      </c>
      <c r="P23" s="69">
        <v>1.0467</v>
      </c>
      <c r="Q23" s="68">
        <v>0.13</v>
      </c>
      <c r="R23" s="68">
        <v>0.64</v>
      </c>
      <c r="S23" s="68">
        <v>0.18</v>
      </c>
      <c r="T23" s="68">
        <v>0.18</v>
      </c>
      <c r="U23" s="67">
        <v>7.5999999999999998E-2</v>
      </c>
      <c r="V23" s="67">
        <v>0.122</v>
      </c>
      <c r="W23" s="67">
        <v>0.158</v>
      </c>
      <c r="X23" s="69">
        <v>3.9039999999999998E-2</v>
      </c>
      <c r="Y23" s="67">
        <v>0.13100000000000001</v>
      </c>
      <c r="Z23" s="68">
        <v>0.42</v>
      </c>
      <c r="AA23" s="69">
        <v>1.3299999999999999E-2</v>
      </c>
      <c r="AB23" s="69">
        <v>-2.0999999999999999E-3</v>
      </c>
      <c r="AC23" s="66">
        <v>0</v>
      </c>
      <c r="AD23" s="71"/>
      <c r="AE23" s="72">
        <v>39.49</v>
      </c>
      <c r="AG23" s="73">
        <f t="shared" si="1"/>
        <v>38.559999999999995</v>
      </c>
      <c r="AH23" s="74">
        <f t="shared" si="2"/>
        <v>1.3299999999999999E-2</v>
      </c>
    </row>
    <row r="24" spans="1:34" ht="21" x14ac:dyDescent="0.35">
      <c r="A24" t="str">
        <f t="shared" si="0"/>
        <v>ERTH Power Corporation-Main Rate ZoneGENERAL SERVICE LESS THAN 50 KW</v>
      </c>
      <c r="B24" s="25" t="s">
        <v>114</v>
      </c>
      <c r="C24" s="65" t="s">
        <v>31</v>
      </c>
      <c r="D24" s="66">
        <v>2025</v>
      </c>
      <c r="E24" s="66">
        <v>750</v>
      </c>
      <c r="F24" s="67">
        <v>9.3000000000000013E-2</v>
      </c>
      <c r="G24" s="67">
        <v>0.11</v>
      </c>
      <c r="H24" s="68">
        <v>27.22</v>
      </c>
      <c r="I24" s="69">
        <v>2.1700000000000001E-2</v>
      </c>
      <c r="J24" s="69">
        <v>9.2999999999999992E-3</v>
      </c>
      <c r="K24" s="69">
        <v>9.4999999999999998E-3</v>
      </c>
      <c r="L24" s="69">
        <v>8.0000000000000002E-3</v>
      </c>
      <c r="M24" s="69">
        <v>4.4999999999999997E-3</v>
      </c>
      <c r="N24" s="70">
        <v>1.5E-3</v>
      </c>
      <c r="O24" s="68">
        <v>0.25</v>
      </c>
      <c r="P24" s="69">
        <v>1.0325</v>
      </c>
      <c r="Q24" s="68">
        <v>0.13</v>
      </c>
      <c r="R24" s="68">
        <v>0.64</v>
      </c>
      <c r="S24" s="68">
        <v>0.18</v>
      </c>
      <c r="T24" s="68">
        <v>0.18</v>
      </c>
      <c r="U24" s="67">
        <v>7.5999999999999998E-2</v>
      </c>
      <c r="V24" s="67">
        <v>0.122</v>
      </c>
      <c r="W24" s="67">
        <v>0.158</v>
      </c>
      <c r="X24" s="69">
        <v>3.9039999999999998E-2</v>
      </c>
      <c r="Y24" s="67">
        <v>0.13100000000000001</v>
      </c>
      <c r="Z24" s="68">
        <v>0.42</v>
      </c>
      <c r="AA24" s="69">
        <v>1.6899999999999998E-2</v>
      </c>
      <c r="AB24" s="69">
        <v>4.7999999999999996E-3</v>
      </c>
      <c r="AC24" s="66">
        <v>0</v>
      </c>
      <c r="AD24" s="71"/>
      <c r="AE24" s="72">
        <v>39.49</v>
      </c>
      <c r="AG24" s="73">
        <f t="shared" si="1"/>
        <v>26.799999999999997</v>
      </c>
      <c r="AH24" s="74">
        <f t="shared" si="2"/>
        <v>1.6899999999999998E-2</v>
      </c>
    </row>
    <row r="25" spans="1:34" ht="21" x14ac:dyDescent="0.35">
      <c r="A25" t="str">
        <f t="shared" si="0"/>
        <v>ESSEX POWERLINES CORPORATIONGENERAL SERVICE LESS THAN 50 KW</v>
      </c>
      <c r="B25" s="25" t="s">
        <v>276</v>
      </c>
      <c r="C25" s="65" t="s">
        <v>31</v>
      </c>
      <c r="D25" s="66">
        <v>2025</v>
      </c>
      <c r="E25" s="66">
        <v>750</v>
      </c>
      <c r="F25" s="67">
        <v>9.3000000000000013E-2</v>
      </c>
      <c r="G25" s="67">
        <v>0.11</v>
      </c>
      <c r="H25" s="68">
        <v>44.66</v>
      </c>
      <c r="I25" s="69">
        <v>9.9000000000000008E-3</v>
      </c>
      <c r="J25" s="69">
        <v>5.7000000000000002E-3</v>
      </c>
      <c r="K25" s="69">
        <v>8.8999999999999999E-3</v>
      </c>
      <c r="L25" s="69">
        <v>7.3000000000000001E-3</v>
      </c>
      <c r="M25" s="69">
        <v>4.4999999999999997E-3</v>
      </c>
      <c r="N25" s="70">
        <v>1.5E-3</v>
      </c>
      <c r="O25" s="68">
        <v>0.25</v>
      </c>
      <c r="P25" s="69">
        <v>1.0425</v>
      </c>
      <c r="Q25" s="68">
        <v>0.13</v>
      </c>
      <c r="R25" s="68">
        <v>0.64</v>
      </c>
      <c r="S25" s="68">
        <v>0.18</v>
      </c>
      <c r="T25" s="68">
        <v>0.18</v>
      </c>
      <c r="U25" s="67">
        <v>7.5999999999999998E-2</v>
      </c>
      <c r="V25" s="67">
        <v>0.122</v>
      </c>
      <c r="W25" s="67">
        <v>0.158</v>
      </c>
      <c r="X25" s="69">
        <v>3.9039999999999998E-2</v>
      </c>
      <c r="Y25" s="67">
        <v>0.13100000000000001</v>
      </c>
      <c r="Z25" s="68">
        <v>2.88</v>
      </c>
      <c r="AA25" s="69">
        <v>1.6299999999999999E-2</v>
      </c>
      <c r="AB25" s="69">
        <v>-6.4000000000000003E-3</v>
      </c>
      <c r="AC25" s="66">
        <v>0</v>
      </c>
      <c r="AD25" s="71"/>
      <c r="AE25" s="72">
        <v>39.49</v>
      </c>
      <c r="AG25" s="73">
        <f t="shared" si="1"/>
        <v>41.779999999999994</v>
      </c>
      <c r="AH25" s="74">
        <f t="shared" si="2"/>
        <v>1.6299999999999999E-2</v>
      </c>
    </row>
    <row r="26" spans="1:34" ht="21" x14ac:dyDescent="0.35">
      <c r="A26" t="str">
        <f t="shared" si="0"/>
        <v>Festival Hydro Inc.GENERAL SERVICE LESS THAN 50 KW</v>
      </c>
      <c r="B26" s="25" t="s">
        <v>52</v>
      </c>
      <c r="C26" s="65" t="s">
        <v>31</v>
      </c>
      <c r="D26" s="66">
        <v>2025</v>
      </c>
      <c r="E26" s="66">
        <v>750</v>
      </c>
      <c r="F26" s="67">
        <v>9.3000000000000013E-2</v>
      </c>
      <c r="G26" s="67">
        <v>0.11</v>
      </c>
      <c r="H26" s="68">
        <v>37.28</v>
      </c>
      <c r="I26" s="69">
        <v>1.7100000000000001E-2</v>
      </c>
      <c r="J26" s="69">
        <v>2.2000000000000001E-3</v>
      </c>
      <c r="K26" s="69">
        <v>1.0200000000000001E-2</v>
      </c>
      <c r="L26" s="69">
        <v>6.0000000000000001E-3</v>
      </c>
      <c r="M26" s="69">
        <v>4.4999999999999997E-3</v>
      </c>
      <c r="N26" s="70">
        <v>1.5E-3</v>
      </c>
      <c r="O26" s="68">
        <v>0.25</v>
      </c>
      <c r="P26" s="69">
        <v>1.0263</v>
      </c>
      <c r="Q26" s="68">
        <v>0.13</v>
      </c>
      <c r="R26" s="68">
        <v>0.64</v>
      </c>
      <c r="S26" s="68">
        <v>0.18</v>
      </c>
      <c r="T26" s="68">
        <v>0.18</v>
      </c>
      <c r="U26" s="67">
        <v>7.5999999999999998E-2</v>
      </c>
      <c r="V26" s="67">
        <v>0.122</v>
      </c>
      <c r="W26" s="67">
        <v>0.158</v>
      </c>
      <c r="X26" s="69">
        <v>3.9039999999999998E-2</v>
      </c>
      <c r="Y26" s="67">
        <v>0.13100000000000001</v>
      </c>
      <c r="Z26" s="68">
        <v>0.42</v>
      </c>
      <c r="AA26" s="69">
        <v>1.8599999999999998E-2</v>
      </c>
      <c r="AB26" s="69">
        <v>-1.5E-3</v>
      </c>
      <c r="AC26" s="66">
        <v>0</v>
      </c>
      <c r="AD26" s="71"/>
      <c r="AE26" s="72">
        <v>39.49</v>
      </c>
      <c r="AG26" s="73">
        <f t="shared" si="1"/>
        <v>36.86</v>
      </c>
      <c r="AH26" s="74">
        <f t="shared" si="2"/>
        <v>1.8599999999999998E-2</v>
      </c>
    </row>
    <row r="27" spans="1:34" ht="21" x14ac:dyDescent="0.35">
      <c r="A27" t="str">
        <f t="shared" si="0"/>
        <v>Fort Frances Power CorporationGENERAL SERVICE LESS THAN 50 KW</v>
      </c>
      <c r="B27" s="25" t="s">
        <v>53</v>
      </c>
      <c r="C27" s="65" t="s">
        <v>31</v>
      </c>
      <c r="D27" s="66">
        <v>2025</v>
      </c>
      <c r="E27" s="66">
        <v>750</v>
      </c>
      <c r="F27" s="67">
        <v>9.3000000000000013E-2</v>
      </c>
      <c r="G27" s="67">
        <v>0.11</v>
      </c>
      <c r="H27" s="68">
        <v>54.6</v>
      </c>
      <c r="I27" s="69">
        <v>1.35E-2</v>
      </c>
      <c r="J27" s="69">
        <v>4.1000000000000003E-3</v>
      </c>
      <c r="K27" s="69">
        <v>1.0800000000000001E-2</v>
      </c>
      <c r="L27" s="69">
        <v>1.8E-3</v>
      </c>
      <c r="M27" s="69">
        <v>4.4999999999999997E-3</v>
      </c>
      <c r="N27" s="70">
        <v>1.5E-3</v>
      </c>
      <c r="O27" s="68">
        <v>0.25</v>
      </c>
      <c r="P27" s="69">
        <v>1.0469999999999999</v>
      </c>
      <c r="Q27" s="68">
        <v>0.13</v>
      </c>
      <c r="R27" s="68">
        <v>0.64</v>
      </c>
      <c r="S27" s="68">
        <v>0.18</v>
      </c>
      <c r="T27" s="68">
        <v>0.18</v>
      </c>
      <c r="U27" s="67">
        <v>7.5999999999999998E-2</v>
      </c>
      <c r="V27" s="67">
        <v>0.122</v>
      </c>
      <c r="W27" s="67">
        <v>0.158</v>
      </c>
      <c r="X27" s="69">
        <v>3.9039999999999998E-2</v>
      </c>
      <c r="Y27" s="67">
        <v>0.13100000000000001</v>
      </c>
      <c r="Z27" s="68">
        <v>0.42</v>
      </c>
      <c r="AA27" s="69">
        <v>1.24E-2</v>
      </c>
      <c r="AB27" s="69">
        <v>1.1000000000000001E-3</v>
      </c>
      <c r="AC27" s="66">
        <v>0</v>
      </c>
      <c r="AD27" s="71"/>
      <c r="AE27" s="72">
        <v>39.49</v>
      </c>
      <c r="AG27" s="73">
        <f t="shared" si="1"/>
        <v>54.18</v>
      </c>
      <c r="AH27" s="74">
        <f t="shared" si="2"/>
        <v>1.24E-2</v>
      </c>
    </row>
    <row r="28" spans="1:34" ht="21" x14ac:dyDescent="0.35">
      <c r="A28" t="str">
        <f t="shared" si="0"/>
        <v>GrandBridge Energy Inc.-Brantford Power Rate ZoneGENERAL SERVICE LESS THAN 50 KW</v>
      </c>
      <c r="B28" s="25" t="s">
        <v>248</v>
      </c>
      <c r="C28" s="65" t="s">
        <v>31</v>
      </c>
      <c r="D28" s="66">
        <v>2025</v>
      </c>
      <c r="E28" s="66">
        <v>750</v>
      </c>
      <c r="F28" s="67">
        <v>9.3000000000000013E-2</v>
      </c>
      <c r="G28" s="67">
        <v>0.11</v>
      </c>
      <c r="H28" s="68">
        <v>36.1</v>
      </c>
      <c r="I28" s="69">
        <v>1.5299999999999999E-2</v>
      </c>
      <c r="J28" s="69">
        <v>2.5000000000000001E-3</v>
      </c>
      <c r="K28" s="69">
        <v>1.2500000000000001E-2</v>
      </c>
      <c r="L28" s="69">
        <v>7.6E-3</v>
      </c>
      <c r="M28" s="69">
        <v>4.4999999999999997E-3</v>
      </c>
      <c r="N28" s="70">
        <v>1.5E-3</v>
      </c>
      <c r="O28" s="68">
        <v>0.25</v>
      </c>
      <c r="P28" s="69">
        <v>1.0289999999999999</v>
      </c>
      <c r="Q28" s="68">
        <v>0.13</v>
      </c>
      <c r="R28" s="68">
        <v>0.64</v>
      </c>
      <c r="S28" s="68">
        <v>0.18</v>
      </c>
      <c r="T28" s="68">
        <v>0.18</v>
      </c>
      <c r="U28" s="67">
        <v>7.5999999999999998E-2</v>
      </c>
      <c r="V28" s="67">
        <v>0.122</v>
      </c>
      <c r="W28" s="67">
        <v>0.158</v>
      </c>
      <c r="X28" s="69">
        <v>3.9039999999999998E-2</v>
      </c>
      <c r="Y28" s="67">
        <v>0.13100000000000001</v>
      </c>
      <c r="Z28" s="68">
        <v>0.42</v>
      </c>
      <c r="AA28" s="69">
        <v>1.29E-2</v>
      </c>
      <c r="AB28" s="69">
        <v>2.3999999999999998E-3</v>
      </c>
      <c r="AC28" s="66">
        <v>0</v>
      </c>
      <c r="AD28" s="71"/>
      <c r="AE28" s="72">
        <v>39.49</v>
      </c>
      <c r="AG28" s="73">
        <f t="shared" si="1"/>
        <v>35.68</v>
      </c>
      <c r="AH28" s="74">
        <f t="shared" si="2"/>
        <v>1.29E-2</v>
      </c>
    </row>
    <row r="29" spans="1:34" ht="21" x14ac:dyDescent="0.35">
      <c r="A29" t="str">
        <f t="shared" si="0"/>
        <v>GrandBridge Energy Inc.-Energy+ Rate ZoneGENERAL SERVICE LESS THAN 50 KW</v>
      </c>
      <c r="B29" s="25" t="s">
        <v>249</v>
      </c>
      <c r="C29" s="65" t="s">
        <v>31</v>
      </c>
      <c r="D29" s="66">
        <v>2025</v>
      </c>
      <c r="E29" s="66">
        <v>750</v>
      </c>
      <c r="F29" s="67">
        <v>9.3000000000000013E-2</v>
      </c>
      <c r="G29" s="67">
        <v>0.11</v>
      </c>
      <c r="H29" s="68">
        <v>20.100000000000001</v>
      </c>
      <c r="I29" s="69">
        <v>2.2200000000000001E-2</v>
      </c>
      <c r="J29" s="69">
        <v>2.3999999999999998E-3</v>
      </c>
      <c r="K29" s="69">
        <v>9.4999999999999998E-3</v>
      </c>
      <c r="L29" s="69">
        <v>5.1999999999999998E-3</v>
      </c>
      <c r="M29" s="69">
        <v>4.4999999999999997E-3</v>
      </c>
      <c r="N29" s="70">
        <v>1.5E-3</v>
      </c>
      <c r="O29" s="68">
        <v>0.25</v>
      </c>
      <c r="P29" s="69">
        <v>1.0306999999999999</v>
      </c>
      <c r="Q29" s="68">
        <v>0.13</v>
      </c>
      <c r="R29" s="68">
        <v>0.64</v>
      </c>
      <c r="S29" s="68">
        <v>0.18</v>
      </c>
      <c r="T29" s="68">
        <v>0.18</v>
      </c>
      <c r="U29" s="67">
        <v>7.5999999999999998E-2</v>
      </c>
      <c r="V29" s="67">
        <v>0.122</v>
      </c>
      <c r="W29" s="67">
        <v>0.158</v>
      </c>
      <c r="X29" s="69">
        <v>3.9039999999999998E-2</v>
      </c>
      <c r="Y29" s="67">
        <v>0.13100000000000001</v>
      </c>
      <c r="Z29" s="68">
        <v>2.12</v>
      </c>
      <c r="AA29" s="69">
        <v>1.9099999999999999E-2</v>
      </c>
      <c r="AB29" s="69">
        <v>3.0999999999999999E-3</v>
      </c>
      <c r="AC29" s="66">
        <v>0</v>
      </c>
      <c r="AD29" s="71"/>
      <c r="AE29" s="72">
        <v>39.49</v>
      </c>
      <c r="AG29" s="73">
        <f t="shared" si="1"/>
        <v>17.98</v>
      </c>
      <c r="AH29" s="74">
        <f t="shared" si="2"/>
        <v>1.9099999999999999E-2</v>
      </c>
    </row>
    <row r="30" spans="1:34" ht="21" x14ac:dyDescent="0.35">
      <c r="A30" t="str">
        <f t="shared" si="0"/>
        <v>Greater Sudbury Hydro Inc.GENERAL SERVICE LESS THAN 50 KW</v>
      </c>
      <c r="B30" s="25" t="s">
        <v>54</v>
      </c>
      <c r="C30" s="65" t="s">
        <v>31</v>
      </c>
      <c r="D30" s="66">
        <v>2025</v>
      </c>
      <c r="E30" s="66">
        <v>750</v>
      </c>
      <c r="F30" s="67">
        <v>9.3000000000000013E-2</v>
      </c>
      <c r="G30" s="67">
        <v>0.11</v>
      </c>
      <c r="H30" s="68">
        <v>26.89</v>
      </c>
      <c r="I30" s="69">
        <v>2.4899999999999999E-2</v>
      </c>
      <c r="J30" s="69"/>
      <c r="K30" s="69">
        <v>6.8999999999999999E-3</v>
      </c>
      <c r="L30" s="69">
        <v>4.5999999999999999E-3</v>
      </c>
      <c r="M30" s="69">
        <v>4.4999999999999997E-3</v>
      </c>
      <c r="N30" s="70">
        <v>1.5E-3</v>
      </c>
      <c r="O30" s="68">
        <v>0.25</v>
      </c>
      <c r="P30" s="69">
        <v>1.0477000000000001</v>
      </c>
      <c r="Q30" s="68">
        <v>0.13</v>
      </c>
      <c r="R30" s="68">
        <v>0.64</v>
      </c>
      <c r="S30" s="68">
        <v>0.18</v>
      </c>
      <c r="T30" s="68">
        <v>0.18</v>
      </c>
      <c r="U30" s="67">
        <v>7.5999999999999998E-2</v>
      </c>
      <c r="V30" s="67">
        <v>0.122</v>
      </c>
      <c r="W30" s="67">
        <v>0.158</v>
      </c>
      <c r="X30" s="69">
        <v>3.9039999999999998E-2</v>
      </c>
      <c r="Y30" s="67">
        <v>0.13100000000000001</v>
      </c>
      <c r="Z30" s="68">
        <v>1.45</v>
      </c>
      <c r="AA30" s="69">
        <v>2.46E-2</v>
      </c>
      <c r="AB30" s="69">
        <v>2.9999999999999997E-4</v>
      </c>
      <c r="AC30" s="66">
        <v>0</v>
      </c>
      <c r="AD30" s="71"/>
      <c r="AE30" s="72">
        <v>39.49</v>
      </c>
      <c r="AG30" s="73">
        <f t="shared" si="1"/>
        <v>25.44</v>
      </c>
      <c r="AH30" s="74">
        <f t="shared" si="2"/>
        <v>2.46E-2</v>
      </c>
    </row>
    <row r="31" spans="1:34" ht="21" x14ac:dyDescent="0.35">
      <c r="A31" t="str">
        <f t="shared" si="0"/>
        <v>Grimsby Power IncorporatedGENERAL SERVICE LESS THAN 50 KW</v>
      </c>
      <c r="B31" s="25" t="s">
        <v>55</v>
      </c>
      <c r="C31" s="65" t="s">
        <v>31</v>
      </c>
      <c r="D31" s="66">
        <v>2025</v>
      </c>
      <c r="E31" s="66">
        <v>750</v>
      </c>
      <c r="F31" s="67">
        <v>9.3000000000000013E-2</v>
      </c>
      <c r="G31" s="67">
        <v>0.11</v>
      </c>
      <c r="H31" s="68">
        <v>30.13</v>
      </c>
      <c r="I31" s="69">
        <v>2.3199999999999998E-2</v>
      </c>
      <c r="J31" s="69">
        <v>1E-4</v>
      </c>
      <c r="K31" s="69">
        <v>1.0800000000000001E-2</v>
      </c>
      <c r="L31" s="69">
        <v>4.4000000000000003E-3</v>
      </c>
      <c r="M31" s="69">
        <v>4.4999999999999997E-3</v>
      </c>
      <c r="N31" s="70">
        <v>1.5E-3</v>
      </c>
      <c r="O31" s="68">
        <v>0.25</v>
      </c>
      <c r="P31" s="69">
        <v>1.0398000000000001</v>
      </c>
      <c r="Q31" s="68">
        <v>0.13</v>
      </c>
      <c r="R31" s="68">
        <v>0.64</v>
      </c>
      <c r="S31" s="68">
        <v>0.18</v>
      </c>
      <c r="T31" s="68">
        <v>0.18</v>
      </c>
      <c r="U31" s="67">
        <v>7.5999999999999998E-2</v>
      </c>
      <c r="V31" s="67">
        <v>0.122</v>
      </c>
      <c r="W31" s="67">
        <v>0.158</v>
      </c>
      <c r="X31" s="69">
        <v>3.9039999999999998E-2</v>
      </c>
      <c r="Y31" s="67">
        <v>0.13100000000000001</v>
      </c>
      <c r="Z31" s="68">
        <v>0.42</v>
      </c>
      <c r="AA31" s="69">
        <v>2.3800000000000002E-2</v>
      </c>
      <c r="AB31" s="69">
        <v>-5.9999999999999995E-4</v>
      </c>
      <c r="AC31" s="66">
        <v>0</v>
      </c>
      <c r="AD31" s="71"/>
      <c r="AE31" s="72">
        <v>39.49</v>
      </c>
      <c r="AG31" s="73">
        <f t="shared" si="1"/>
        <v>29.709999999999997</v>
      </c>
      <c r="AH31" s="74">
        <f t="shared" si="2"/>
        <v>2.3800000000000002E-2</v>
      </c>
    </row>
    <row r="32" spans="1:34" ht="21" x14ac:dyDescent="0.35">
      <c r="A32" t="str">
        <f t="shared" si="0"/>
        <v>Halton Hills Hydro Inc.GENERAL SERVICE LESS THAN 50 KW</v>
      </c>
      <c r="B32" s="25" t="s">
        <v>56</v>
      </c>
      <c r="C32" s="65" t="s">
        <v>31</v>
      </c>
      <c r="D32" s="66">
        <v>2025</v>
      </c>
      <c r="E32" s="66">
        <v>750</v>
      </c>
      <c r="F32" s="67">
        <v>9.3000000000000013E-2</v>
      </c>
      <c r="G32" s="67">
        <v>0.11</v>
      </c>
      <c r="H32" s="68">
        <v>34.56</v>
      </c>
      <c r="I32" s="69">
        <v>2.6100000000000002E-2</v>
      </c>
      <c r="J32" s="69"/>
      <c r="K32" s="69">
        <v>1.32E-2</v>
      </c>
      <c r="L32" s="69">
        <v>1.0200000000000001E-2</v>
      </c>
      <c r="M32" s="69">
        <v>4.4999999999999997E-3</v>
      </c>
      <c r="N32" s="70">
        <v>1.5E-3</v>
      </c>
      <c r="O32" s="68">
        <v>0.25</v>
      </c>
      <c r="P32" s="69">
        <v>1.0355000000000001</v>
      </c>
      <c r="Q32" s="68">
        <v>0.13</v>
      </c>
      <c r="R32" s="68">
        <v>0.64</v>
      </c>
      <c r="S32" s="68">
        <v>0.18</v>
      </c>
      <c r="T32" s="68">
        <v>0.18</v>
      </c>
      <c r="U32" s="67">
        <v>7.5999999999999998E-2</v>
      </c>
      <c r="V32" s="67">
        <v>0.122</v>
      </c>
      <c r="W32" s="67">
        <v>0.158</v>
      </c>
      <c r="X32" s="69">
        <v>3.9039999999999998E-2</v>
      </c>
      <c r="Y32" s="67">
        <v>0.13100000000000001</v>
      </c>
      <c r="Z32" s="68">
        <v>0.42</v>
      </c>
      <c r="AA32" s="69">
        <v>2.3300000000000001E-2</v>
      </c>
      <c r="AB32" s="69">
        <v>2.8E-3</v>
      </c>
      <c r="AC32" s="66">
        <v>0</v>
      </c>
      <c r="AD32" s="71"/>
      <c r="AE32" s="72">
        <v>39.49</v>
      </c>
      <c r="AG32" s="73">
        <f t="shared" si="1"/>
        <v>34.14</v>
      </c>
      <c r="AH32" s="74">
        <f t="shared" si="2"/>
        <v>2.3300000000000001E-2</v>
      </c>
    </row>
    <row r="33" spans="1:34" ht="21" x14ac:dyDescent="0.35">
      <c r="A33" t="str">
        <f t="shared" si="0"/>
        <v>Hearst Power Distribution Co. Ltd.GENERAL SERVICE LESS THAN 50 KW</v>
      </c>
      <c r="B33" s="25" t="s">
        <v>57</v>
      </c>
      <c r="C33" s="65" t="s">
        <v>31</v>
      </c>
      <c r="D33" s="66">
        <v>2025</v>
      </c>
      <c r="E33" s="66">
        <v>750</v>
      </c>
      <c r="F33" s="67">
        <v>9.3000000000000013E-2</v>
      </c>
      <c r="G33" s="67">
        <v>0.11</v>
      </c>
      <c r="H33" s="68">
        <v>25.99</v>
      </c>
      <c r="I33" s="69">
        <v>1.0200000000000001E-2</v>
      </c>
      <c r="J33" s="69">
        <v>-4.8999999999999998E-3</v>
      </c>
      <c r="K33" s="69">
        <v>9.1000000000000004E-3</v>
      </c>
      <c r="L33" s="69">
        <v>7.1000000000000004E-3</v>
      </c>
      <c r="M33" s="69">
        <v>4.4999999999999997E-3</v>
      </c>
      <c r="N33" s="70">
        <v>1.5E-3</v>
      </c>
      <c r="O33" s="68">
        <v>0.25</v>
      </c>
      <c r="P33" s="69">
        <v>1.0598000000000001</v>
      </c>
      <c r="Q33" s="68">
        <v>0.13</v>
      </c>
      <c r="R33" s="68">
        <v>0.64</v>
      </c>
      <c r="S33" s="68">
        <v>0.18</v>
      </c>
      <c r="T33" s="68">
        <v>0.18</v>
      </c>
      <c r="U33" s="67">
        <v>7.5999999999999998E-2</v>
      </c>
      <c r="V33" s="67">
        <v>0.122</v>
      </c>
      <c r="W33" s="67">
        <v>0.158</v>
      </c>
      <c r="X33" s="69">
        <v>3.9039999999999998E-2</v>
      </c>
      <c r="Y33" s="67">
        <v>0.13100000000000001</v>
      </c>
      <c r="Z33" s="68">
        <v>0.42</v>
      </c>
      <c r="AA33" s="69">
        <v>8.6999999999999994E-3</v>
      </c>
      <c r="AB33" s="69">
        <v>1.5E-3</v>
      </c>
      <c r="AC33" s="66">
        <v>0</v>
      </c>
      <c r="AD33" s="71"/>
      <c r="AE33" s="72">
        <v>39.49</v>
      </c>
      <c r="AG33" s="73">
        <f t="shared" si="1"/>
        <v>25.569999999999997</v>
      </c>
      <c r="AH33" s="74">
        <f t="shared" si="2"/>
        <v>8.6999999999999994E-3</v>
      </c>
    </row>
    <row r="34" spans="1:34" ht="21" x14ac:dyDescent="0.35">
      <c r="A34" t="str">
        <f t="shared" si="0"/>
        <v>Hydro 2000 Inc.GENERAL SERVICE LESS THAN 50 KW</v>
      </c>
      <c r="B34" s="25" t="s">
        <v>58</v>
      </c>
      <c r="C34" s="65" t="s">
        <v>31</v>
      </c>
      <c r="D34" s="66">
        <v>2025</v>
      </c>
      <c r="E34" s="66">
        <v>750</v>
      </c>
      <c r="F34" s="67">
        <v>9.3000000000000013E-2</v>
      </c>
      <c r="G34" s="67">
        <v>0.11</v>
      </c>
      <c r="H34" s="68">
        <v>30.76</v>
      </c>
      <c r="I34" s="69">
        <v>2.7799999999999998E-2</v>
      </c>
      <c r="J34" s="69"/>
      <c r="K34" s="69">
        <v>9.5999999999999992E-3</v>
      </c>
      <c r="L34" s="69">
        <v>7.9000000000000008E-3</v>
      </c>
      <c r="M34" s="69">
        <v>4.4999999999999997E-3</v>
      </c>
      <c r="N34" s="70">
        <v>1.5E-3</v>
      </c>
      <c r="O34" s="68">
        <v>0.25</v>
      </c>
      <c r="P34" s="69">
        <v>1.0831999999999999</v>
      </c>
      <c r="Q34" s="68">
        <v>0.13</v>
      </c>
      <c r="R34" s="68">
        <v>0.64</v>
      </c>
      <c r="S34" s="68">
        <v>0.18</v>
      </c>
      <c r="T34" s="68">
        <v>0.18</v>
      </c>
      <c r="U34" s="67">
        <v>7.5999999999999998E-2</v>
      </c>
      <c r="V34" s="67">
        <v>0.122</v>
      </c>
      <c r="W34" s="67">
        <v>0.158</v>
      </c>
      <c r="X34" s="69">
        <v>3.9039999999999998E-2</v>
      </c>
      <c r="Y34" s="67">
        <v>0.13100000000000001</v>
      </c>
      <c r="Z34" s="68">
        <v>0.42</v>
      </c>
      <c r="AA34" s="69">
        <v>1.32E-2</v>
      </c>
      <c r="AB34" s="69">
        <v>1.46E-2</v>
      </c>
      <c r="AC34" s="66">
        <v>0</v>
      </c>
      <c r="AD34" s="71"/>
      <c r="AE34" s="72">
        <v>39.49</v>
      </c>
      <c r="AG34" s="73">
        <f t="shared" si="1"/>
        <v>30.34</v>
      </c>
      <c r="AH34" s="74">
        <f t="shared" si="2"/>
        <v>1.32E-2</v>
      </c>
    </row>
    <row r="35" spans="1:34" ht="21" x14ac:dyDescent="0.35">
      <c r="A35" t="str">
        <f t="shared" si="0"/>
        <v>Hydro Hawkesbury Inc.GENERAL SERVICE LESS THAN 50 KW</v>
      </c>
      <c r="B35" s="25" t="s">
        <v>59</v>
      </c>
      <c r="C35" s="65" t="s">
        <v>31</v>
      </c>
      <c r="D35" s="66">
        <v>2025</v>
      </c>
      <c r="E35" s="66">
        <v>750</v>
      </c>
      <c r="F35" s="67">
        <v>9.3000000000000013E-2</v>
      </c>
      <c r="G35" s="67">
        <v>0.11</v>
      </c>
      <c r="H35" s="68">
        <v>20.7</v>
      </c>
      <c r="I35" s="69">
        <v>8.6E-3</v>
      </c>
      <c r="J35" s="69">
        <v>-6.3E-3</v>
      </c>
      <c r="K35" s="69">
        <v>1.06E-2</v>
      </c>
      <c r="L35" s="69">
        <v>4.4999999999999997E-3</v>
      </c>
      <c r="M35" s="69">
        <v>4.4999999999999997E-3</v>
      </c>
      <c r="N35" s="70">
        <v>1.5E-3</v>
      </c>
      <c r="O35" s="68">
        <v>0.25</v>
      </c>
      <c r="P35" s="69">
        <v>1.0585</v>
      </c>
      <c r="Q35" s="68">
        <v>0.13</v>
      </c>
      <c r="R35" s="68">
        <v>0.64</v>
      </c>
      <c r="S35" s="68">
        <v>0.18</v>
      </c>
      <c r="T35" s="68">
        <v>0.18</v>
      </c>
      <c r="U35" s="67">
        <v>7.5999999999999998E-2</v>
      </c>
      <c r="V35" s="67">
        <v>0.122</v>
      </c>
      <c r="W35" s="67">
        <v>0.158</v>
      </c>
      <c r="X35" s="69">
        <v>3.9039999999999998E-2</v>
      </c>
      <c r="Y35" s="67">
        <v>0.13100000000000001</v>
      </c>
      <c r="Z35" s="68">
        <v>0.42</v>
      </c>
      <c r="AA35" s="69">
        <v>9.1999999999999998E-3</v>
      </c>
      <c r="AB35" s="69">
        <v>-5.9999999999999995E-4</v>
      </c>
      <c r="AC35" s="66">
        <v>0</v>
      </c>
      <c r="AD35" s="71"/>
      <c r="AE35" s="72">
        <v>39.49</v>
      </c>
      <c r="AG35" s="73">
        <f t="shared" si="1"/>
        <v>20.279999999999998</v>
      </c>
      <c r="AH35" s="74">
        <f t="shared" si="2"/>
        <v>9.1999999999999998E-3</v>
      </c>
    </row>
    <row r="36" spans="1:34" ht="21" x14ac:dyDescent="0.35">
      <c r="A36" t="str">
        <f t="shared" si="0"/>
        <v>Hydro One Networks Inc.URBAN GENERAL SERVICE ENERGY BILLED</v>
      </c>
      <c r="B36" s="25" t="s">
        <v>60</v>
      </c>
      <c r="C36" s="65" t="s">
        <v>61</v>
      </c>
      <c r="D36" s="66">
        <v>2025</v>
      </c>
      <c r="E36" s="66">
        <v>750</v>
      </c>
      <c r="F36" s="67">
        <v>9.3000000000000013E-2</v>
      </c>
      <c r="G36" s="67">
        <v>0.11</v>
      </c>
      <c r="H36" s="68">
        <v>25.93</v>
      </c>
      <c r="I36" s="69">
        <v>3.3399999999999999E-2</v>
      </c>
      <c r="J36" s="71">
        <v>-8.9999999999999998E-4</v>
      </c>
      <c r="K36" s="69">
        <v>1.0800000000000001E-2</v>
      </c>
      <c r="L36" s="69">
        <v>8.3000000000000001E-3</v>
      </c>
      <c r="M36" s="69">
        <v>4.4999999999999997E-3</v>
      </c>
      <c r="N36" s="70">
        <v>1.5E-3</v>
      </c>
      <c r="O36" s="68">
        <v>0.25</v>
      </c>
      <c r="P36" s="69">
        <v>1.0669999999999999</v>
      </c>
      <c r="Q36" s="68">
        <v>0.13</v>
      </c>
      <c r="R36" s="68">
        <v>0.64</v>
      </c>
      <c r="S36" s="68">
        <v>0.18</v>
      </c>
      <c r="T36" s="68">
        <v>0.18</v>
      </c>
      <c r="U36" s="67">
        <v>7.5999999999999998E-2</v>
      </c>
      <c r="V36" s="67">
        <v>0.122</v>
      </c>
      <c r="W36" s="67">
        <v>0.158</v>
      </c>
      <c r="X36" s="69">
        <v>3.9039999999999998E-2</v>
      </c>
      <c r="Y36" s="67">
        <v>0.13100000000000001</v>
      </c>
      <c r="Z36" s="68">
        <v>0.42</v>
      </c>
      <c r="AA36" s="69">
        <v>3.6999999999999998E-2</v>
      </c>
      <c r="AB36" s="69">
        <v>-3.5999999999999999E-3</v>
      </c>
      <c r="AC36" s="66">
        <v>0</v>
      </c>
      <c r="AD36" s="71"/>
      <c r="AE36" s="72">
        <v>39.49</v>
      </c>
      <c r="AG36" s="73">
        <f t="shared" si="1"/>
        <v>25.509999999999998</v>
      </c>
      <c r="AH36" s="74">
        <f t="shared" si="2"/>
        <v>3.6999999999999998E-2</v>
      </c>
    </row>
    <row r="37" spans="1:34" ht="21" x14ac:dyDescent="0.35">
      <c r="A37" t="str">
        <f t="shared" si="0"/>
        <v>Hydro One Networks Inc.AUGE GENERAL SERVICE ENERGY BILLED</v>
      </c>
      <c r="B37" s="25" t="s">
        <v>60</v>
      </c>
      <c r="C37" s="65" t="s">
        <v>252</v>
      </c>
      <c r="D37" s="66">
        <v>2025</v>
      </c>
      <c r="E37" s="66">
        <v>750</v>
      </c>
      <c r="F37" s="67">
        <v>9.3000000000000013E-2</v>
      </c>
      <c r="G37" s="67">
        <v>0.11</v>
      </c>
      <c r="H37" s="68">
        <v>26.78</v>
      </c>
      <c r="I37" s="69">
        <v>1.3599999999999999E-2</v>
      </c>
      <c r="J37" s="69">
        <v>-8.9999999999999998E-4</v>
      </c>
      <c r="K37" s="69">
        <v>1.09E-2</v>
      </c>
      <c r="L37" s="69">
        <v>8.2000000000000007E-3</v>
      </c>
      <c r="M37" s="69">
        <v>4.4999999999999997E-3</v>
      </c>
      <c r="N37" s="70">
        <v>1.5E-3</v>
      </c>
      <c r="O37" s="68">
        <v>0.25</v>
      </c>
      <c r="P37" s="69">
        <v>1.0429999999999999</v>
      </c>
      <c r="Q37" s="68">
        <v>0.13</v>
      </c>
      <c r="R37" s="68">
        <v>0.64</v>
      </c>
      <c r="S37" s="68">
        <v>0.18</v>
      </c>
      <c r="T37" s="68">
        <v>0.18</v>
      </c>
      <c r="U37" s="67">
        <v>7.5999999999999998E-2</v>
      </c>
      <c r="V37" s="67">
        <v>0.122</v>
      </c>
      <c r="W37" s="67">
        <v>0.158</v>
      </c>
      <c r="X37" s="69">
        <v>3.9039999999999998E-2</v>
      </c>
      <c r="Y37" s="67">
        <v>0.13100000000000001</v>
      </c>
      <c r="Z37" s="68">
        <v>0.42</v>
      </c>
      <c r="AA37" s="69">
        <v>1.7600000000000001E-2</v>
      </c>
      <c r="AB37" s="69">
        <v>-4.0000000000000001E-3</v>
      </c>
      <c r="AC37" s="66">
        <v>0</v>
      </c>
      <c r="AD37" s="71"/>
      <c r="AE37" s="72">
        <v>39.49</v>
      </c>
      <c r="AG37" s="73">
        <f t="shared" si="1"/>
        <v>26.36</v>
      </c>
      <c r="AH37" s="74">
        <f t="shared" si="2"/>
        <v>1.7600000000000001E-2</v>
      </c>
    </row>
    <row r="38" spans="1:34" ht="21" x14ac:dyDescent="0.35">
      <c r="A38" t="str">
        <f t="shared" si="0"/>
        <v>Hydro One Networks Inc.GENERAL SERVICE ENERGY BILLED</v>
      </c>
      <c r="B38" s="25" t="s">
        <v>60</v>
      </c>
      <c r="C38" s="65" t="s">
        <v>110</v>
      </c>
      <c r="D38" s="66">
        <v>2025</v>
      </c>
      <c r="E38" s="66">
        <v>750</v>
      </c>
      <c r="F38" s="67">
        <v>9.3000000000000013E-2</v>
      </c>
      <c r="G38" s="67">
        <v>0.11</v>
      </c>
      <c r="H38" s="68">
        <v>33.200000000000003</v>
      </c>
      <c r="I38" s="69">
        <v>7.2999999999999995E-2</v>
      </c>
      <c r="J38" s="69">
        <v>-8.9999999999999998E-4</v>
      </c>
      <c r="K38" s="69">
        <v>1.01E-2</v>
      </c>
      <c r="L38" s="69">
        <v>7.7999999999999996E-3</v>
      </c>
      <c r="M38" s="69">
        <v>4.4999999999999997E-3</v>
      </c>
      <c r="N38" s="70">
        <v>1.5E-3</v>
      </c>
      <c r="O38" s="68">
        <v>0.25</v>
      </c>
      <c r="P38" s="69">
        <v>1.0960000000000001</v>
      </c>
      <c r="Q38" s="68">
        <v>0.13</v>
      </c>
      <c r="R38" s="68">
        <v>0.64</v>
      </c>
      <c r="S38" s="68">
        <v>0.18</v>
      </c>
      <c r="T38" s="68">
        <v>0.18</v>
      </c>
      <c r="U38" s="67">
        <v>7.5999999999999998E-2</v>
      </c>
      <c r="V38" s="67">
        <v>0.122</v>
      </c>
      <c r="W38" s="67">
        <v>0.158</v>
      </c>
      <c r="X38" s="69">
        <v>3.9039999999999998E-2</v>
      </c>
      <c r="Y38" s="67">
        <v>0.13100000000000001</v>
      </c>
      <c r="Z38" s="68">
        <v>0.42</v>
      </c>
      <c r="AA38" s="69">
        <v>7.6799999999999993E-2</v>
      </c>
      <c r="AB38" s="69">
        <v>-3.8E-3</v>
      </c>
      <c r="AC38" s="66">
        <v>0</v>
      </c>
      <c r="AD38" s="71"/>
      <c r="AE38" s="72">
        <v>39.49</v>
      </c>
      <c r="AG38" s="73">
        <f t="shared" si="1"/>
        <v>32.78</v>
      </c>
      <c r="AH38" s="74">
        <f t="shared" si="2"/>
        <v>7.6799999999999993E-2</v>
      </c>
    </row>
    <row r="39" spans="1:34" ht="42" x14ac:dyDescent="0.35">
      <c r="A39" t="str">
        <f t="shared" si="0"/>
        <v>Hydro One Networks Inc.-Former Orillia Power Distribution Corporation Service AreaGENERAL SERVICE LESS THAN 50 KW</v>
      </c>
      <c r="B39" s="25" t="s">
        <v>112</v>
      </c>
      <c r="C39" s="65" t="s">
        <v>31</v>
      </c>
      <c r="D39" s="66">
        <v>2025</v>
      </c>
      <c r="E39" s="66">
        <v>750</v>
      </c>
      <c r="F39" s="67">
        <v>9.3000000000000013E-2</v>
      </c>
      <c r="G39" s="67">
        <v>0.11</v>
      </c>
      <c r="H39" s="68">
        <v>44.95</v>
      </c>
      <c r="I39" s="69">
        <v>6.7000000000000002E-3</v>
      </c>
      <c r="J39" s="69"/>
      <c r="K39" s="69">
        <v>8.6E-3</v>
      </c>
      <c r="L39" s="69">
        <v>7.4000000000000003E-3</v>
      </c>
      <c r="M39" s="69">
        <v>4.4999999999999997E-3</v>
      </c>
      <c r="N39" s="70">
        <v>1.5E-3</v>
      </c>
      <c r="O39" s="68">
        <v>0.25</v>
      </c>
      <c r="P39" s="69">
        <v>1.0561</v>
      </c>
      <c r="Q39" s="68">
        <v>0.13</v>
      </c>
      <c r="R39" s="68">
        <v>0.64</v>
      </c>
      <c r="S39" s="68">
        <v>0.18</v>
      </c>
      <c r="T39" s="68">
        <v>0.18</v>
      </c>
      <c r="U39" s="67">
        <v>7.5999999999999998E-2</v>
      </c>
      <c r="V39" s="67">
        <v>0.122</v>
      </c>
      <c r="W39" s="67">
        <v>0.158</v>
      </c>
      <c r="X39" s="69">
        <v>3.9039999999999998E-2</v>
      </c>
      <c r="Y39" s="67">
        <v>0.13100000000000001</v>
      </c>
      <c r="Z39" s="68">
        <v>7.53</v>
      </c>
      <c r="AA39" s="69">
        <v>1.6500000000000001E-2</v>
      </c>
      <c r="AB39" s="69">
        <v>-9.7999999999999997E-3</v>
      </c>
      <c r="AC39" s="66">
        <v>0</v>
      </c>
      <c r="AD39" s="71"/>
      <c r="AE39" s="72">
        <v>39.49</v>
      </c>
      <c r="AG39" s="73">
        <f t="shared" si="1"/>
        <v>37.42</v>
      </c>
      <c r="AH39" s="74">
        <f t="shared" si="2"/>
        <v>1.6500000000000001E-2</v>
      </c>
    </row>
    <row r="40" spans="1:34" ht="31.5" x14ac:dyDescent="0.35">
      <c r="A40" t="str">
        <f t="shared" si="0"/>
        <v>Hydro One Networks Inc.-Former Peterborough Distribution Inc. Service AreaGENERAL SERVICE LESS THAN 50 KW</v>
      </c>
      <c r="B40" s="25" t="s">
        <v>111</v>
      </c>
      <c r="C40" s="65" t="s">
        <v>31</v>
      </c>
      <c r="D40" s="66">
        <v>2025</v>
      </c>
      <c r="E40" s="66">
        <v>750</v>
      </c>
      <c r="F40" s="67">
        <v>9.3000000000000013E-2</v>
      </c>
      <c r="G40" s="67">
        <v>0.11</v>
      </c>
      <c r="H40" s="68">
        <v>31.78</v>
      </c>
      <c r="I40" s="69">
        <v>7.3000000000000001E-3</v>
      </c>
      <c r="J40" s="71"/>
      <c r="K40" s="75">
        <v>1.03E-2</v>
      </c>
      <c r="L40" s="75">
        <v>7.6E-3</v>
      </c>
      <c r="M40" s="75">
        <v>4.4999999999999997E-3</v>
      </c>
      <c r="N40" s="76">
        <v>1.5E-3</v>
      </c>
      <c r="O40" s="77">
        <v>0.25</v>
      </c>
      <c r="P40" s="69">
        <v>1.0548</v>
      </c>
      <c r="Q40" s="68">
        <v>0.13</v>
      </c>
      <c r="R40" s="68">
        <v>0.64</v>
      </c>
      <c r="S40" s="68">
        <v>0.18</v>
      </c>
      <c r="T40" s="68">
        <v>0.18</v>
      </c>
      <c r="U40" s="67">
        <v>7.5999999999999998E-2</v>
      </c>
      <c r="V40" s="67">
        <v>0.122</v>
      </c>
      <c r="W40" s="67">
        <v>0.158</v>
      </c>
      <c r="X40" s="69">
        <v>3.9039999999999998E-2</v>
      </c>
      <c r="Y40" s="67">
        <v>0.13100000000000001</v>
      </c>
      <c r="Z40" s="68">
        <v>0.42</v>
      </c>
      <c r="AA40" s="69">
        <v>8.8999999999999999E-3</v>
      </c>
      <c r="AB40" s="69">
        <v>-1.6000000000000001E-3</v>
      </c>
      <c r="AC40" s="66">
        <v>0</v>
      </c>
      <c r="AD40" s="71"/>
      <c r="AE40" s="72">
        <v>39.49</v>
      </c>
      <c r="AG40" s="73">
        <f t="shared" si="1"/>
        <v>31.36</v>
      </c>
      <c r="AH40" s="74">
        <f t="shared" si="2"/>
        <v>8.8999999999999999E-3</v>
      </c>
    </row>
    <row r="41" spans="1:34" ht="21" x14ac:dyDescent="0.35">
      <c r="A41" t="str">
        <f t="shared" si="0"/>
        <v>Hydro Ottawa LimitedGENERAL SERVICE LESS THAN 50 KW</v>
      </c>
      <c r="B41" s="25" t="s">
        <v>62</v>
      </c>
      <c r="C41" s="65" t="s">
        <v>31</v>
      </c>
      <c r="D41" s="66">
        <v>2025</v>
      </c>
      <c r="E41" s="66">
        <v>750</v>
      </c>
      <c r="F41" s="67">
        <v>9.3000000000000013E-2</v>
      </c>
      <c r="G41" s="67">
        <v>0.11</v>
      </c>
      <c r="H41" s="68">
        <v>23.95</v>
      </c>
      <c r="I41" s="69">
        <v>3.1449999999999999E-2</v>
      </c>
      <c r="J41" s="71">
        <v>3.8999999999999998E-3</v>
      </c>
      <c r="K41" s="69">
        <v>1.18E-2</v>
      </c>
      <c r="L41" s="69">
        <v>7.0000000000000001E-3</v>
      </c>
      <c r="M41" s="69">
        <v>4.4999999999999997E-3</v>
      </c>
      <c r="N41" s="70">
        <v>1.5E-3</v>
      </c>
      <c r="O41" s="68">
        <v>0.25</v>
      </c>
      <c r="P41" s="69">
        <v>1.0338000000000001</v>
      </c>
      <c r="Q41" s="68">
        <v>0.13</v>
      </c>
      <c r="R41" s="68">
        <v>0.64</v>
      </c>
      <c r="S41" s="68">
        <v>0.18</v>
      </c>
      <c r="T41" s="68">
        <v>0.18</v>
      </c>
      <c r="U41" s="67">
        <v>7.5999999999999998E-2</v>
      </c>
      <c r="V41" s="67">
        <v>0.122</v>
      </c>
      <c r="W41" s="67">
        <v>0.158</v>
      </c>
      <c r="X41" s="69">
        <v>3.9039999999999998E-2</v>
      </c>
      <c r="Y41" s="67">
        <v>0.13100000000000001</v>
      </c>
      <c r="Z41" s="68">
        <v>0.42</v>
      </c>
      <c r="AA41" s="69">
        <v>3.0499999999999999E-2</v>
      </c>
      <c r="AB41" s="69">
        <v>9.5E-4</v>
      </c>
      <c r="AC41" s="66">
        <v>0</v>
      </c>
      <c r="AD41" s="71"/>
      <c r="AE41" s="72">
        <v>39.49</v>
      </c>
      <c r="AG41" s="73">
        <f t="shared" si="1"/>
        <v>23.529999999999998</v>
      </c>
      <c r="AH41" s="74">
        <f t="shared" si="2"/>
        <v>3.0499999999999999E-2</v>
      </c>
    </row>
    <row r="42" spans="1:34" ht="21" x14ac:dyDescent="0.35">
      <c r="A42" t="str">
        <f t="shared" si="0"/>
        <v>InnPower CorporationGENERAL SERVICE LESS THAN 50 KW</v>
      </c>
      <c r="B42" s="25" t="s">
        <v>63</v>
      </c>
      <c r="C42" s="65" t="s">
        <v>31</v>
      </c>
      <c r="D42" s="66">
        <v>2025</v>
      </c>
      <c r="E42" s="66">
        <v>750</v>
      </c>
      <c r="F42" s="67">
        <v>9.3000000000000013E-2</v>
      </c>
      <c r="G42" s="67">
        <v>0.11</v>
      </c>
      <c r="H42" s="68">
        <v>48.19</v>
      </c>
      <c r="I42" s="69">
        <v>2.58E-2</v>
      </c>
      <c r="J42" s="69">
        <v>6.1000000000000004E-3</v>
      </c>
      <c r="K42" s="69">
        <v>1.12E-2</v>
      </c>
      <c r="L42" s="69">
        <v>8.3000000000000001E-3</v>
      </c>
      <c r="M42" s="69">
        <v>4.4999999999999997E-3</v>
      </c>
      <c r="N42" s="70">
        <v>1.5E-3</v>
      </c>
      <c r="O42" s="68">
        <v>0.25</v>
      </c>
      <c r="P42" s="69">
        <v>1.0821000000000001</v>
      </c>
      <c r="Q42" s="68">
        <v>0.13</v>
      </c>
      <c r="R42" s="68">
        <v>0.64</v>
      </c>
      <c r="S42" s="68">
        <v>0.18</v>
      </c>
      <c r="T42" s="68">
        <v>0.18</v>
      </c>
      <c r="U42" s="67">
        <v>7.5999999999999998E-2</v>
      </c>
      <c r="V42" s="67">
        <v>0.122</v>
      </c>
      <c r="W42" s="67">
        <v>0.158</v>
      </c>
      <c r="X42" s="69">
        <v>3.9039999999999998E-2</v>
      </c>
      <c r="Y42" s="67">
        <v>0.13100000000000001</v>
      </c>
      <c r="Z42" s="68">
        <v>0.42</v>
      </c>
      <c r="AA42" s="69">
        <v>1.0200000000000001E-2</v>
      </c>
      <c r="AB42" s="69">
        <v>1.5599999999999999E-2</v>
      </c>
      <c r="AC42" s="66">
        <v>0</v>
      </c>
      <c r="AD42" s="71"/>
      <c r="AE42" s="72">
        <v>39.49</v>
      </c>
      <c r="AG42" s="73">
        <f t="shared" si="1"/>
        <v>47.769999999999996</v>
      </c>
      <c r="AH42" s="74">
        <f t="shared" si="2"/>
        <v>1.0200000000000001E-2</v>
      </c>
    </row>
    <row r="43" spans="1:34" ht="21" x14ac:dyDescent="0.35">
      <c r="A43" t="str">
        <f t="shared" si="0"/>
        <v>Kingston Hydro CorporationGENERAL SERVICE LESS THAN 50 KW</v>
      </c>
      <c r="B43" s="25" t="s">
        <v>64</v>
      </c>
      <c r="C43" s="65" t="s">
        <v>31</v>
      </c>
      <c r="D43" s="66">
        <v>2025</v>
      </c>
      <c r="E43" s="66">
        <v>750</v>
      </c>
      <c r="F43" s="67">
        <v>9.3000000000000013E-2</v>
      </c>
      <c r="G43" s="67">
        <v>0.11</v>
      </c>
      <c r="H43" s="68">
        <v>18.05</v>
      </c>
      <c r="I43" s="69">
        <v>2.07E-2</v>
      </c>
      <c r="J43" s="69">
        <v>1.6000000000000001E-3</v>
      </c>
      <c r="K43" s="69">
        <v>1.01E-2</v>
      </c>
      <c r="L43" s="69">
        <v>7.7999999999999996E-3</v>
      </c>
      <c r="M43" s="69">
        <v>4.4999999999999997E-3</v>
      </c>
      <c r="N43" s="70">
        <v>1.5E-3</v>
      </c>
      <c r="O43" s="68">
        <v>0.25</v>
      </c>
      <c r="P43" s="69">
        <v>1.0468999999999999</v>
      </c>
      <c r="Q43" s="68">
        <v>0.13</v>
      </c>
      <c r="R43" s="68">
        <v>0.64</v>
      </c>
      <c r="S43" s="68">
        <v>0.18</v>
      </c>
      <c r="T43" s="68">
        <v>0.18</v>
      </c>
      <c r="U43" s="67">
        <v>7.5999999999999998E-2</v>
      </c>
      <c r="V43" s="67">
        <v>0.122</v>
      </c>
      <c r="W43" s="67">
        <v>0.158</v>
      </c>
      <c r="X43" s="69">
        <v>3.9039999999999998E-2</v>
      </c>
      <c r="Y43" s="67">
        <v>0.13100000000000001</v>
      </c>
      <c r="Z43" s="68">
        <v>0.42</v>
      </c>
      <c r="AA43" s="69">
        <v>1.9300000000000001E-2</v>
      </c>
      <c r="AB43" s="69">
        <v>1.4E-3</v>
      </c>
      <c r="AC43" s="66">
        <v>0</v>
      </c>
      <c r="AD43" s="71"/>
      <c r="AE43" s="72">
        <v>39.49</v>
      </c>
      <c r="AG43" s="73">
        <f t="shared" si="1"/>
        <v>17.63</v>
      </c>
      <c r="AH43" s="74">
        <f t="shared" si="2"/>
        <v>1.9300000000000001E-2</v>
      </c>
    </row>
    <row r="44" spans="1:34" ht="21" x14ac:dyDescent="0.35">
      <c r="A44" t="str">
        <f t="shared" si="0"/>
        <v>Lakefront Utilities Inc.GENERAL SERVICE LESS THAN 50 KW</v>
      </c>
      <c r="B44" s="25" t="s">
        <v>66</v>
      </c>
      <c r="C44" s="65" t="s">
        <v>31</v>
      </c>
      <c r="D44" s="66">
        <v>2025</v>
      </c>
      <c r="E44" s="66">
        <v>750</v>
      </c>
      <c r="F44" s="67">
        <v>9.3000000000000013E-2</v>
      </c>
      <c r="G44" s="67">
        <v>0.11</v>
      </c>
      <c r="H44" s="68">
        <v>28.13</v>
      </c>
      <c r="I44" s="69">
        <v>1.6E-2</v>
      </c>
      <c r="J44" s="69"/>
      <c r="K44" s="69">
        <v>8.9999999999999993E-3</v>
      </c>
      <c r="L44" s="69">
        <v>7.1999999999999998E-3</v>
      </c>
      <c r="M44" s="69">
        <v>4.4999999999999997E-3</v>
      </c>
      <c r="N44" s="70">
        <v>1.5E-3</v>
      </c>
      <c r="O44" s="68">
        <v>0.25</v>
      </c>
      <c r="P44" s="69">
        <v>1.0387999999999999</v>
      </c>
      <c r="Q44" s="68">
        <v>0.13</v>
      </c>
      <c r="R44" s="68">
        <v>0.64</v>
      </c>
      <c r="S44" s="68">
        <v>0.18</v>
      </c>
      <c r="T44" s="68">
        <v>0.18</v>
      </c>
      <c r="U44" s="67">
        <v>7.5999999999999998E-2</v>
      </c>
      <c r="V44" s="67">
        <v>0.122</v>
      </c>
      <c r="W44" s="67">
        <v>0.158</v>
      </c>
      <c r="X44" s="69">
        <v>3.9039999999999998E-2</v>
      </c>
      <c r="Y44" s="67">
        <v>0.13100000000000001</v>
      </c>
      <c r="Z44" s="68">
        <v>0.42</v>
      </c>
      <c r="AA44" s="69">
        <v>1.0200000000000001E-2</v>
      </c>
      <c r="AB44" s="69">
        <v>5.7999999999999996E-3</v>
      </c>
      <c r="AC44" s="66">
        <v>0</v>
      </c>
      <c r="AD44" s="71"/>
      <c r="AE44" s="72">
        <v>39.49</v>
      </c>
      <c r="AG44" s="73">
        <f t="shared" si="1"/>
        <v>27.709999999999997</v>
      </c>
      <c r="AH44" s="74">
        <f t="shared" si="2"/>
        <v>1.0200000000000001E-2</v>
      </c>
    </row>
    <row r="45" spans="1:34" ht="21" x14ac:dyDescent="0.35">
      <c r="A45" t="str">
        <f t="shared" si="0"/>
        <v>Lakeland Power Distribution Ltd.GENERAL SERVICE LESS THAN 50 KW</v>
      </c>
      <c r="B45" s="25" t="s">
        <v>67</v>
      </c>
      <c r="C45" s="65" t="s">
        <v>31</v>
      </c>
      <c r="D45" s="66">
        <v>2025</v>
      </c>
      <c r="E45" s="66">
        <v>750</v>
      </c>
      <c r="F45" s="67">
        <v>9.3000000000000013E-2</v>
      </c>
      <c r="G45" s="67">
        <v>0.11</v>
      </c>
      <c r="H45" s="68">
        <v>45.47</v>
      </c>
      <c r="I45" s="69">
        <v>1.4200000000000001E-2</v>
      </c>
      <c r="J45" s="71">
        <v>1.6999999999999999E-3</v>
      </c>
      <c r="K45" s="69">
        <v>8.0999999999999996E-3</v>
      </c>
      <c r="L45" s="69">
        <v>6.6E-3</v>
      </c>
      <c r="M45" s="69">
        <v>4.4999999999999997E-3</v>
      </c>
      <c r="N45" s="70">
        <v>1.5E-3</v>
      </c>
      <c r="O45" s="68">
        <v>0.25</v>
      </c>
      <c r="P45" s="69">
        <v>1.0651999999999999</v>
      </c>
      <c r="Q45" s="68">
        <v>0.13</v>
      </c>
      <c r="R45" s="68">
        <v>0.64</v>
      </c>
      <c r="S45" s="68">
        <v>0.18</v>
      </c>
      <c r="T45" s="68">
        <v>0.18</v>
      </c>
      <c r="U45" s="67">
        <v>7.5999999999999998E-2</v>
      </c>
      <c r="V45" s="67">
        <v>0.122</v>
      </c>
      <c r="W45" s="67">
        <v>0.158</v>
      </c>
      <c r="X45" s="69">
        <v>3.9039999999999998E-2</v>
      </c>
      <c r="Y45" s="67">
        <v>0.13100000000000001</v>
      </c>
      <c r="Z45" s="68">
        <v>0.42</v>
      </c>
      <c r="AA45" s="69">
        <v>1.35E-2</v>
      </c>
      <c r="AB45" s="69">
        <v>6.9999999999999999E-4</v>
      </c>
      <c r="AC45" s="66">
        <v>0</v>
      </c>
      <c r="AD45" s="71"/>
      <c r="AE45" s="72">
        <v>39.49</v>
      </c>
      <c r="AG45" s="73">
        <f t="shared" si="1"/>
        <v>45.05</v>
      </c>
      <c r="AH45" s="74">
        <f t="shared" si="2"/>
        <v>1.35E-2</v>
      </c>
    </row>
    <row r="46" spans="1:34" ht="21" x14ac:dyDescent="0.35">
      <c r="A46" t="str">
        <f t="shared" si="0"/>
        <v>London Hydro Inc.GENERAL SERVICE LESS THAN 50 KW</v>
      </c>
      <c r="B46" s="25" t="s">
        <v>68</v>
      </c>
      <c r="C46" s="65" t="s">
        <v>31</v>
      </c>
      <c r="D46" s="66">
        <v>2025</v>
      </c>
      <c r="E46" s="66">
        <v>750</v>
      </c>
      <c r="F46" s="67">
        <v>9.3000000000000013E-2</v>
      </c>
      <c r="G46" s="67">
        <v>0.11</v>
      </c>
      <c r="H46" s="68">
        <v>35.61</v>
      </c>
      <c r="I46" s="69">
        <v>1.5599999999999999E-2</v>
      </c>
      <c r="J46" s="69">
        <v>1.6999999999999999E-3</v>
      </c>
      <c r="K46" s="69">
        <v>1.0999999999999999E-2</v>
      </c>
      <c r="L46" s="69">
        <v>7.6E-3</v>
      </c>
      <c r="M46" s="69">
        <v>4.4999999999999997E-3</v>
      </c>
      <c r="N46" s="70">
        <v>1.5E-3</v>
      </c>
      <c r="O46" s="68">
        <v>0.25</v>
      </c>
      <c r="P46" s="69">
        <v>1.0287999999999999</v>
      </c>
      <c r="Q46" s="68">
        <v>0.13</v>
      </c>
      <c r="R46" s="68">
        <v>0.64</v>
      </c>
      <c r="S46" s="68">
        <v>0.18</v>
      </c>
      <c r="T46" s="68">
        <v>0.18</v>
      </c>
      <c r="U46" s="67">
        <v>7.5999999999999998E-2</v>
      </c>
      <c r="V46" s="67">
        <v>0.122</v>
      </c>
      <c r="W46" s="67">
        <v>0.158</v>
      </c>
      <c r="X46" s="69">
        <v>3.9039999999999998E-2</v>
      </c>
      <c r="Y46" s="67">
        <v>0.13100000000000001</v>
      </c>
      <c r="Z46" s="68">
        <v>0.51</v>
      </c>
      <c r="AA46" s="69">
        <v>1.5100000000000001E-2</v>
      </c>
      <c r="AB46" s="69">
        <v>5.0000000000000001E-4</v>
      </c>
      <c r="AC46" s="66">
        <v>0</v>
      </c>
      <c r="AD46" s="71"/>
      <c r="AE46" s="72">
        <v>39.49</v>
      </c>
      <c r="AG46" s="73">
        <f t="shared" si="1"/>
        <v>35.1</v>
      </c>
      <c r="AH46" s="74">
        <f t="shared" si="2"/>
        <v>1.5100000000000001E-2</v>
      </c>
    </row>
    <row r="47" spans="1:34" ht="21" x14ac:dyDescent="0.35">
      <c r="A47" t="str">
        <f t="shared" si="0"/>
        <v>Milton Hydro Distribution Inc.GENERAL SERVICE LESS THAN 50 KW</v>
      </c>
      <c r="B47" s="25" t="s">
        <v>69</v>
      </c>
      <c r="C47" s="65" t="s">
        <v>31</v>
      </c>
      <c r="D47" s="66">
        <v>2025</v>
      </c>
      <c r="E47" s="66">
        <v>750</v>
      </c>
      <c r="F47" s="67">
        <v>9.3000000000000013E-2</v>
      </c>
      <c r="G47" s="67">
        <v>0.11</v>
      </c>
      <c r="H47" s="68">
        <v>22.66</v>
      </c>
      <c r="I47" s="69">
        <v>2.53E-2</v>
      </c>
      <c r="J47" s="69">
        <v>3.3E-3</v>
      </c>
      <c r="K47" s="69">
        <v>1.04E-2</v>
      </c>
      <c r="L47" s="69">
        <v>7.6E-3</v>
      </c>
      <c r="M47" s="69">
        <v>4.4999999999999997E-3</v>
      </c>
      <c r="N47" s="70">
        <v>1.5E-3</v>
      </c>
      <c r="O47" s="68">
        <v>0.25</v>
      </c>
      <c r="P47" s="69">
        <v>1.0385</v>
      </c>
      <c r="Q47" s="68">
        <v>0.13</v>
      </c>
      <c r="R47" s="68">
        <v>0.64</v>
      </c>
      <c r="S47" s="68">
        <v>0.18</v>
      </c>
      <c r="T47" s="68">
        <v>0.18</v>
      </c>
      <c r="U47" s="67">
        <v>7.5999999999999998E-2</v>
      </c>
      <c r="V47" s="67">
        <v>0.122</v>
      </c>
      <c r="W47" s="67">
        <v>0.158</v>
      </c>
      <c r="X47" s="69">
        <v>3.9039999999999998E-2</v>
      </c>
      <c r="Y47" s="67">
        <v>0.13100000000000001</v>
      </c>
      <c r="Z47" s="68">
        <v>0.42</v>
      </c>
      <c r="AA47" s="69">
        <v>2.3400000000000001E-2</v>
      </c>
      <c r="AB47" s="69">
        <v>1.9E-3</v>
      </c>
      <c r="AC47" s="66">
        <v>0</v>
      </c>
      <c r="AD47" s="71"/>
      <c r="AE47" s="72">
        <v>39.49</v>
      </c>
      <c r="AG47" s="73">
        <f t="shared" si="1"/>
        <v>22.24</v>
      </c>
      <c r="AH47" s="74">
        <f t="shared" si="2"/>
        <v>2.3400000000000001E-2</v>
      </c>
    </row>
    <row r="48" spans="1:34" ht="21" x14ac:dyDescent="0.35">
      <c r="A48" t="str">
        <f t="shared" si="0"/>
        <v>Newmarket-Tay Power Distribution Ltd.-For Former Midland Power Utility Rate ZoneGENERAL SERVICE LESS THAN 50 KW</v>
      </c>
      <c r="B48" t="s">
        <v>70</v>
      </c>
      <c r="C48" s="65" t="s">
        <v>31</v>
      </c>
      <c r="D48" s="66">
        <v>2025</v>
      </c>
      <c r="E48" s="66">
        <v>750</v>
      </c>
      <c r="F48" s="67">
        <v>9.3000000000000013E-2</v>
      </c>
      <c r="G48" s="67">
        <v>0.11</v>
      </c>
      <c r="H48" s="68">
        <v>28.07</v>
      </c>
      <c r="I48" s="69">
        <v>2.5100000000000001E-2</v>
      </c>
      <c r="J48" s="69">
        <v>4.1000000000000003E-3</v>
      </c>
      <c r="K48" s="69">
        <v>1.01E-2</v>
      </c>
      <c r="L48" s="69">
        <v>7.9000000000000008E-3</v>
      </c>
      <c r="M48" s="69">
        <v>4.4999999999999997E-3</v>
      </c>
      <c r="N48" s="70">
        <v>1.5E-3</v>
      </c>
      <c r="O48" s="68">
        <v>0.25</v>
      </c>
      <c r="P48" s="69">
        <v>1.0682</v>
      </c>
      <c r="Q48" s="68">
        <v>0.13</v>
      </c>
      <c r="R48" s="68">
        <v>0.64</v>
      </c>
      <c r="S48" s="68">
        <v>0.18</v>
      </c>
      <c r="T48" s="68">
        <v>0.18</v>
      </c>
      <c r="U48" s="67">
        <v>7.5999999999999998E-2</v>
      </c>
      <c r="V48" s="67">
        <v>0.122</v>
      </c>
      <c r="W48" s="67">
        <v>0.158</v>
      </c>
      <c r="X48" s="69">
        <v>3.9039999999999998E-2</v>
      </c>
      <c r="Y48" s="67">
        <v>0.13100000000000001</v>
      </c>
      <c r="Z48" s="68">
        <v>0.42</v>
      </c>
      <c r="AA48" s="69">
        <v>2.0400000000000001E-2</v>
      </c>
      <c r="AB48" s="69">
        <v>4.7000000000000002E-3</v>
      </c>
      <c r="AC48" s="66">
        <v>0</v>
      </c>
      <c r="AD48" s="71"/>
      <c r="AE48" s="72">
        <v>39.49</v>
      </c>
      <c r="AG48" s="73">
        <f t="shared" si="1"/>
        <v>27.65</v>
      </c>
      <c r="AH48" s="74">
        <f t="shared" si="2"/>
        <v>2.0400000000000001E-2</v>
      </c>
    </row>
    <row r="49" spans="1:34" ht="21" x14ac:dyDescent="0.35">
      <c r="A49" t="str">
        <f t="shared" si="0"/>
        <v>Newmarket-Tay Power Distribution Ltd.-For Newmarket-Tay Power Main Rate ZoneGENERAL SERVICE LESS THAN 50 KW</v>
      </c>
      <c r="B49" t="s">
        <v>71</v>
      </c>
      <c r="C49" s="65" t="s">
        <v>31</v>
      </c>
      <c r="D49" s="66">
        <v>2025</v>
      </c>
      <c r="E49" s="66">
        <v>750</v>
      </c>
      <c r="F49" s="67">
        <v>9.3000000000000013E-2</v>
      </c>
      <c r="G49" s="67">
        <v>0.11</v>
      </c>
      <c r="H49" s="68">
        <v>39.25</v>
      </c>
      <c r="I49" s="69">
        <v>2.7699999999999999E-2</v>
      </c>
      <c r="J49" s="69">
        <v>2.5000000000000001E-3</v>
      </c>
      <c r="K49" s="69">
        <v>1.23E-2</v>
      </c>
      <c r="L49" s="69">
        <v>9.1000000000000004E-3</v>
      </c>
      <c r="M49" s="69">
        <v>4.4999999999999997E-3</v>
      </c>
      <c r="N49" s="70">
        <v>1.5E-3</v>
      </c>
      <c r="O49" s="68">
        <v>0.25</v>
      </c>
      <c r="P49" s="69">
        <v>1.0383</v>
      </c>
      <c r="Q49" s="68">
        <v>0.13</v>
      </c>
      <c r="R49" s="68">
        <v>0.64</v>
      </c>
      <c r="S49" s="68">
        <v>0.18</v>
      </c>
      <c r="T49" s="68">
        <v>0.18</v>
      </c>
      <c r="U49" s="67">
        <v>7.5999999999999998E-2</v>
      </c>
      <c r="V49" s="67">
        <v>0.122</v>
      </c>
      <c r="W49" s="67">
        <v>0.158</v>
      </c>
      <c r="X49" s="69">
        <v>3.9039999999999998E-2</v>
      </c>
      <c r="Y49" s="67">
        <v>0.13100000000000001</v>
      </c>
      <c r="Z49" s="68">
        <v>2.5499999999999998</v>
      </c>
      <c r="AA49" s="69">
        <v>2.41E-2</v>
      </c>
      <c r="AB49" s="69">
        <v>3.5999999999999999E-3</v>
      </c>
      <c r="AC49" s="66">
        <v>0</v>
      </c>
      <c r="AD49" s="71"/>
      <c r="AE49" s="72">
        <v>39.49</v>
      </c>
      <c r="AG49" s="73">
        <f t="shared" si="1"/>
        <v>36.700000000000003</v>
      </c>
      <c r="AH49" s="74">
        <f t="shared" si="2"/>
        <v>2.41E-2</v>
      </c>
    </row>
    <row r="50" spans="1:34" ht="21" x14ac:dyDescent="0.35">
      <c r="A50" t="str">
        <f t="shared" si="0"/>
        <v>Niagara Peninsula Energy Inc.GENERAL SERVICE LESS THAN 50 KW</v>
      </c>
      <c r="B50" s="25" t="s">
        <v>72</v>
      </c>
      <c r="C50" s="65" t="s">
        <v>31</v>
      </c>
      <c r="D50" s="66">
        <v>2025</v>
      </c>
      <c r="E50" s="66">
        <v>750</v>
      </c>
      <c r="F50" s="67">
        <v>9.3000000000000013E-2</v>
      </c>
      <c r="G50" s="67">
        <v>0.11</v>
      </c>
      <c r="H50" s="68">
        <v>48.78</v>
      </c>
      <c r="I50" s="69">
        <v>1.9699999999999999E-2</v>
      </c>
      <c r="J50" s="69">
        <v>-2.0000000000000001E-4</v>
      </c>
      <c r="K50" s="69">
        <v>1.06E-2</v>
      </c>
      <c r="L50" s="69">
        <v>6.0000000000000001E-3</v>
      </c>
      <c r="M50" s="69">
        <v>4.4999999999999997E-3</v>
      </c>
      <c r="N50" s="70">
        <v>1.5E-3</v>
      </c>
      <c r="O50" s="68">
        <v>0.25</v>
      </c>
      <c r="P50" s="69">
        <v>1.0423</v>
      </c>
      <c r="Q50" s="68">
        <v>0.13</v>
      </c>
      <c r="R50" s="68">
        <v>0.64</v>
      </c>
      <c r="S50" s="68">
        <v>0.18</v>
      </c>
      <c r="T50" s="68">
        <v>0.18</v>
      </c>
      <c r="U50" s="67">
        <v>7.5999999999999998E-2</v>
      </c>
      <c r="V50" s="67">
        <v>0.122</v>
      </c>
      <c r="W50" s="67">
        <v>0.158</v>
      </c>
      <c r="X50" s="69">
        <v>3.9039999999999998E-2</v>
      </c>
      <c r="Y50" s="67">
        <v>0.13100000000000001</v>
      </c>
      <c r="Z50" s="68">
        <v>0.42</v>
      </c>
      <c r="AA50" s="69">
        <v>1.7600000000000001E-2</v>
      </c>
      <c r="AB50" s="69">
        <v>2.0999999999999999E-3</v>
      </c>
      <c r="AC50" s="66">
        <v>0</v>
      </c>
      <c r="AD50" s="71"/>
      <c r="AE50" s="72">
        <v>39.49</v>
      </c>
      <c r="AG50" s="73">
        <f t="shared" si="1"/>
        <v>48.36</v>
      </c>
      <c r="AH50" s="74">
        <f t="shared" si="2"/>
        <v>1.7600000000000001E-2</v>
      </c>
    </row>
    <row r="51" spans="1:34" ht="21" x14ac:dyDescent="0.35">
      <c r="A51" t="str">
        <f t="shared" si="0"/>
        <v>Niagara-on-the-Lake Hydro Inc.GENERAL SERVICE LESS THAN 50 KW</v>
      </c>
      <c r="B51" s="25" t="s">
        <v>73</v>
      </c>
      <c r="C51" s="65" t="s">
        <v>31</v>
      </c>
      <c r="D51" s="66">
        <v>2025</v>
      </c>
      <c r="E51" s="66">
        <v>750</v>
      </c>
      <c r="F51" s="67">
        <v>9.3000000000000013E-2</v>
      </c>
      <c r="G51" s="67">
        <v>0.11</v>
      </c>
      <c r="H51" s="68">
        <v>45.48</v>
      </c>
      <c r="I51" s="69">
        <v>1.47E-2</v>
      </c>
      <c r="J51" s="69">
        <v>5.9999999999999995E-4</v>
      </c>
      <c r="K51" s="69">
        <v>1.0500000000000001E-2</v>
      </c>
      <c r="L51" s="69">
        <v>1.4E-3</v>
      </c>
      <c r="M51" s="69">
        <v>4.4999999999999997E-3</v>
      </c>
      <c r="N51" s="70">
        <v>1.5E-3</v>
      </c>
      <c r="O51" s="68">
        <v>0.25</v>
      </c>
      <c r="P51" s="69">
        <v>1.0374000000000001</v>
      </c>
      <c r="Q51" s="68">
        <v>0.13</v>
      </c>
      <c r="R51" s="68">
        <v>0.64</v>
      </c>
      <c r="S51" s="68">
        <v>0.18</v>
      </c>
      <c r="T51" s="68">
        <v>0.18</v>
      </c>
      <c r="U51" s="67">
        <v>7.5999999999999998E-2</v>
      </c>
      <c r="V51" s="67">
        <v>0.122</v>
      </c>
      <c r="W51" s="67">
        <v>0.158</v>
      </c>
      <c r="X51" s="69">
        <v>3.9039999999999998E-2</v>
      </c>
      <c r="Y51" s="67">
        <v>0.13100000000000001</v>
      </c>
      <c r="Z51" s="68">
        <v>0.42</v>
      </c>
      <c r="AA51" s="69">
        <v>1.5599999999999999E-2</v>
      </c>
      <c r="AB51" s="69">
        <v>-8.9999999999999998E-4</v>
      </c>
      <c r="AC51" s="66">
        <v>0</v>
      </c>
      <c r="AD51" s="71"/>
      <c r="AE51" s="72">
        <v>39.49</v>
      </c>
      <c r="AG51" s="73">
        <f t="shared" si="1"/>
        <v>45.059999999999995</v>
      </c>
      <c r="AH51" s="74">
        <f t="shared" si="2"/>
        <v>1.5599999999999999E-2</v>
      </c>
    </row>
    <row r="52" spans="1:34" ht="21" x14ac:dyDescent="0.35">
      <c r="A52" t="str">
        <f t="shared" si="0"/>
        <v>Espanola Regional Hydro Distribution CorporationGENERAL SERVICE LESS THAN 50 KW</v>
      </c>
      <c r="B52" t="s">
        <v>50</v>
      </c>
      <c r="C52" s="65" t="s">
        <v>31</v>
      </c>
      <c r="D52" s="66">
        <v>2025</v>
      </c>
      <c r="E52" s="66">
        <v>750</v>
      </c>
      <c r="F52" s="67">
        <v>9.3000000000000013E-2</v>
      </c>
      <c r="G52" s="67">
        <v>0.11</v>
      </c>
      <c r="H52" s="68">
        <v>36.93</v>
      </c>
      <c r="I52" s="69">
        <v>4.1300000000000003E-2</v>
      </c>
      <c r="J52" s="69"/>
      <c r="K52" s="69">
        <v>7.7000000000000002E-3</v>
      </c>
      <c r="L52" s="69">
        <v>5.1000000000000004E-3</v>
      </c>
      <c r="M52" s="69">
        <v>4.4999999999999997E-3</v>
      </c>
      <c r="N52" s="70">
        <v>1.5E-3</v>
      </c>
      <c r="O52" s="68">
        <v>0.25</v>
      </c>
      <c r="P52" s="69">
        <v>1.0672999999999999</v>
      </c>
      <c r="Q52" s="68">
        <v>0.13</v>
      </c>
      <c r="R52" s="68">
        <v>0.64</v>
      </c>
      <c r="S52" s="68">
        <v>0.18</v>
      </c>
      <c r="T52" s="68">
        <v>0.18</v>
      </c>
      <c r="U52" s="67">
        <v>7.5999999999999998E-2</v>
      </c>
      <c r="V52" s="67">
        <v>0.122</v>
      </c>
      <c r="W52" s="67">
        <v>0.158</v>
      </c>
      <c r="X52" s="69">
        <v>3.9039999999999998E-2</v>
      </c>
      <c r="Y52" s="67">
        <v>0.13100000000000001</v>
      </c>
      <c r="Z52" s="68">
        <v>0.42</v>
      </c>
      <c r="AA52" s="69">
        <v>3.0099999999999998E-2</v>
      </c>
      <c r="AB52" s="69">
        <v>1.12E-2</v>
      </c>
      <c r="AC52" s="66">
        <v>0</v>
      </c>
      <c r="AD52" s="71"/>
      <c r="AE52" s="72">
        <v>39.49</v>
      </c>
      <c r="AG52" s="73">
        <f t="shared" si="1"/>
        <v>36.51</v>
      </c>
      <c r="AH52" s="74">
        <f t="shared" si="2"/>
        <v>3.0099999999999998E-2</v>
      </c>
    </row>
    <row r="53" spans="1:34" ht="21" x14ac:dyDescent="0.35">
      <c r="A53" t="str">
        <f t="shared" si="0"/>
        <v>North Bay Hydro Distribution LimitedGENERAL SERVICE LESS THAN 50 KW</v>
      </c>
      <c r="B53" t="s">
        <v>74</v>
      </c>
      <c r="C53" s="65" t="s">
        <v>31</v>
      </c>
      <c r="D53" s="66">
        <v>2025</v>
      </c>
      <c r="E53" s="66">
        <v>750</v>
      </c>
      <c r="F53" s="67">
        <v>9.3000000000000013E-2</v>
      </c>
      <c r="G53" s="67">
        <v>0.11</v>
      </c>
      <c r="H53" s="68">
        <v>31.29</v>
      </c>
      <c r="I53" s="68">
        <v>2.5600000000000001E-2</v>
      </c>
      <c r="J53" s="69"/>
      <c r="K53" s="69">
        <v>1.14E-2</v>
      </c>
      <c r="L53" s="69">
        <v>8.2000000000000007E-3</v>
      </c>
      <c r="M53" s="69">
        <v>4.4999999999999997E-3</v>
      </c>
      <c r="N53" s="70">
        <v>1.5E-3</v>
      </c>
      <c r="O53" s="68">
        <v>0.25</v>
      </c>
      <c r="P53" s="69">
        <v>1.0388999999999999</v>
      </c>
      <c r="Q53" s="68">
        <v>0.13</v>
      </c>
      <c r="R53" s="68">
        <v>0.64</v>
      </c>
      <c r="S53" s="68">
        <v>0.18</v>
      </c>
      <c r="T53" s="68">
        <v>0.18</v>
      </c>
      <c r="U53" s="67">
        <v>7.5999999999999998E-2</v>
      </c>
      <c r="V53" s="67">
        <v>0.122</v>
      </c>
      <c r="W53" s="67">
        <v>0.158</v>
      </c>
      <c r="X53" s="69">
        <v>3.9039999999999998E-2</v>
      </c>
      <c r="Y53" s="67">
        <v>0.13100000000000001</v>
      </c>
      <c r="Z53" s="68">
        <v>0.42</v>
      </c>
      <c r="AA53" s="69">
        <v>2.3699999999999999E-2</v>
      </c>
      <c r="AB53" s="69">
        <v>1.9E-3</v>
      </c>
      <c r="AC53" s="66">
        <v>0</v>
      </c>
      <c r="AD53" s="71"/>
      <c r="AE53" s="72">
        <v>39.49</v>
      </c>
      <c r="AG53" s="73">
        <f t="shared" si="1"/>
        <v>30.869999999999997</v>
      </c>
      <c r="AH53" s="74">
        <f t="shared" si="2"/>
        <v>2.3699999999999999E-2</v>
      </c>
    </row>
    <row r="54" spans="1:34" ht="21" x14ac:dyDescent="0.35">
      <c r="A54" t="str">
        <f t="shared" si="0"/>
        <v>Northern Ontario Wires Inc.GENERAL SERVICE LESS THAN 50 KW</v>
      </c>
      <c r="B54" s="25" t="s">
        <v>75</v>
      </c>
      <c r="C54" s="65" t="s">
        <v>31</v>
      </c>
      <c r="D54" s="66">
        <v>2025</v>
      </c>
      <c r="E54" s="66">
        <v>750</v>
      </c>
      <c r="F54" s="67">
        <v>9.3000000000000013E-2</v>
      </c>
      <c r="G54" s="67">
        <v>0.11</v>
      </c>
      <c r="H54" s="68">
        <v>41.65</v>
      </c>
      <c r="I54" s="69">
        <v>3.2000000000000001E-2</v>
      </c>
      <c r="J54" s="69"/>
      <c r="K54" s="69">
        <v>1.2800000000000001E-2</v>
      </c>
      <c r="L54" s="69">
        <v>4.7999999999999996E-3</v>
      </c>
      <c r="M54" s="69">
        <v>4.4999999999999997E-3</v>
      </c>
      <c r="N54" s="70">
        <v>1.5E-3</v>
      </c>
      <c r="O54" s="68">
        <v>0.25</v>
      </c>
      <c r="P54" s="69">
        <v>1.0563</v>
      </c>
      <c r="Q54" s="68">
        <v>0.13</v>
      </c>
      <c r="R54" s="68">
        <v>0.64</v>
      </c>
      <c r="S54" s="68">
        <v>0.18</v>
      </c>
      <c r="T54" s="68">
        <v>0.18</v>
      </c>
      <c r="U54" s="67">
        <v>7.5999999999999998E-2</v>
      </c>
      <c r="V54" s="67">
        <v>0.122</v>
      </c>
      <c r="W54" s="67">
        <v>0.158</v>
      </c>
      <c r="X54" s="69">
        <v>3.9039999999999998E-2</v>
      </c>
      <c r="Y54" s="67">
        <v>0.13100000000000001</v>
      </c>
      <c r="Z54" s="68">
        <v>0.42</v>
      </c>
      <c r="AA54" s="69">
        <v>2.3E-2</v>
      </c>
      <c r="AB54" s="69">
        <v>8.9999999999999993E-3</v>
      </c>
      <c r="AC54" s="66">
        <v>0</v>
      </c>
      <c r="AD54" s="71"/>
      <c r="AE54" s="72">
        <v>39.49</v>
      </c>
      <c r="AG54" s="73">
        <f t="shared" si="1"/>
        <v>41.23</v>
      </c>
      <c r="AH54" s="74">
        <f t="shared" si="2"/>
        <v>2.3E-2</v>
      </c>
    </row>
    <row r="55" spans="1:34" ht="21" x14ac:dyDescent="0.35">
      <c r="A55" t="str">
        <f t="shared" si="0"/>
        <v>Oakville Hydro Electricity Distribution Inc.GENERAL SERVICE LESS THAN 50 KW</v>
      </c>
      <c r="B55" s="25" t="s">
        <v>76</v>
      </c>
      <c r="C55" s="65" t="s">
        <v>31</v>
      </c>
      <c r="D55" s="66">
        <v>2025</v>
      </c>
      <c r="E55" s="66">
        <v>750</v>
      </c>
      <c r="F55" s="67">
        <v>9.3000000000000013E-2</v>
      </c>
      <c r="G55" s="67">
        <v>0.11</v>
      </c>
      <c r="H55" s="68">
        <v>43.9</v>
      </c>
      <c r="I55" s="69">
        <v>2.07E-2</v>
      </c>
      <c r="J55" s="69"/>
      <c r="K55" s="69">
        <v>1.1900000000000001E-2</v>
      </c>
      <c r="L55" s="69">
        <v>7.4000000000000003E-3</v>
      </c>
      <c r="M55" s="69">
        <v>4.4999999999999997E-3</v>
      </c>
      <c r="N55" s="70">
        <v>1.5E-3</v>
      </c>
      <c r="O55" s="68">
        <v>0.25</v>
      </c>
      <c r="P55" s="69">
        <v>1.0376000000000001</v>
      </c>
      <c r="Q55" s="68">
        <v>0.13</v>
      </c>
      <c r="R55" s="68">
        <v>0.64</v>
      </c>
      <c r="S55" s="68">
        <v>0.18</v>
      </c>
      <c r="T55" s="68">
        <v>0.18</v>
      </c>
      <c r="U55" s="67">
        <v>7.5999999999999998E-2</v>
      </c>
      <c r="V55" s="67">
        <v>0.122</v>
      </c>
      <c r="W55" s="67">
        <v>0.158</v>
      </c>
      <c r="X55" s="69">
        <v>3.9039999999999998E-2</v>
      </c>
      <c r="Y55" s="67">
        <v>0.13100000000000001</v>
      </c>
      <c r="Z55" s="68">
        <v>0.42</v>
      </c>
      <c r="AA55" s="69">
        <v>1.9400000000000001E-2</v>
      </c>
      <c r="AB55" s="69">
        <v>1.2999999999999999E-3</v>
      </c>
      <c r="AC55" s="66">
        <v>0</v>
      </c>
      <c r="AD55" s="71"/>
      <c r="AE55" s="72">
        <v>39.49</v>
      </c>
      <c r="AG55" s="73">
        <f t="shared" si="1"/>
        <v>43.48</v>
      </c>
      <c r="AH55" s="74">
        <f t="shared" si="2"/>
        <v>1.9400000000000001E-2</v>
      </c>
    </row>
    <row r="56" spans="1:34" ht="21" x14ac:dyDescent="0.35">
      <c r="A56" t="str">
        <f t="shared" si="0"/>
        <v>Orangeville Hydro LimitedGENERAL SERVICE LESS THAN 50 KW</v>
      </c>
      <c r="B56" s="25" t="s">
        <v>77</v>
      </c>
      <c r="C56" s="65" t="s">
        <v>31</v>
      </c>
      <c r="D56" s="66">
        <v>2025</v>
      </c>
      <c r="E56" s="66">
        <v>750</v>
      </c>
      <c r="F56" s="67">
        <v>9.3000000000000013E-2</v>
      </c>
      <c r="G56" s="67">
        <v>0.11</v>
      </c>
      <c r="H56" s="68">
        <v>38.39</v>
      </c>
      <c r="I56" s="69">
        <v>1.6899999999999998E-2</v>
      </c>
      <c r="J56" s="69"/>
      <c r="K56" s="69">
        <v>0.01</v>
      </c>
      <c r="L56" s="69">
        <v>6.4999999999999997E-3</v>
      </c>
      <c r="M56" s="69">
        <v>4.4999999999999997E-3</v>
      </c>
      <c r="N56" s="70">
        <v>1.5E-3</v>
      </c>
      <c r="O56" s="68">
        <v>0.25</v>
      </c>
      <c r="P56" s="69">
        <v>1.0490999999999999</v>
      </c>
      <c r="Q56" s="68">
        <v>0.13</v>
      </c>
      <c r="R56" s="68">
        <v>0.64</v>
      </c>
      <c r="S56" s="68">
        <v>0.18</v>
      </c>
      <c r="T56" s="68">
        <v>0.18</v>
      </c>
      <c r="U56" s="67">
        <v>7.5999999999999998E-2</v>
      </c>
      <c r="V56" s="67">
        <v>0.122</v>
      </c>
      <c r="W56" s="67">
        <v>0.158</v>
      </c>
      <c r="X56" s="69">
        <v>3.9039999999999998E-2</v>
      </c>
      <c r="Y56" s="67">
        <v>0.13100000000000001</v>
      </c>
      <c r="Z56" s="68">
        <v>0.42</v>
      </c>
      <c r="AA56" s="69">
        <v>1.3899999999999999E-2</v>
      </c>
      <c r="AB56" s="69">
        <v>3.0000000000000001E-3</v>
      </c>
      <c r="AC56" s="66">
        <v>0</v>
      </c>
      <c r="AD56" s="71"/>
      <c r="AE56" s="72">
        <v>39.49</v>
      </c>
      <c r="AG56" s="73">
        <f t="shared" si="1"/>
        <v>37.97</v>
      </c>
      <c r="AH56" s="74">
        <f t="shared" si="2"/>
        <v>1.3899999999999999E-2</v>
      </c>
    </row>
    <row r="57" spans="1:34" ht="21" x14ac:dyDescent="0.35">
      <c r="A57" t="str">
        <f t="shared" si="0"/>
        <v>Oshawa PUC Networks Inc.GENERAL SERVICE LESS THAN 50 KW</v>
      </c>
      <c r="B57" s="25" t="s">
        <v>78</v>
      </c>
      <c r="C57" s="65" t="s">
        <v>31</v>
      </c>
      <c r="D57" s="66">
        <v>2025</v>
      </c>
      <c r="E57" s="66">
        <v>750</v>
      </c>
      <c r="F57" s="67">
        <v>9.3000000000000013E-2</v>
      </c>
      <c r="G57" s="67">
        <v>0.11</v>
      </c>
      <c r="H57" s="68">
        <v>21.1</v>
      </c>
      <c r="I57" s="69">
        <v>2.1700000000000001E-2</v>
      </c>
      <c r="J57" s="69">
        <v>1.8E-3</v>
      </c>
      <c r="K57" s="69">
        <v>1.23E-2</v>
      </c>
      <c r="L57" s="69">
        <v>9.2999999999999992E-3</v>
      </c>
      <c r="M57" s="69">
        <v>4.4999999999999997E-3</v>
      </c>
      <c r="N57" s="70">
        <v>1.5E-3</v>
      </c>
      <c r="O57" s="68">
        <v>0.25</v>
      </c>
      <c r="P57" s="69">
        <v>1.0431999999999999</v>
      </c>
      <c r="Q57" s="68">
        <v>0.13</v>
      </c>
      <c r="R57" s="68">
        <v>0.64</v>
      </c>
      <c r="S57" s="68">
        <v>0.18</v>
      </c>
      <c r="T57" s="68">
        <v>0.18</v>
      </c>
      <c r="U57" s="67">
        <v>7.5999999999999998E-2</v>
      </c>
      <c r="V57" s="67">
        <v>0.122</v>
      </c>
      <c r="W57" s="67">
        <v>0.158</v>
      </c>
      <c r="X57" s="69">
        <v>3.9039999999999998E-2</v>
      </c>
      <c r="Y57" s="67">
        <v>0.13100000000000001</v>
      </c>
      <c r="Z57" s="68">
        <v>0.42</v>
      </c>
      <c r="AA57" s="69">
        <v>2.1100000000000001E-2</v>
      </c>
      <c r="AB57" s="69">
        <v>5.9999999999999995E-4</v>
      </c>
      <c r="AC57" s="66">
        <v>0</v>
      </c>
      <c r="AD57" s="71"/>
      <c r="AE57" s="72">
        <v>39.49</v>
      </c>
      <c r="AG57" s="73">
        <f t="shared" si="1"/>
        <v>20.68</v>
      </c>
      <c r="AH57" s="74">
        <f t="shared" si="2"/>
        <v>2.1100000000000001E-2</v>
      </c>
    </row>
    <row r="58" spans="1:34" ht="21" x14ac:dyDescent="0.35">
      <c r="A58" t="str">
        <f t="shared" si="0"/>
        <v>Ottawa River Power CorporationGENERAL SERVICE LESS THAN 50 KW</v>
      </c>
      <c r="B58" s="25" t="s">
        <v>79</v>
      </c>
      <c r="C58" s="65" t="s">
        <v>31</v>
      </c>
      <c r="D58" s="66">
        <v>2025</v>
      </c>
      <c r="E58" s="66">
        <v>750</v>
      </c>
      <c r="F58" s="67">
        <v>9.3000000000000013E-2</v>
      </c>
      <c r="G58" s="67">
        <v>0.11</v>
      </c>
      <c r="H58" s="68">
        <v>27.11</v>
      </c>
      <c r="I58" s="69">
        <v>1.9300000000000001E-2</v>
      </c>
      <c r="J58" s="69">
        <v>-9.1000000000000004E-3</v>
      </c>
      <c r="K58" s="69">
        <v>8.8999999999999999E-3</v>
      </c>
      <c r="L58" s="69">
        <v>7.1000000000000004E-3</v>
      </c>
      <c r="M58" s="69">
        <v>4.4999999999999997E-3</v>
      </c>
      <c r="N58" s="70">
        <v>1.5E-3</v>
      </c>
      <c r="O58" s="68">
        <v>0.25</v>
      </c>
      <c r="P58" s="69">
        <v>1.0409999999999999</v>
      </c>
      <c r="Q58" s="68">
        <v>0.13</v>
      </c>
      <c r="R58" s="68">
        <v>0.64</v>
      </c>
      <c r="S58" s="68">
        <v>0.18</v>
      </c>
      <c r="T58" s="68">
        <v>0.18</v>
      </c>
      <c r="U58" s="67">
        <v>7.5999999999999998E-2</v>
      </c>
      <c r="V58" s="67">
        <v>0.122</v>
      </c>
      <c r="W58" s="67">
        <v>0.158</v>
      </c>
      <c r="X58" s="69">
        <v>3.9039999999999998E-2</v>
      </c>
      <c r="Y58" s="67">
        <v>0.13100000000000001</v>
      </c>
      <c r="Z58" s="68">
        <v>0.42</v>
      </c>
      <c r="AA58" s="69">
        <v>1.5699999999999999E-2</v>
      </c>
      <c r="AB58" s="69">
        <v>3.5999999999999999E-3</v>
      </c>
      <c r="AC58" s="66">
        <v>0</v>
      </c>
      <c r="AD58" s="71"/>
      <c r="AE58" s="72">
        <v>39.49</v>
      </c>
      <c r="AG58" s="73">
        <f t="shared" si="1"/>
        <v>26.689999999999998</v>
      </c>
      <c r="AH58" s="74">
        <f t="shared" si="2"/>
        <v>1.5699999999999999E-2</v>
      </c>
    </row>
    <row r="59" spans="1:34" ht="21" x14ac:dyDescent="0.35">
      <c r="A59" t="str">
        <f t="shared" si="0"/>
        <v>PUC Distribution Inc.GENERAL SERVICE LESS THAN 50 KW</v>
      </c>
      <c r="B59" s="25" t="s">
        <v>80</v>
      </c>
      <c r="C59" s="65" t="s">
        <v>31</v>
      </c>
      <c r="D59" s="66">
        <v>2025</v>
      </c>
      <c r="E59" s="66">
        <v>750</v>
      </c>
      <c r="F59" s="67">
        <v>9.3000000000000013E-2</v>
      </c>
      <c r="G59" s="67">
        <v>0.11</v>
      </c>
      <c r="H59" s="68">
        <v>24.51</v>
      </c>
      <c r="I59" s="69">
        <v>3.4000000000000002E-2</v>
      </c>
      <c r="J59" s="69"/>
      <c r="K59" s="69">
        <v>9.7000000000000003E-3</v>
      </c>
      <c r="L59" s="69"/>
      <c r="M59" s="69">
        <v>4.4999999999999997E-3</v>
      </c>
      <c r="N59" s="70">
        <v>1.5E-3</v>
      </c>
      <c r="O59" s="68">
        <v>0.25</v>
      </c>
      <c r="P59" s="69">
        <v>1.0462</v>
      </c>
      <c r="Q59" s="68">
        <v>0.13</v>
      </c>
      <c r="R59" s="68">
        <v>0.64</v>
      </c>
      <c r="S59" s="68">
        <v>0.18</v>
      </c>
      <c r="T59" s="68">
        <v>0.18</v>
      </c>
      <c r="U59" s="67">
        <v>7.5999999999999998E-2</v>
      </c>
      <c r="V59" s="67">
        <v>0.122</v>
      </c>
      <c r="W59" s="67">
        <v>0.158</v>
      </c>
      <c r="X59" s="69">
        <v>3.9039999999999998E-2</v>
      </c>
      <c r="Y59" s="67">
        <v>0.13100000000000001</v>
      </c>
      <c r="Z59" s="68">
        <v>0.42</v>
      </c>
      <c r="AA59" s="69">
        <v>3.44E-2</v>
      </c>
      <c r="AB59" s="69">
        <v>-4.0000000000000002E-4</v>
      </c>
      <c r="AC59" s="66">
        <v>0</v>
      </c>
      <c r="AD59" s="71"/>
      <c r="AE59" s="72">
        <v>39.49</v>
      </c>
      <c r="AG59" s="73">
        <f t="shared" si="1"/>
        <v>24.09</v>
      </c>
      <c r="AH59" s="74">
        <f t="shared" si="2"/>
        <v>3.44E-2</v>
      </c>
    </row>
    <row r="60" spans="1:34" ht="21" x14ac:dyDescent="0.35">
      <c r="A60" t="str">
        <f t="shared" si="0"/>
        <v>Renfrew Hydro Inc.GENERAL SERVICE LESS THAN 50 KW</v>
      </c>
      <c r="B60" s="25" t="s">
        <v>81</v>
      </c>
      <c r="C60" s="65" t="s">
        <v>31</v>
      </c>
      <c r="D60" s="66">
        <v>2025</v>
      </c>
      <c r="E60" s="66">
        <v>750</v>
      </c>
      <c r="F60" s="67">
        <v>9.3000000000000013E-2</v>
      </c>
      <c r="G60" s="67">
        <v>0.11</v>
      </c>
      <c r="H60" s="68">
        <v>36.47</v>
      </c>
      <c r="I60" s="69">
        <v>2.6200000000000001E-2</v>
      </c>
      <c r="J60" s="69">
        <v>2.2000000000000001E-3</v>
      </c>
      <c r="K60" s="69">
        <v>8.5000000000000006E-3</v>
      </c>
      <c r="L60" s="71">
        <v>6.4999999999999997E-3</v>
      </c>
      <c r="M60" s="69">
        <v>4.4999999999999997E-3</v>
      </c>
      <c r="N60" s="70">
        <v>1.5E-3</v>
      </c>
      <c r="O60" s="68">
        <v>0.25</v>
      </c>
      <c r="P60" s="69">
        <v>1.0713999999999999</v>
      </c>
      <c r="Q60" s="68">
        <v>0.13</v>
      </c>
      <c r="R60" s="68">
        <v>0.64</v>
      </c>
      <c r="S60" s="68">
        <v>0.18</v>
      </c>
      <c r="T60" s="68">
        <v>0.18</v>
      </c>
      <c r="U60" s="67">
        <v>7.5999999999999998E-2</v>
      </c>
      <c r="V60" s="67">
        <v>0.122</v>
      </c>
      <c r="W60" s="67">
        <v>0.158</v>
      </c>
      <c r="X60" s="69">
        <v>3.9039999999999998E-2</v>
      </c>
      <c r="Y60" s="67">
        <v>0.13100000000000001</v>
      </c>
      <c r="Z60" s="68">
        <v>0.42</v>
      </c>
      <c r="AA60" s="69">
        <v>2.2599999999999999E-2</v>
      </c>
      <c r="AB60" s="69">
        <v>3.5999999999999999E-3</v>
      </c>
      <c r="AC60" s="66">
        <v>0</v>
      </c>
      <c r="AD60" s="71"/>
      <c r="AE60" s="72">
        <v>39.49</v>
      </c>
      <c r="AG60" s="73">
        <f t="shared" si="1"/>
        <v>36.049999999999997</v>
      </c>
      <c r="AH60" s="74">
        <f t="shared" si="2"/>
        <v>2.2599999999999999E-2</v>
      </c>
    </row>
    <row r="61" spans="1:34" ht="21" x14ac:dyDescent="0.35">
      <c r="A61" t="str">
        <f t="shared" si="0"/>
        <v>Rideau St. Lawrence Distribution Inc.GENERAL SERVICE LESS THAN 50 KW</v>
      </c>
      <c r="B61" s="25" t="s">
        <v>82</v>
      </c>
      <c r="C61" s="65" t="s">
        <v>31</v>
      </c>
      <c r="D61" s="66">
        <v>2025</v>
      </c>
      <c r="E61" s="66">
        <v>750</v>
      </c>
      <c r="F61" s="67">
        <v>9.3000000000000013E-2</v>
      </c>
      <c r="G61" s="67">
        <v>0.11</v>
      </c>
      <c r="H61" s="68">
        <v>37.590000000000003</v>
      </c>
      <c r="I61" s="69">
        <v>2.1899999999999999E-2</v>
      </c>
      <c r="J61" s="69">
        <v>1.21E-2</v>
      </c>
      <c r="K61" s="69">
        <v>8.9999999999999993E-3</v>
      </c>
      <c r="L61" s="69">
        <v>7.1999999999999998E-3</v>
      </c>
      <c r="M61" s="69">
        <v>4.4999999999999997E-3</v>
      </c>
      <c r="N61" s="70">
        <v>1.5E-3</v>
      </c>
      <c r="O61" s="68">
        <v>0.25</v>
      </c>
      <c r="P61" s="69">
        <v>1.0852999999999999</v>
      </c>
      <c r="Q61" s="68">
        <v>0.13</v>
      </c>
      <c r="R61" s="68">
        <v>0.64</v>
      </c>
      <c r="S61" s="68">
        <v>0.18</v>
      </c>
      <c r="T61" s="68">
        <v>0.18</v>
      </c>
      <c r="U61" s="67">
        <v>7.5999999999999998E-2</v>
      </c>
      <c r="V61" s="67">
        <v>0.122</v>
      </c>
      <c r="W61" s="67">
        <v>0.158</v>
      </c>
      <c r="X61" s="69">
        <v>3.9039999999999998E-2</v>
      </c>
      <c r="Y61" s="67">
        <v>0.13100000000000001</v>
      </c>
      <c r="Z61" s="68">
        <v>1.39</v>
      </c>
      <c r="AA61" s="69">
        <v>1.8200000000000001E-2</v>
      </c>
      <c r="AB61" s="69">
        <v>3.7000000000000002E-3</v>
      </c>
      <c r="AC61" s="66">
        <v>0</v>
      </c>
      <c r="AD61" s="71"/>
      <c r="AE61" s="72">
        <v>39.49</v>
      </c>
      <c r="AG61" s="73">
        <f t="shared" si="1"/>
        <v>36.200000000000003</v>
      </c>
      <c r="AH61" s="74">
        <f t="shared" si="2"/>
        <v>1.8200000000000001E-2</v>
      </c>
    </row>
    <row r="62" spans="1:34" ht="21" x14ac:dyDescent="0.35">
      <c r="A62" t="str">
        <f t="shared" si="0"/>
        <v>Sioux Lookout Hydro Inc.GENERAL SERVICE LESS THAN 50 KW</v>
      </c>
      <c r="B62" s="25" t="s">
        <v>83</v>
      </c>
      <c r="C62" s="65" t="s">
        <v>31</v>
      </c>
      <c r="D62" s="66">
        <v>2025</v>
      </c>
      <c r="E62" s="66">
        <v>750</v>
      </c>
      <c r="F62" s="67">
        <v>9.3000000000000013E-2</v>
      </c>
      <c r="G62" s="67">
        <v>0.11</v>
      </c>
      <c r="H62" s="68">
        <v>54.37</v>
      </c>
      <c r="I62" s="69">
        <v>1.66E-2</v>
      </c>
      <c r="J62" s="69"/>
      <c r="K62" s="69">
        <v>8.8000000000000005E-3</v>
      </c>
      <c r="L62" s="69">
        <v>1E-3</v>
      </c>
      <c r="M62" s="69">
        <v>4.4999999999999997E-3</v>
      </c>
      <c r="N62" s="70">
        <v>1.5E-3</v>
      </c>
      <c r="O62" s="68">
        <v>0.25</v>
      </c>
      <c r="P62" s="69">
        <v>1.0565</v>
      </c>
      <c r="Q62" s="68">
        <v>0.13</v>
      </c>
      <c r="R62" s="68">
        <v>0.64</v>
      </c>
      <c r="S62" s="68">
        <v>0.18</v>
      </c>
      <c r="T62" s="68">
        <v>0.18</v>
      </c>
      <c r="U62" s="67">
        <v>7.5999999999999998E-2</v>
      </c>
      <c r="V62" s="67">
        <v>0.122</v>
      </c>
      <c r="W62" s="67">
        <v>0.158</v>
      </c>
      <c r="X62" s="69">
        <v>3.9039999999999998E-2</v>
      </c>
      <c r="Y62" s="67">
        <v>0.13100000000000001</v>
      </c>
      <c r="Z62" s="68">
        <v>0.42</v>
      </c>
      <c r="AA62" s="69">
        <v>1.18E-2</v>
      </c>
      <c r="AB62" s="69">
        <v>4.7999999999999996E-3</v>
      </c>
      <c r="AC62" s="66">
        <v>0</v>
      </c>
      <c r="AD62" s="71"/>
      <c r="AE62" s="72">
        <v>39.49</v>
      </c>
      <c r="AG62" s="73">
        <f t="shared" si="1"/>
        <v>53.949999999999996</v>
      </c>
      <c r="AH62" s="74">
        <f t="shared" si="2"/>
        <v>1.18E-2</v>
      </c>
    </row>
    <row r="63" spans="1:34" ht="21" x14ac:dyDescent="0.35">
      <c r="A63" t="str">
        <f t="shared" si="0"/>
        <v>Synergy North Corporation-Kenora Rate ZoneGENERAL SERVICE LESS THAN 50 KW</v>
      </c>
      <c r="B63" t="s">
        <v>84</v>
      </c>
      <c r="C63" s="65" t="s">
        <v>31</v>
      </c>
      <c r="D63" s="66">
        <v>2025</v>
      </c>
      <c r="E63" s="66">
        <v>750</v>
      </c>
      <c r="F63" s="67">
        <v>9.3000000000000013E-2</v>
      </c>
      <c r="G63" s="67">
        <v>0.11</v>
      </c>
      <c r="H63" s="68">
        <v>40.92</v>
      </c>
      <c r="I63" s="69">
        <v>2.24E-2</v>
      </c>
      <c r="J63" s="69">
        <v>-2.0000000000000001E-4</v>
      </c>
      <c r="K63" s="69">
        <v>1.06E-2</v>
      </c>
      <c r="L63" s="69">
        <v>6.1999999999999998E-3</v>
      </c>
      <c r="M63" s="69">
        <v>4.4999999999999997E-3</v>
      </c>
      <c r="N63" s="70">
        <v>1.5E-3</v>
      </c>
      <c r="O63" s="68">
        <v>0.25</v>
      </c>
      <c r="P63" s="69">
        <v>1.0398000000000001</v>
      </c>
      <c r="Q63" s="68">
        <v>0.13</v>
      </c>
      <c r="R63" s="68">
        <v>0.64</v>
      </c>
      <c r="S63" s="68">
        <v>0.18</v>
      </c>
      <c r="T63" s="68">
        <v>0.18</v>
      </c>
      <c r="U63" s="67">
        <v>7.5999999999999998E-2</v>
      </c>
      <c r="V63" s="67">
        <v>0.122</v>
      </c>
      <c r="W63" s="67">
        <v>0.158</v>
      </c>
      <c r="X63" s="69">
        <v>3.9039999999999998E-2</v>
      </c>
      <c r="Y63" s="67">
        <v>0.13100000000000001</v>
      </c>
      <c r="Z63" s="68">
        <v>0.42</v>
      </c>
      <c r="AA63" s="69">
        <v>2.2800000000000001E-2</v>
      </c>
      <c r="AB63" s="69">
        <v>-4.0000000000000002E-4</v>
      </c>
      <c r="AC63" s="66">
        <v>0</v>
      </c>
      <c r="AD63" s="71"/>
      <c r="AE63" s="72">
        <v>39.49</v>
      </c>
      <c r="AG63" s="73">
        <f t="shared" si="1"/>
        <v>40.5</v>
      </c>
      <c r="AH63" s="74">
        <f t="shared" si="2"/>
        <v>2.2800000000000001E-2</v>
      </c>
    </row>
    <row r="64" spans="1:34" ht="21" x14ac:dyDescent="0.35">
      <c r="A64" t="str">
        <f t="shared" ref="A64" si="3">B64&amp;C64</f>
        <v>Synergy North Corporation-Thunder Bay Rate ZoneGENERAL SERVICE LESS THAN 50 KW</v>
      </c>
      <c r="B64" t="s">
        <v>85</v>
      </c>
      <c r="C64" s="65" t="s">
        <v>31</v>
      </c>
      <c r="D64" s="66">
        <v>2025</v>
      </c>
      <c r="E64" s="66">
        <v>750</v>
      </c>
      <c r="F64" s="67">
        <v>9.3000000000000013E-2</v>
      </c>
      <c r="G64" s="67">
        <v>0.11</v>
      </c>
      <c r="H64" s="68">
        <v>40.92</v>
      </c>
      <c r="I64" s="69">
        <v>2.24E-2</v>
      </c>
      <c r="J64" s="69">
        <v>-2.0000000000000001E-4</v>
      </c>
      <c r="K64" s="69">
        <v>1.06E-2</v>
      </c>
      <c r="L64" s="69">
        <v>6.1999999999999998E-3</v>
      </c>
      <c r="M64" s="69">
        <v>4.4999999999999997E-3</v>
      </c>
      <c r="N64" s="70">
        <v>1.5E-3</v>
      </c>
      <c r="O64" s="68">
        <v>0.25</v>
      </c>
      <c r="P64" s="69">
        <v>1.0398000000000001</v>
      </c>
      <c r="Q64" s="68">
        <v>0.13</v>
      </c>
      <c r="R64" s="68">
        <v>0.64</v>
      </c>
      <c r="S64" s="68">
        <v>0.18</v>
      </c>
      <c r="T64" s="68">
        <v>0.18</v>
      </c>
      <c r="U64" s="67">
        <v>7.5999999999999998E-2</v>
      </c>
      <c r="V64" s="67">
        <v>0.122</v>
      </c>
      <c r="W64" s="67">
        <v>0.158</v>
      </c>
      <c r="X64" s="69">
        <v>3.9039999999999998E-2</v>
      </c>
      <c r="Y64" s="67">
        <v>0.13100000000000001</v>
      </c>
      <c r="Z64" s="68">
        <v>0.42</v>
      </c>
      <c r="AA64" s="69">
        <v>2.2800000000000001E-2</v>
      </c>
      <c r="AB64" s="69">
        <v>-4.0000000000000002E-4</v>
      </c>
      <c r="AC64" s="66">
        <v>0</v>
      </c>
      <c r="AD64" s="71"/>
      <c r="AE64" s="72">
        <v>39.49</v>
      </c>
      <c r="AG64" s="73">
        <f t="shared" ref="AG64" si="4">H64-Z64</f>
        <v>40.5</v>
      </c>
      <c r="AH64" s="74">
        <f t="shared" ref="AH64" si="5">AA64</f>
        <v>2.2800000000000001E-2</v>
      </c>
    </row>
    <row r="65" spans="1:34" ht="21" x14ac:dyDescent="0.35">
      <c r="A65" t="str">
        <f t="shared" si="0"/>
        <v>Tillsonburg Hydro Inc.GENERAL SERVICE LESS THAN 50 KW</v>
      </c>
      <c r="B65" s="25" t="s">
        <v>86</v>
      </c>
      <c r="C65" s="65" t="s">
        <v>31</v>
      </c>
      <c r="D65" s="66">
        <v>2025</v>
      </c>
      <c r="E65" s="66">
        <v>750</v>
      </c>
      <c r="F65" s="67">
        <v>9.3000000000000013E-2</v>
      </c>
      <c r="G65" s="67">
        <v>0.11</v>
      </c>
      <c r="H65" s="68">
        <v>30.61</v>
      </c>
      <c r="I65" s="69">
        <v>2.8899999999999999E-2</v>
      </c>
      <c r="J65" s="71">
        <v>2.0000000000000001E-4</v>
      </c>
      <c r="K65" s="69">
        <v>1.0699999999999999E-2</v>
      </c>
      <c r="L65" s="69">
        <v>7.6E-3</v>
      </c>
      <c r="M65" s="69">
        <v>4.4999999999999997E-3</v>
      </c>
      <c r="N65" s="70">
        <v>1.5E-3</v>
      </c>
      <c r="O65" s="68">
        <v>0.25</v>
      </c>
      <c r="P65" s="69">
        <v>1.0344</v>
      </c>
      <c r="Q65" s="68">
        <v>0.13</v>
      </c>
      <c r="R65" s="68">
        <v>0.64</v>
      </c>
      <c r="S65" s="68">
        <v>0.18</v>
      </c>
      <c r="T65" s="68">
        <v>0.18</v>
      </c>
      <c r="U65" s="67">
        <v>7.5999999999999998E-2</v>
      </c>
      <c r="V65" s="67">
        <v>0.122</v>
      </c>
      <c r="W65" s="67">
        <v>0.158</v>
      </c>
      <c r="X65" s="69">
        <v>3.9039999999999998E-2</v>
      </c>
      <c r="Y65" s="67">
        <v>0.13100000000000001</v>
      </c>
      <c r="Z65" s="68">
        <v>0.42</v>
      </c>
      <c r="AA65" s="69">
        <v>1.9400000000000001E-2</v>
      </c>
      <c r="AB65" s="69">
        <v>9.4999999999999998E-3</v>
      </c>
      <c r="AC65" s="66">
        <v>0</v>
      </c>
      <c r="AD65" s="71"/>
      <c r="AE65" s="72">
        <v>39.49</v>
      </c>
      <c r="AG65" s="73">
        <f t="shared" si="1"/>
        <v>30.189999999999998</v>
      </c>
      <c r="AH65" s="74">
        <f t="shared" si="2"/>
        <v>1.9400000000000001E-2</v>
      </c>
    </row>
    <row r="66" spans="1:34" ht="21" x14ac:dyDescent="0.35">
      <c r="A66" t="str">
        <f t="shared" si="0"/>
        <v>Toronto Hydro-Electric System LimitedGENERAL SERVICE LESS THAN 50 KW</v>
      </c>
      <c r="B66" s="25" t="s">
        <v>87</v>
      </c>
      <c r="C66" s="65" t="s">
        <v>31</v>
      </c>
      <c r="D66" s="66">
        <v>2025</v>
      </c>
      <c r="E66" s="66">
        <v>750</v>
      </c>
      <c r="F66" s="67">
        <v>9.3000000000000013E-2</v>
      </c>
      <c r="G66" s="67">
        <v>0.11</v>
      </c>
      <c r="H66" s="68">
        <v>44.110000000000007</v>
      </c>
      <c r="I66" s="69">
        <v>4.2860000000000002E-2</v>
      </c>
      <c r="J66" s="71">
        <v>1.24E-3</v>
      </c>
      <c r="K66" s="69">
        <v>1.363E-2</v>
      </c>
      <c r="L66" s="69">
        <v>8.5800000000000008E-3</v>
      </c>
      <c r="M66" s="69">
        <v>4.4999999999999997E-3</v>
      </c>
      <c r="N66" s="70">
        <v>1.5E-3</v>
      </c>
      <c r="O66" s="68">
        <v>0.25</v>
      </c>
      <c r="P66" s="69">
        <v>1.0295000000000001</v>
      </c>
      <c r="Q66" s="68">
        <v>0.13</v>
      </c>
      <c r="R66" s="68">
        <v>0.64</v>
      </c>
      <c r="S66" s="68">
        <v>0.18</v>
      </c>
      <c r="T66" s="68">
        <v>0.18</v>
      </c>
      <c r="U66" s="67">
        <v>7.5999999999999998E-2</v>
      </c>
      <c r="V66" s="67">
        <v>0.122</v>
      </c>
      <c r="W66" s="67">
        <v>0.158</v>
      </c>
      <c r="X66" s="69">
        <v>3.9039999999999998E-2</v>
      </c>
      <c r="Y66" s="67">
        <v>0.13100000000000001</v>
      </c>
      <c r="Z66" s="68">
        <v>0.41</v>
      </c>
      <c r="AA66" s="69">
        <v>4.5350000000000001E-2</v>
      </c>
      <c r="AB66" s="69">
        <v>-2.49E-3</v>
      </c>
      <c r="AC66" s="66">
        <v>0</v>
      </c>
      <c r="AD66" s="71"/>
      <c r="AE66" s="72">
        <v>39.49</v>
      </c>
      <c r="AG66" s="73">
        <f t="shared" si="1"/>
        <v>43.70000000000001</v>
      </c>
      <c r="AH66" s="74">
        <f t="shared" si="2"/>
        <v>4.5350000000000001E-2</v>
      </c>
    </row>
    <row r="67" spans="1:34" ht="21" x14ac:dyDescent="0.35">
      <c r="A67" t="str">
        <f t="shared" si="0"/>
        <v>Wasaga Distribution Inc.GENERAL SERVICE LESS THAN 50 KW</v>
      </c>
      <c r="B67" s="25" t="s">
        <v>88</v>
      </c>
      <c r="C67" s="65" t="s">
        <v>31</v>
      </c>
      <c r="D67" s="66">
        <v>2025</v>
      </c>
      <c r="E67" s="66">
        <v>750</v>
      </c>
      <c r="F67" s="67">
        <v>9.3000000000000013E-2</v>
      </c>
      <c r="G67" s="67">
        <v>0.11</v>
      </c>
      <c r="H67" s="68">
        <v>19.77</v>
      </c>
      <c r="I67" s="69">
        <v>2.29E-2</v>
      </c>
      <c r="J67" s="71"/>
      <c r="K67" s="69">
        <v>1.0699999999999999E-2</v>
      </c>
      <c r="L67" s="69">
        <v>7.0000000000000001E-3</v>
      </c>
      <c r="M67" s="69">
        <v>4.4999999999999997E-3</v>
      </c>
      <c r="N67" s="70">
        <v>1.5E-3</v>
      </c>
      <c r="O67" s="68">
        <v>0.25</v>
      </c>
      <c r="P67" s="69">
        <v>1.0798000000000001</v>
      </c>
      <c r="Q67" s="68">
        <v>0.13</v>
      </c>
      <c r="R67" s="68">
        <v>0.64</v>
      </c>
      <c r="S67" s="68">
        <v>0.18</v>
      </c>
      <c r="T67" s="68">
        <v>0.18</v>
      </c>
      <c r="U67" s="67">
        <v>7.5999999999999998E-2</v>
      </c>
      <c r="V67" s="67">
        <v>0.122</v>
      </c>
      <c r="W67" s="67">
        <v>0.158</v>
      </c>
      <c r="X67" s="69">
        <v>3.9039999999999998E-2</v>
      </c>
      <c r="Y67" s="67">
        <v>0.13100000000000001</v>
      </c>
      <c r="Z67" s="68">
        <v>0.42</v>
      </c>
      <c r="AA67" s="69">
        <v>1.9400000000000001E-2</v>
      </c>
      <c r="AB67" s="69">
        <v>3.5000000000000001E-3</v>
      </c>
      <c r="AC67" s="66">
        <v>0</v>
      </c>
      <c r="AD67" s="71"/>
      <c r="AE67" s="72">
        <v>39.49</v>
      </c>
      <c r="AG67" s="73">
        <f t="shared" si="1"/>
        <v>19.349999999999998</v>
      </c>
      <c r="AH67" s="74">
        <f t="shared" si="2"/>
        <v>1.9400000000000001E-2</v>
      </c>
    </row>
    <row r="68" spans="1:34" ht="21" x14ac:dyDescent="0.35">
      <c r="A68" t="str">
        <f t="shared" si="0"/>
        <v>Welland Hydro-Electric System Corp.GENERAL SERVICE LESS THAN 50 KW</v>
      </c>
      <c r="B68" s="25" t="s">
        <v>89</v>
      </c>
      <c r="C68" s="65" t="s">
        <v>31</v>
      </c>
      <c r="D68" s="66">
        <v>2025</v>
      </c>
      <c r="E68" s="66">
        <v>750</v>
      </c>
      <c r="F68" s="67">
        <v>9.3000000000000013E-2</v>
      </c>
      <c r="G68" s="67">
        <v>0.11</v>
      </c>
      <c r="H68" s="68">
        <v>37.36</v>
      </c>
      <c r="I68" s="69">
        <v>7.0000000000000001E-3</v>
      </c>
      <c r="J68" s="71">
        <v>-4.0000000000000002E-4</v>
      </c>
      <c r="K68" s="69">
        <v>1.2E-2</v>
      </c>
      <c r="L68" s="69">
        <v>8.0000000000000002E-3</v>
      </c>
      <c r="M68" s="69">
        <v>4.4999999999999997E-3</v>
      </c>
      <c r="N68" s="70">
        <v>1.5E-3</v>
      </c>
      <c r="O68" s="68">
        <v>0.25</v>
      </c>
      <c r="P68" s="69">
        <v>1.0415000000000001</v>
      </c>
      <c r="Q68" s="68">
        <v>0.13</v>
      </c>
      <c r="R68" s="68">
        <v>0.64</v>
      </c>
      <c r="S68" s="68">
        <v>0.18</v>
      </c>
      <c r="T68" s="68">
        <v>0.18</v>
      </c>
      <c r="U68" s="67">
        <v>7.5999999999999998E-2</v>
      </c>
      <c r="V68" s="67">
        <v>0.122</v>
      </c>
      <c r="W68" s="67">
        <v>0.158</v>
      </c>
      <c r="X68" s="69">
        <v>3.9039999999999998E-2</v>
      </c>
      <c r="Y68" s="67">
        <v>0.13100000000000001</v>
      </c>
      <c r="Z68" s="68">
        <v>0.42</v>
      </c>
      <c r="AA68" s="69">
        <v>1.03E-2</v>
      </c>
      <c r="AB68" s="69">
        <v>-3.3E-3</v>
      </c>
      <c r="AC68" s="66">
        <v>0</v>
      </c>
      <c r="AD68" s="71"/>
      <c r="AE68" s="72">
        <v>39.49</v>
      </c>
      <c r="AG68" s="73">
        <f t="shared" si="1"/>
        <v>36.94</v>
      </c>
      <c r="AH68" s="74">
        <f t="shared" si="2"/>
        <v>1.03E-2</v>
      </c>
    </row>
    <row r="69" spans="1:34" ht="21" x14ac:dyDescent="0.35">
      <c r="A69" t="str">
        <f t="shared" si="0"/>
        <v>Wellington North Power Inc.GENERAL SERVICE LESS THAN 50 KW</v>
      </c>
      <c r="B69" s="25" t="s">
        <v>90</v>
      </c>
      <c r="C69" s="65" t="s">
        <v>31</v>
      </c>
      <c r="D69" s="66">
        <v>2025</v>
      </c>
      <c r="E69" s="66">
        <v>750</v>
      </c>
      <c r="F69" s="67">
        <v>9.3000000000000013E-2</v>
      </c>
      <c r="G69" s="67">
        <v>0.11</v>
      </c>
      <c r="H69" s="68">
        <v>52.05</v>
      </c>
      <c r="I69" s="69">
        <v>2.52E-2</v>
      </c>
      <c r="J69" s="69">
        <v>1E-4</v>
      </c>
      <c r="K69" s="69">
        <v>1.0800000000000001E-2</v>
      </c>
      <c r="L69" s="69">
        <v>7.9000000000000008E-3</v>
      </c>
      <c r="M69" s="69">
        <v>4.4999999999999997E-3</v>
      </c>
      <c r="N69" s="70">
        <v>1.5E-3</v>
      </c>
      <c r="O69" s="68">
        <v>0.25</v>
      </c>
      <c r="P69" s="69">
        <v>1.0608</v>
      </c>
      <c r="Q69" s="68">
        <v>0.13</v>
      </c>
      <c r="R69" s="68">
        <v>0.64</v>
      </c>
      <c r="S69" s="68">
        <v>0.18</v>
      </c>
      <c r="T69" s="68">
        <v>0.18</v>
      </c>
      <c r="U69" s="67">
        <v>7.5999999999999998E-2</v>
      </c>
      <c r="V69" s="67">
        <v>0.122</v>
      </c>
      <c r="W69" s="67">
        <v>0.158</v>
      </c>
      <c r="X69" s="69">
        <v>3.9039999999999998E-2</v>
      </c>
      <c r="Y69" s="67">
        <v>0.13100000000000001</v>
      </c>
      <c r="Z69" s="68">
        <v>0.42</v>
      </c>
      <c r="AA69" s="69">
        <v>2.12E-2</v>
      </c>
      <c r="AB69" s="69">
        <v>4.0000000000000001E-3</v>
      </c>
      <c r="AC69" s="66">
        <v>0</v>
      </c>
      <c r="AD69" s="71"/>
      <c r="AE69" s="72">
        <v>39.49</v>
      </c>
      <c r="AG69" s="73">
        <f t="shared" si="1"/>
        <v>51.629999999999995</v>
      </c>
      <c r="AH69" s="74">
        <f t="shared" si="2"/>
        <v>2.12E-2</v>
      </c>
    </row>
    <row r="70" spans="1:34" ht="21" x14ac:dyDescent="0.35">
      <c r="A70" t="str">
        <f t="shared" si="0"/>
        <v>Westario Power Inc.GENERAL SERVICE LESS THAN 50 KW</v>
      </c>
      <c r="B70" s="25" t="s">
        <v>91</v>
      </c>
      <c r="C70" s="65" t="s">
        <v>31</v>
      </c>
      <c r="D70" s="66">
        <v>2025</v>
      </c>
      <c r="E70" s="66">
        <v>750</v>
      </c>
      <c r="F70" s="67">
        <v>9.3000000000000013E-2</v>
      </c>
      <c r="G70" s="67">
        <v>0.11</v>
      </c>
      <c r="H70" s="68">
        <v>32.31</v>
      </c>
      <c r="I70" s="69">
        <v>2.35E-2</v>
      </c>
      <c r="J70" s="69">
        <v>-7.3000000000000001E-3</v>
      </c>
      <c r="K70" s="69">
        <v>9.5999999999999992E-3</v>
      </c>
      <c r="L70" s="69">
        <v>7.0000000000000001E-3</v>
      </c>
      <c r="M70" s="69">
        <v>4.4999999999999997E-3</v>
      </c>
      <c r="N70" s="70">
        <v>1.5E-3</v>
      </c>
      <c r="O70" s="68">
        <v>0.25</v>
      </c>
      <c r="P70" s="69">
        <v>1.0693999999999999</v>
      </c>
      <c r="Q70" s="68">
        <v>0.13</v>
      </c>
      <c r="R70" s="68">
        <v>0.64</v>
      </c>
      <c r="S70" s="68">
        <v>0.18</v>
      </c>
      <c r="T70" s="68">
        <v>0.18</v>
      </c>
      <c r="U70" s="67">
        <v>7.5999999999999998E-2</v>
      </c>
      <c r="V70" s="67">
        <v>0.122</v>
      </c>
      <c r="W70" s="67">
        <v>0.158</v>
      </c>
      <c r="X70" s="69">
        <v>3.9039999999999998E-2</v>
      </c>
      <c r="Y70" s="67">
        <v>0.13100000000000001</v>
      </c>
      <c r="Z70" s="68">
        <v>0.42</v>
      </c>
      <c r="AA70" s="69">
        <v>1.4200000000000001E-2</v>
      </c>
      <c r="AB70" s="69">
        <v>9.2999999999999992E-3</v>
      </c>
      <c r="AC70" s="66">
        <v>0</v>
      </c>
      <c r="AD70" s="71"/>
      <c r="AE70" s="72">
        <v>39.49</v>
      </c>
      <c r="AG70" s="73">
        <f t="shared" si="1"/>
        <v>31.89</v>
      </c>
      <c r="AH70" s="74">
        <f t="shared" si="2"/>
        <v>1.4200000000000001E-2</v>
      </c>
    </row>
  </sheetData>
  <autoFilter ref="B1:AH70" xr:uid="{4664FF26-8454-4C97-AA51-E0801B303C73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A604-6660-4AC9-B6BB-5EC7697255F6}">
  <sheetPr codeName="Sheet3"/>
  <dimension ref="A1:AH74"/>
  <sheetViews>
    <sheetView showGridLines="0" workbookViewId="0">
      <selection sqref="A1:XFD1048576"/>
    </sheetView>
  </sheetViews>
  <sheetFormatPr defaultRowHeight="14.5" x14ac:dyDescent="0.35"/>
  <cols>
    <col min="1" max="1" width="8.7265625" style="63"/>
    <col min="2" max="2" width="18.81640625" style="63" customWidth="1"/>
    <col min="3" max="3" width="19.81640625" style="63" customWidth="1"/>
    <col min="4" max="4" width="5.453125" style="63" customWidth="1"/>
    <col min="5" max="5" width="3.81640625" style="63" customWidth="1"/>
    <col min="6" max="8" width="5.1796875" style="63" customWidth="1"/>
    <col min="9" max="9" width="7.54296875" style="63" customWidth="1"/>
    <col min="10" max="10" width="18.1796875" style="63" customWidth="1"/>
    <col min="11" max="13" width="6.81640625" style="63" customWidth="1"/>
    <col min="14" max="14" width="5.81640625" style="63" customWidth="1"/>
    <col min="15" max="15" width="4.453125" style="63" customWidth="1"/>
    <col min="16" max="16" width="6.81640625" style="63" customWidth="1"/>
    <col min="17" max="17" width="4.453125" style="63" customWidth="1"/>
    <col min="18" max="18" width="5" style="63" customWidth="1"/>
    <col min="19" max="19" width="5.81640625" style="63" customWidth="1"/>
    <col min="20" max="20" width="5" style="63" customWidth="1"/>
    <col min="21" max="21" width="7.1796875" style="63" customWidth="1"/>
    <col min="22" max="22" width="7.81640625" style="63" customWidth="1"/>
    <col min="23" max="23" width="7.1796875" style="63" customWidth="1"/>
    <col min="24" max="24" width="6.81640625" style="63" customWidth="1"/>
    <col min="25" max="25" width="6.1796875" style="63" customWidth="1"/>
    <col min="26" max="26" width="4.54296875" style="63" customWidth="1"/>
    <col min="27" max="27" width="7.1796875" style="63" customWidth="1"/>
    <col min="28" max="28" width="7.453125" style="63" customWidth="1"/>
    <col min="29" max="29" width="4.453125" style="63" customWidth="1"/>
    <col min="30" max="30" width="4.54296875" style="63" customWidth="1"/>
    <col min="31" max="31" width="8.54296875" style="63" customWidth="1"/>
    <col min="32" max="32" width="1" style="63" customWidth="1"/>
    <col min="33" max="34" width="8.81640625" style="64"/>
    <col min="35" max="16384" width="8.7265625" style="63"/>
  </cols>
  <sheetData>
    <row r="1" spans="1:34" x14ac:dyDescent="0.35"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10</v>
      </c>
      <c r="M1" s="61" t="s">
        <v>11</v>
      </c>
      <c r="N1" s="61" t="s">
        <v>12</v>
      </c>
      <c r="O1" s="61" t="s">
        <v>13</v>
      </c>
      <c r="P1" s="61" t="s">
        <v>14</v>
      </c>
      <c r="Q1" s="61" t="s">
        <v>15</v>
      </c>
      <c r="R1" s="61" t="s">
        <v>16</v>
      </c>
      <c r="S1" s="61" t="s">
        <v>17</v>
      </c>
      <c r="T1" s="61" t="s">
        <v>18</v>
      </c>
      <c r="U1" s="61" t="s">
        <v>19</v>
      </c>
      <c r="V1" s="61" t="s">
        <v>20</v>
      </c>
      <c r="W1" s="61" t="s">
        <v>21</v>
      </c>
      <c r="X1" s="61" t="s">
        <v>22</v>
      </c>
      <c r="Y1" s="61" t="s">
        <v>23</v>
      </c>
      <c r="Z1" s="61" t="s">
        <v>24</v>
      </c>
      <c r="AA1" s="61" t="s">
        <v>25</v>
      </c>
      <c r="AB1" s="61" t="s">
        <v>26</v>
      </c>
      <c r="AC1" s="61" t="s">
        <v>27</v>
      </c>
      <c r="AD1" s="61" t="s">
        <v>28</v>
      </c>
      <c r="AE1" s="62" t="s">
        <v>29</v>
      </c>
      <c r="AG1" s="64" t="s">
        <v>95</v>
      </c>
      <c r="AH1" s="64" t="s">
        <v>176</v>
      </c>
    </row>
    <row r="2" spans="1:34" ht="21" x14ac:dyDescent="0.35">
      <c r="A2" s="63" t="str">
        <f>B2&amp;C2</f>
        <v>Alectra Utilities Corporation-Brampton Rate ZoneGENERAL SERVICE LESS THAN 50 KW</v>
      </c>
      <c r="B2" s="78" t="s">
        <v>30</v>
      </c>
      <c r="C2" s="78" t="s">
        <v>31</v>
      </c>
      <c r="D2" s="79">
        <v>2024</v>
      </c>
      <c r="E2" s="79">
        <v>750</v>
      </c>
      <c r="F2" s="80">
        <v>0.10299999999999999</v>
      </c>
      <c r="G2" s="80">
        <v>0.125</v>
      </c>
      <c r="H2" s="81">
        <v>30.49</v>
      </c>
      <c r="I2" s="82">
        <v>2.8500000000000001E-2</v>
      </c>
      <c r="J2" s="82">
        <v>-1.5E-3</v>
      </c>
      <c r="K2" s="82">
        <v>1.0200000000000001E-2</v>
      </c>
      <c r="L2" s="82">
        <v>6.7000000000000002E-3</v>
      </c>
      <c r="M2" s="82">
        <v>4.4999999999999997E-3</v>
      </c>
      <c r="N2" s="83">
        <v>1.4E-3</v>
      </c>
      <c r="O2" s="81">
        <v>0.25</v>
      </c>
      <c r="P2" s="82">
        <v>1.0341</v>
      </c>
      <c r="Q2" s="81">
        <v>0.13</v>
      </c>
      <c r="R2" s="81">
        <v>0.63</v>
      </c>
      <c r="S2" s="81">
        <v>0.18</v>
      </c>
      <c r="T2" s="81">
        <v>0.19</v>
      </c>
      <c r="U2" s="80">
        <v>8.6999999999999994E-2</v>
      </c>
      <c r="V2" s="80">
        <v>0.122</v>
      </c>
      <c r="W2" s="80">
        <v>0.182</v>
      </c>
      <c r="X2" s="82">
        <v>3.9039999999999998E-2</v>
      </c>
      <c r="Y2" s="80">
        <v>0.193</v>
      </c>
      <c r="Z2" s="81">
        <v>0.9</v>
      </c>
      <c r="AA2" s="82">
        <v>1.9599999999999999E-2</v>
      </c>
      <c r="AB2" s="82">
        <v>8.8999999999999999E-3</v>
      </c>
      <c r="AC2" s="79">
        <v>0</v>
      </c>
      <c r="AD2" s="71"/>
      <c r="AE2" s="84">
        <v>39.49</v>
      </c>
      <c r="AG2" s="73">
        <f>H2-Z2</f>
        <v>29.59</v>
      </c>
      <c r="AH2" s="74">
        <f>AA2</f>
        <v>1.9599999999999999E-2</v>
      </c>
    </row>
    <row r="3" spans="1:34" ht="21" x14ac:dyDescent="0.35">
      <c r="A3" s="63" t="str">
        <f t="shared" ref="A3:A69" si="0">B3&amp;C3</f>
        <v>Alectra Utilities Corporation-Enersource Rate ZoneGENERAL SERVICE LESS THAN 50 KW</v>
      </c>
      <c r="B3" s="78" t="s">
        <v>32</v>
      </c>
      <c r="C3" s="78" t="s">
        <v>31</v>
      </c>
      <c r="D3" s="79">
        <v>2024</v>
      </c>
      <c r="E3" s="79">
        <v>750</v>
      </c>
      <c r="F3" s="80">
        <v>0.10299999999999999</v>
      </c>
      <c r="G3" s="80">
        <v>0.125</v>
      </c>
      <c r="H3" s="81">
        <v>53.42</v>
      </c>
      <c r="I3" s="82">
        <v>2.1100000000000001E-2</v>
      </c>
      <c r="J3" s="82">
        <v>-1E-3</v>
      </c>
      <c r="K3" s="82">
        <v>1.11E-2</v>
      </c>
      <c r="L3" s="82">
        <v>8.3000000000000001E-3</v>
      </c>
      <c r="M3" s="82">
        <v>4.4999999999999997E-3</v>
      </c>
      <c r="N3" s="83">
        <v>1.4E-3</v>
      </c>
      <c r="O3" s="81">
        <v>0.25</v>
      </c>
      <c r="P3" s="82">
        <v>1.036</v>
      </c>
      <c r="Q3" s="81">
        <v>0.13</v>
      </c>
      <c r="R3" s="81">
        <v>0.63</v>
      </c>
      <c r="S3" s="81">
        <v>0.18</v>
      </c>
      <c r="T3" s="81">
        <v>0.19</v>
      </c>
      <c r="U3" s="80">
        <v>8.6999999999999994E-2</v>
      </c>
      <c r="V3" s="80">
        <v>0.122</v>
      </c>
      <c r="W3" s="80">
        <v>0.182</v>
      </c>
      <c r="X3" s="82">
        <v>3.9039999999999998E-2</v>
      </c>
      <c r="Y3" s="80">
        <v>0.193</v>
      </c>
      <c r="Z3" s="81">
        <v>2.0699999999999998</v>
      </c>
      <c r="AA3" s="82">
        <v>1.4999999999999999E-2</v>
      </c>
      <c r="AB3" s="82">
        <v>6.1000000000000004E-3</v>
      </c>
      <c r="AC3" s="79">
        <v>0</v>
      </c>
      <c r="AD3" s="71"/>
      <c r="AE3" s="84">
        <v>39.49</v>
      </c>
      <c r="AG3" s="73">
        <f t="shared" ref="AG3:AG69" si="1">H3-Z3</f>
        <v>51.35</v>
      </c>
      <c r="AH3" s="74">
        <f t="shared" ref="AH3:AH69" si="2">AA3</f>
        <v>1.4999999999999999E-2</v>
      </c>
    </row>
    <row r="4" spans="1:34" ht="21" x14ac:dyDescent="0.35">
      <c r="A4" s="63" t="str">
        <f t="shared" si="0"/>
        <v>Alectra Utilities Corporation-Guelph Rate ZoneGENERAL SERVICE LESS THAN 50 KW</v>
      </c>
      <c r="B4" s="78" t="s">
        <v>33</v>
      </c>
      <c r="C4" s="78" t="s">
        <v>31</v>
      </c>
      <c r="D4" s="79">
        <v>2024</v>
      </c>
      <c r="E4" s="79">
        <v>750</v>
      </c>
      <c r="F4" s="80">
        <v>0.10299999999999999</v>
      </c>
      <c r="G4" s="80">
        <v>0.125</v>
      </c>
      <c r="H4" s="81">
        <v>19.47</v>
      </c>
      <c r="I4" s="82">
        <v>2.24E-2</v>
      </c>
      <c r="J4" s="82">
        <v>2.9999999999999997E-4</v>
      </c>
      <c r="K4" s="82">
        <v>9.7000000000000003E-3</v>
      </c>
      <c r="L4" s="82">
        <v>7.0000000000000001E-3</v>
      </c>
      <c r="M4" s="82">
        <v>4.4999999999999997E-3</v>
      </c>
      <c r="N4" s="83">
        <v>1.4E-3</v>
      </c>
      <c r="O4" s="81">
        <v>0.25</v>
      </c>
      <c r="P4" s="82">
        <v>1.026</v>
      </c>
      <c r="Q4" s="81">
        <v>0.13</v>
      </c>
      <c r="R4" s="81">
        <v>0.63</v>
      </c>
      <c r="S4" s="81">
        <v>0.18</v>
      </c>
      <c r="T4" s="81">
        <v>0.19</v>
      </c>
      <c r="U4" s="80">
        <v>8.6999999999999994E-2</v>
      </c>
      <c r="V4" s="80">
        <v>0.122</v>
      </c>
      <c r="W4" s="80">
        <v>0.182</v>
      </c>
      <c r="X4" s="82">
        <v>3.9039999999999998E-2</v>
      </c>
      <c r="Y4" s="80">
        <v>0.193</v>
      </c>
      <c r="Z4" s="81">
        <v>-0.08</v>
      </c>
      <c r="AA4" s="82">
        <v>1.6299999999999999E-2</v>
      </c>
      <c r="AB4" s="82">
        <v>6.1000000000000004E-3</v>
      </c>
      <c r="AC4" s="79">
        <v>0</v>
      </c>
      <c r="AD4" s="71"/>
      <c r="AE4" s="84">
        <v>39.49</v>
      </c>
      <c r="AG4" s="73">
        <f t="shared" si="1"/>
        <v>19.549999999999997</v>
      </c>
      <c r="AH4" s="74">
        <f t="shared" si="2"/>
        <v>1.6299999999999999E-2</v>
      </c>
    </row>
    <row r="5" spans="1:34" ht="21" x14ac:dyDescent="0.35">
      <c r="A5" s="63" t="str">
        <f t="shared" si="0"/>
        <v>Alectra Utilities Corporation-Horizon Utilities Rate ZoneGENERAL SERVICE LESS THAN 50 KW</v>
      </c>
      <c r="B5" s="78" t="s">
        <v>34</v>
      </c>
      <c r="C5" s="78" t="s">
        <v>31</v>
      </c>
      <c r="D5" s="79">
        <v>2024</v>
      </c>
      <c r="E5" s="79">
        <v>750</v>
      </c>
      <c r="F5" s="80">
        <v>0.10299999999999999</v>
      </c>
      <c r="G5" s="80">
        <v>0.125</v>
      </c>
      <c r="H5" s="81">
        <v>49.19</v>
      </c>
      <c r="I5" s="82">
        <v>1.9019999999999999E-2</v>
      </c>
      <c r="J5" s="82">
        <v>-1.5E-3</v>
      </c>
      <c r="K5" s="82">
        <v>1.01E-2</v>
      </c>
      <c r="L5" s="82">
        <v>7.7000000000000002E-3</v>
      </c>
      <c r="M5" s="82">
        <v>4.4999999999999997E-3</v>
      </c>
      <c r="N5" s="83">
        <v>1.4E-3</v>
      </c>
      <c r="O5" s="81">
        <v>0.25</v>
      </c>
      <c r="P5" s="82">
        <v>1.0379</v>
      </c>
      <c r="Q5" s="81">
        <v>0.13</v>
      </c>
      <c r="R5" s="81">
        <v>0.63</v>
      </c>
      <c r="S5" s="81">
        <v>0.18</v>
      </c>
      <c r="T5" s="81">
        <v>0.19</v>
      </c>
      <c r="U5" s="80">
        <v>8.6999999999999994E-2</v>
      </c>
      <c r="V5" s="80">
        <v>0.122</v>
      </c>
      <c r="W5" s="80">
        <v>0.182</v>
      </c>
      <c r="X5" s="82">
        <v>3.9039999999999998E-2</v>
      </c>
      <c r="Y5" s="80">
        <v>0.193</v>
      </c>
      <c r="Z5" s="81">
        <v>0.42</v>
      </c>
      <c r="AA5" s="82">
        <v>1.2500000000000001E-2</v>
      </c>
      <c r="AB5" s="82">
        <v>6.5199999999999998E-3</v>
      </c>
      <c r="AC5" s="79">
        <v>0</v>
      </c>
      <c r="AD5" s="71"/>
      <c r="AE5" s="84">
        <v>39.49</v>
      </c>
      <c r="AG5" s="73">
        <f t="shared" si="1"/>
        <v>48.769999999999996</v>
      </c>
      <c r="AH5" s="74">
        <f t="shared" si="2"/>
        <v>1.2500000000000001E-2</v>
      </c>
    </row>
    <row r="6" spans="1:34" ht="21" x14ac:dyDescent="0.35">
      <c r="A6" s="63" t="str">
        <f t="shared" si="0"/>
        <v>Alectra Utilities Corporation-PowerStream Rate ZoneGENERAL SERVICE LESS THAN 50 KW</v>
      </c>
      <c r="B6" s="78" t="s">
        <v>35</v>
      </c>
      <c r="C6" s="78" t="s">
        <v>31</v>
      </c>
      <c r="D6" s="79">
        <v>2024</v>
      </c>
      <c r="E6" s="79">
        <v>750</v>
      </c>
      <c r="F6" s="80">
        <v>0.10299999999999999</v>
      </c>
      <c r="G6" s="80">
        <v>0.125</v>
      </c>
      <c r="H6" s="81">
        <v>34.78</v>
      </c>
      <c r="I6" s="82">
        <v>2.8500000000000001E-2</v>
      </c>
      <c r="J6" s="82">
        <v>-5.0000000000000001E-4</v>
      </c>
      <c r="K6" s="82">
        <v>1.0200000000000001E-2</v>
      </c>
      <c r="L6" s="82">
        <v>4.1000000000000003E-3</v>
      </c>
      <c r="M6" s="82">
        <v>4.4999999999999997E-3</v>
      </c>
      <c r="N6" s="83">
        <v>1.4E-3</v>
      </c>
      <c r="O6" s="81">
        <v>0.25</v>
      </c>
      <c r="P6" s="82">
        <v>1.0368999999999999</v>
      </c>
      <c r="Q6" s="81">
        <v>0.13</v>
      </c>
      <c r="R6" s="81">
        <v>0.63</v>
      </c>
      <c r="S6" s="81">
        <v>0.18</v>
      </c>
      <c r="T6" s="81">
        <v>0.19</v>
      </c>
      <c r="U6" s="80">
        <v>8.6999999999999994E-2</v>
      </c>
      <c r="V6" s="80">
        <v>0.122</v>
      </c>
      <c r="W6" s="80">
        <v>0.182</v>
      </c>
      <c r="X6" s="82">
        <v>3.9039999999999998E-2</v>
      </c>
      <c r="Y6" s="80">
        <v>0.193</v>
      </c>
      <c r="Z6" s="81">
        <v>0.92</v>
      </c>
      <c r="AA6" s="82">
        <v>2.1600000000000001E-2</v>
      </c>
      <c r="AB6" s="82">
        <v>6.8999999999999999E-3</v>
      </c>
      <c r="AC6" s="79">
        <v>0</v>
      </c>
      <c r="AD6" s="71"/>
      <c r="AE6" s="84">
        <v>39.49</v>
      </c>
      <c r="AG6" s="73">
        <f t="shared" si="1"/>
        <v>33.86</v>
      </c>
      <c r="AH6" s="74">
        <f t="shared" si="2"/>
        <v>2.1600000000000001E-2</v>
      </c>
    </row>
    <row r="7" spans="1:34" x14ac:dyDescent="0.35">
      <c r="A7" s="63" t="str">
        <f t="shared" si="0"/>
        <v>Algoma Power Inc.RESIDENTIAL R1 (ii)</v>
      </c>
      <c r="B7" s="65" t="s">
        <v>94</v>
      </c>
      <c r="C7" s="65" t="s">
        <v>269</v>
      </c>
      <c r="D7" s="79">
        <v>2024</v>
      </c>
      <c r="E7" s="79">
        <v>750</v>
      </c>
      <c r="F7" s="80">
        <v>0.10299999999999999</v>
      </c>
      <c r="G7" s="80">
        <v>0.125</v>
      </c>
      <c r="H7" s="81"/>
      <c r="I7" s="82"/>
      <c r="J7" s="82"/>
      <c r="K7" s="82"/>
      <c r="L7" s="82"/>
      <c r="M7" s="82"/>
      <c r="N7" s="83"/>
      <c r="O7" s="81"/>
      <c r="P7" s="82"/>
      <c r="Q7" s="81"/>
      <c r="R7" s="81"/>
      <c r="S7" s="81"/>
      <c r="T7" s="81"/>
      <c r="U7" s="80"/>
      <c r="V7" s="80"/>
      <c r="W7" s="80"/>
      <c r="X7" s="82"/>
      <c r="Y7" s="80"/>
      <c r="Z7" s="81"/>
      <c r="AA7" s="82"/>
      <c r="AB7" s="82"/>
      <c r="AC7" s="79"/>
      <c r="AD7" s="71"/>
      <c r="AE7" s="84"/>
      <c r="AG7" s="73">
        <v>28.84</v>
      </c>
      <c r="AH7" s="74">
        <v>4.0599999999999997E-2</v>
      </c>
    </row>
    <row r="8" spans="1:34" ht="21" x14ac:dyDescent="0.35">
      <c r="A8" s="63" t="str">
        <f t="shared" si="0"/>
        <v>Atikokan Hydro Inc.GENERAL SERVICE LESS THAN 50 KW</v>
      </c>
      <c r="B8" s="78" t="s">
        <v>36</v>
      </c>
      <c r="C8" s="78" t="s">
        <v>31</v>
      </c>
      <c r="D8" s="79">
        <v>2024</v>
      </c>
      <c r="E8" s="79">
        <v>750</v>
      </c>
      <c r="F8" s="80">
        <v>0.10299999999999999</v>
      </c>
      <c r="G8" s="80">
        <v>0.125</v>
      </c>
      <c r="H8" s="81">
        <v>89.93</v>
      </c>
      <c r="I8" s="82">
        <v>7.3000000000000001E-3</v>
      </c>
      <c r="J8" s="82">
        <v>5.1999999999999998E-3</v>
      </c>
      <c r="K8" s="82">
        <v>8.8000000000000005E-3</v>
      </c>
      <c r="L8" s="82">
        <v>5.4000000000000003E-3</v>
      </c>
      <c r="M8" s="82">
        <v>4.4999999999999997E-3</v>
      </c>
      <c r="N8" s="83">
        <v>1.4E-3</v>
      </c>
      <c r="O8" s="81">
        <v>0.25</v>
      </c>
      <c r="P8" s="82">
        <v>1.0945</v>
      </c>
      <c r="Q8" s="81">
        <v>0.13</v>
      </c>
      <c r="R8" s="81">
        <v>0.63</v>
      </c>
      <c r="S8" s="81">
        <v>0.18</v>
      </c>
      <c r="T8" s="81">
        <v>0.19</v>
      </c>
      <c r="U8" s="80">
        <v>8.6999999999999994E-2</v>
      </c>
      <c r="V8" s="80">
        <v>0.122</v>
      </c>
      <c r="W8" s="80">
        <v>0.182</v>
      </c>
      <c r="X8" s="82">
        <v>3.9039999999999998E-2</v>
      </c>
      <c r="Y8" s="80">
        <v>0.193</v>
      </c>
      <c r="Z8" s="81">
        <v>0.42</v>
      </c>
      <c r="AA8" s="82">
        <v>5.4000000000000003E-3</v>
      </c>
      <c r="AB8" s="82">
        <v>1.9E-3</v>
      </c>
      <c r="AC8" s="79">
        <v>0</v>
      </c>
      <c r="AD8" s="71"/>
      <c r="AE8" s="85">
        <v>39.49</v>
      </c>
      <c r="AG8" s="73">
        <f t="shared" si="1"/>
        <v>89.51</v>
      </c>
      <c r="AH8" s="74">
        <f t="shared" si="2"/>
        <v>5.4000000000000003E-3</v>
      </c>
    </row>
    <row r="9" spans="1:34" ht="21" x14ac:dyDescent="0.35">
      <c r="A9" s="63" t="str">
        <f t="shared" si="0"/>
        <v>Bluewater Power Distribution CorporationGENERAL SERVICE LESS THAN 50 KW</v>
      </c>
      <c r="B9" s="78" t="s">
        <v>37</v>
      </c>
      <c r="C9" s="78" t="s">
        <v>31</v>
      </c>
      <c r="D9" s="79">
        <v>2024</v>
      </c>
      <c r="E9" s="79">
        <v>750</v>
      </c>
      <c r="F9" s="80">
        <v>0.10299999999999999</v>
      </c>
      <c r="G9" s="80">
        <v>0.125</v>
      </c>
      <c r="H9" s="81">
        <v>32.4</v>
      </c>
      <c r="I9" s="82">
        <v>2.6800000000000001E-2</v>
      </c>
      <c r="J9" s="82">
        <v>3.8999999999999998E-3</v>
      </c>
      <c r="K9" s="82">
        <v>9.4999999999999998E-3</v>
      </c>
      <c r="L9" s="82">
        <v>7.3000000000000001E-3</v>
      </c>
      <c r="M9" s="82">
        <v>4.4999999999999997E-3</v>
      </c>
      <c r="N9" s="83">
        <v>1.4E-3</v>
      </c>
      <c r="O9" s="81">
        <v>0.25</v>
      </c>
      <c r="P9" s="82">
        <v>1.0430999999999999</v>
      </c>
      <c r="Q9" s="81">
        <v>0.13</v>
      </c>
      <c r="R9" s="81">
        <v>0.63</v>
      </c>
      <c r="S9" s="81">
        <v>0.18</v>
      </c>
      <c r="T9" s="81">
        <v>0.19</v>
      </c>
      <c r="U9" s="80">
        <v>8.6999999999999994E-2</v>
      </c>
      <c r="V9" s="80">
        <v>0.122</v>
      </c>
      <c r="W9" s="80">
        <v>0.182</v>
      </c>
      <c r="X9" s="82">
        <v>3.9039999999999998E-2</v>
      </c>
      <c r="Y9" s="80">
        <v>0.193</v>
      </c>
      <c r="Z9" s="81">
        <v>0.42</v>
      </c>
      <c r="AA9" s="82">
        <v>2.41E-2</v>
      </c>
      <c r="AB9" s="82">
        <v>2.7000000000000001E-3</v>
      </c>
      <c r="AC9" s="79">
        <v>0</v>
      </c>
      <c r="AD9" s="71"/>
      <c r="AE9" s="84">
        <v>39.49</v>
      </c>
      <c r="AG9" s="73">
        <f t="shared" si="1"/>
        <v>31.979999999999997</v>
      </c>
      <c r="AH9" s="74">
        <f t="shared" si="2"/>
        <v>2.41E-2</v>
      </c>
    </row>
    <row r="10" spans="1:34" ht="21" x14ac:dyDescent="0.35">
      <c r="A10" s="63" t="str">
        <f t="shared" si="0"/>
        <v>Burlington Hydro Inc.GENERAL SERVICE LESS THAN 50 KW</v>
      </c>
      <c r="B10" s="78" t="s">
        <v>39</v>
      </c>
      <c r="C10" s="78" t="s">
        <v>31</v>
      </c>
      <c r="D10" s="79">
        <v>2024</v>
      </c>
      <c r="E10" s="79">
        <v>750</v>
      </c>
      <c r="F10" s="80">
        <v>0.10299999999999999</v>
      </c>
      <c r="G10" s="80">
        <v>0.125</v>
      </c>
      <c r="H10" s="81">
        <v>28.73</v>
      </c>
      <c r="I10" s="82">
        <v>2.2800000000000001E-2</v>
      </c>
      <c r="J10" s="71"/>
      <c r="K10" s="82">
        <v>1.0999999999999999E-2</v>
      </c>
      <c r="L10" s="82">
        <v>8.0999999999999996E-3</v>
      </c>
      <c r="M10" s="82">
        <v>4.4999999999999997E-3</v>
      </c>
      <c r="N10" s="83">
        <v>1.4E-3</v>
      </c>
      <c r="O10" s="81">
        <v>0.25</v>
      </c>
      <c r="P10" s="82">
        <v>1.0382</v>
      </c>
      <c r="Q10" s="81">
        <v>0.13</v>
      </c>
      <c r="R10" s="81">
        <v>0.63</v>
      </c>
      <c r="S10" s="81">
        <v>0.18</v>
      </c>
      <c r="T10" s="81">
        <v>0.19</v>
      </c>
      <c r="U10" s="80">
        <v>8.6999999999999994E-2</v>
      </c>
      <c r="V10" s="80">
        <v>0.122</v>
      </c>
      <c r="W10" s="80">
        <v>0.182</v>
      </c>
      <c r="X10" s="82">
        <v>3.9039999999999998E-2</v>
      </c>
      <c r="Y10" s="80">
        <v>0.193</v>
      </c>
      <c r="Z10" s="81">
        <v>0.42</v>
      </c>
      <c r="AA10" s="82">
        <v>1.8700000000000001E-2</v>
      </c>
      <c r="AB10" s="82">
        <v>4.1000000000000003E-3</v>
      </c>
      <c r="AC10" s="79">
        <v>0</v>
      </c>
      <c r="AD10" s="71"/>
      <c r="AE10" s="84">
        <v>39.49</v>
      </c>
      <c r="AG10" s="73">
        <f t="shared" si="1"/>
        <v>28.31</v>
      </c>
      <c r="AH10" s="74">
        <f t="shared" si="2"/>
        <v>1.8700000000000001E-2</v>
      </c>
    </row>
    <row r="11" spans="1:34" ht="21" x14ac:dyDescent="0.35">
      <c r="A11" s="63" t="str">
        <f t="shared" si="0"/>
        <v>Canadian Niagara Power Inc.GENERAL SERVICE LESS THAN 50 KW</v>
      </c>
      <c r="B11" s="78" t="s">
        <v>40</v>
      </c>
      <c r="C11" s="78" t="s">
        <v>31</v>
      </c>
      <c r="D11" s="79">
        <v>2024</v>
      </c>
      <c r="E11" s="79">
        <v>750</v>
      </c>
      <c r="F11" s="80">
        <v>0.10299999999999999</v>
      </c>
      <c r="G11" s="80">
        <v>0.125</v>
      </c>
      <c r="H11" s="81">
        <v>35.36</v>
      </c>
      <c r="I11" s="82">
        <v>2.87E-2</v>
      </c>
      <c r="J11" s="71"/>
      <c r="K11" s="82">
        <v>8.6E-3</v>
      </c>
      <c r="L11" s="82">
        <v>6.7000000000000002E-3</v>
      </c>
      <c r="M11" s="82">
        <v>4.4999999999999997E-3</v>
      </c>
      <c r="N11" s="83">
        <v>1.4E-3</v>
      </c>
      <c r="O11" s="81">
        <v>0.25</v>
      </c>
      <c r="P11" s="82">
        <v>1.0524</v>
      </c>
      <c r="Q11" s="81">
        <v>0.13</v>
      </c>
      <c r="R11" s="81">
        <v>0.63</v>
      </c>
      <c r="S11" s="81">
        <v>0.18</v>
      </c>
      <c r="T11" s="81">
        <v>0.19</v>
      </c>
      <c r="U11" s="80">
        <v>8.6999999999999994E-2</v>
      </c>
      <c r="V11" s="80">
        <v>0.122</v>
      </c>
      <c r="W11" s="80">
        <v>0.182</v>
      </c>
      <c r="X11" s="82">
        <v>3.9039999999999998E-2</v>
      </c>
      <c r="Y11" s="80">
        <v>0.193</v>
      </c>
      <c r="Z11" s="81">
        <v>0.42</v>
      </c>
      <c r="AA11" s="82">
        <v>2.8400000000000002E-2</v>
      </c>
      <c r="AB11" s="82">
        <v>2.9999999999999997E-4</v>
      </c>
      <c r="AC11" s="79">
        <v>0</v>
      </c>
      <c r="AD11" s="71"/>
      <c r="AE11" s="84">
        <v>39.49</v>
      </c>
      <c r="AG11" s="73">
        <f t="shared" si="1"/>
        <v>34.94</v>
      </c>
      <c r="AH11" s="74">
        <f t="shared" si="2"/>
        <v>2.8400000000000002E-2</v>
      </c>
    </row>
    <row r="12" spans="1:34" ht="21" x14ac:dyDescent="0.35">
      <c r="A12" s="63" t="str">
        <f t="shared" si="0"/>
        <v>Centre Wellington Hydro Ltd.GENERAL SERVICE LESS THAN 50 KW</v>
      </c>
      <c r="B12" s="78" t="s">
        <v>41</v>
      </c>
      <c r="C12" s="78" t="s">
        <v>31</v>
      </c>
      <c r="D12" s="79">
        <v>2024</v>
      </c>
      <c r="E12" s="79">
        <v>750</v>
      </c>
      <c r="F12" s="80">
        <v>0.10299999999999999</v>
      </c>
      <c r="G12" s="80">
        <v>0.125</v>
      </c>
      <c r="H12" s="81">
        <v>24.8</v>
      </c>
      <c r="I12" s="82">
        <v>3.27E-2</v>
      </c>
      <c r="J12" s="71">
        <v>-2.9999999999999997E-4</v>
      </c>
      <c r="K12" s="82">
        <v>8.8999999999999999E-3</v>
      </c>
      <c r="L12" s="82">
        <v>7.1999999999999998E-3</v>
      </c>
      <c r="M12" s="82">
        <v>4.4999999999999997E-3</v>
      </c>
      <c r="N12" s="83">
        <v>1.4E-3</v>
      </c>
      <c r="O12" s="81">
        <v>0.25</v>
      </c>
      <c r="P12" s="82">
        <v>1.0452999999999999</v>
      </c>
      <c r="Q12" s="81">
        <v>0.13</v>
      </c>
      <c r="R12" s="81">
        <v>0.63</v>
      </c>
      <c r="S12" s="81">
        <v>0.18</v>
      </c>
      <c r="T12" s="81">
        <v>0.19</v>
      </c>
      <c r="U12" s="80">
        <v>8.6999999999999994E-2</v>
      </c>
      <c r="V12" s="80">
        <v>0.122</v>
      </c>
      <c r="W12" s="80">
        <v>0.182</v>
      </c>
      <c r="X12" s="82">
        <v>3.9039999999999998E-2</v>
      </c>
      <c r="Y12" s="80">
        <v>0.193</v>
      </c>
      <c r="Z12" s="81">
        <v>0.42</v>
      </c>
      <c r="AA12" s="82">
        <v>2.5399999999999999E-2</v>
      </c>
      <c r="AB12" s="82">
        <v>7.3000000000000001E-3</v>
      </c>
      <c r="AC12" s="79">
        <v>0</v>
      </c>
      <c r="AD12" s="71"/>
      <c r="AE12" s="84">
        <v>39.49</v>
      </c>
      <c r="AG12" s="73">
        <f t="shared" si="1"/>
        <v>24.38</v>
      </c>
      <c r="AH12" s="74">
        <f t="shared" si="2"/>
        <v>2.5399999999999999E-2</v>
      </c>
    </row>
    <row r="13" spans="1:34" ht="21" x14ac:dyDescent="0.35">
      <c r="A13" s="63" t="str">
        <f t="shared" si="0"/>
        <v>Chapleau Public Utilities CorporationGENERAL SERVICE LESS THAN 50 KW</v>
      </c>
      <c r="B13" s="78" t="s">
        <v>42</v>
      </c>
      <c r="C13" s="78" t="s">
        <v>31</v>
      </c>
      <c r="D13" s="79">
        <v>2024</v>
      </c>
      <c r="E13" s="79">
        <v>750</v>
      </c>
      <c r="F13" s="80">
        <v>0.10299999999999999</v>
      </c>
      <c r="G13" s="80">
        <v>0.125</v>
      </c>
      <c r="H13" s="81">
        <v>40.78</v>
      </c>
      <c r="I13" s="82">
        <v>3.4700000000000002E-2</v>
      </c>
      <c r="J13" s="82">
        <v>2.7000000000000001E-3</v>
      </c>
      <c r="K13" s="82">
        <v>8.3999999999999995E-3</v>
      </c>
      <c r="L13" s="82">
        <v>1.6000000000000001E-3</v>
      </c>
      <c r="M13" s="82">
        <v>4.4999999999999997E-3</v>
      </c>
      <c r="N13" s="83">
        <v>1.4E-3</v>
      </c>
      <c r="O13" s="81">
        <v>0.25</v>
      </c>
      <c r="P13" s="82">
        <v>1.0705</v>
      </c>
      <c r="Q13" s="81">
        <v>0.13</v>
      </c>
      <c r="R13" s="81">
        <v>0.63</v>
      </c>
      <c r="S13" s="81">
        <v>0.18</v>
      </c>
      <c r="T13" s="81">
        <v>0.19</v>
      </c>
      <c r="U13" s="80">
        <v>8.6999999999999994E-2</v>
      </c>
      <c r="V13" s="80">
        <v>0.122</v>
      </c>
      <c r="W13" s="80">
        <v>0.182</v>
      </c>
      <c r="X13" s="82">
        <v>3.9039999999999998E-2</v>
      </c>
      <c r="Y13" s="80">
        <v>0.193</v>
      </c>
      <c r="Z13" s="81">
        <v>0.42</v>
      </c>
      <c r="AA13" s="82">
        <v>3.0300000000000001E-2</v>
      </c>
      <c r="AB13" s="82">
        <v>4.4000000000000003E-3</v>
      </c>
      <c r="AC13" s="79">
        <v>0</v>
      </c>
      <c r="AD13" s="71"/>
      <c r="AE13" s="84">
        <v>39.49</v>
      </c>
      <c r="AG13" s="73">
        <f t="shared" si="1"/>
        <v>40.36</v>
      </c>
      <c r="AH13" s="74">
        <f t="shared" si="2"/>
        <v>3.0300000000000001E-2</v>
      </c>
    </row>
    <row r="14" spans="1:34" ht="21" x14ac:dyDescent="0.35">
      <c r="A14" s="63" t="str">
        <f t="shared" si="0"/>
        <v>Cooperative Hydro Embrun Inc.GENERAL SERVICE LESS THAN 50 KW</v>
      </c>
      <c r="B14" s="78" t="s">
        <v>43</v>
      </c>
      <c r="C14" s="78" t="s">
        <v>31</v>
      </c>
      <c r="D14" s="79">
        <v>2024</v>
      </c>
      <c r="E14" s="79">
        <v>750</v>
      </c>
      <c r="F14" s="80">
        <v>0.10299999999999999</v>
      </c>
      <c r="G14" s="80">
        <v>0.125</v>
      </c>
      <c r="H14" s="81">
        <v>21.66</v>
      </c>
      <c r="I14" s="82">
        <v>2.35E-2</v>
      </c>
      <c r="J14" s="71">
        <v>2.0000000000000001E-4</v>
      </c>
      <c r="K14" s="82">
        <v>9.4000000000000004E-3</v>
      </c>
      <c r="L14" s="82">
        <v>7.4999999999999997E-3</v>
      </c>
      <c r="M14" s="82">
        <v>4.4999999999999997E-3</v>
      </c>
      <c r="N14" s="83">
        <v>1.4E-3</v>
      </c>
      <c r="O14" s="81">
        <v>0.25</v>
      </c>
      <c r="P14" s="82">
        <v>1.0834999999999999</v>
      </c>
      <c r="Q14" s="81">
        <v>0.13</v>
      </c>
      <c r="R14" s="81">
        <v>0.63</v>
      </c>
      <c r="S14" s="81">
        <v>0.18</v>
      </c>
      <c r="T14" s="81">
        <v>0.19</v>
      </c>
      <c r="U14" s="80">
        <v>8.6999999999999994E-2</v>
      </c>
      <c r="V14" s="80">
        <v>0.122</v>
      </c>
      <c r="W14" s="80">
        <v>0.182</v>
      </c>
      <c r="X14" s="82">
        <v>3.9039999999999998E-2</v>
      </c>
      <c r="Y14" s="80">
        <v>0.193</v>
      </c>
      <c r="Z14" s="81">
        <v>0.42</v>
      </c>
      <c r="AA14" s="82">
        <v>1.78E-2</v>
      </c>
      <c r="AB14" s="82">
        <v>5.7000000000000002E-3</v>
      </c>
      <c r="AC14" s="79">
        <v>0</v>
      </c>
      <c r="AD14" s="71"/>
      <c r="AE14" s="84">
        <v>39.49</v>
      </c>
      <c r="AG14" s="73">
        <f t="shared" si="1"/>
        <v>21.24</v>
      </c>
      <c r="AH14" s="74">
        <f t="shared" si="2"/>
        <v>1.78E-2</v>
      </c>
    </row>
    <row r="15" spans="1:34" ht="21" x14ac:dyDescent="0.35">
      <c r="A15" s="63" t="str">
        <f t="shared" si="0"/>
        <v>E.L.K. Energy Inc.GENERAL SERVICE LESS THAN 50 KW</v>
      </c>
      <c r="B15" s="78" t="s">
        <v>44</v>
      </c>
      <c r="C15" s="78" t="s">
        <v>31</v>
      </c>
      <c r="D15" s="79">
        <v>2024</v>
      </c>
      <c r="E15" s="79">
        <v>750</v>
      </c>
      <c r="F15" s="80">
        <v>0.10299999999999999</v>
      </c>
      <c r="G15" s="80">
        <v>0.125</v>
      </c>
      <c r="H15" s="81">
        <v>22.12</v>
      </c>
      <c r="I15" s="82">
        <v>9.9000000000000008E-3</v>
      </c>
      <c r="J15" s="71"/>
      <c r="K15" s="82">
        <v>1.06E-2</v>
      </c>
      <c r="L15" s="82">
        <v>8.3000000000000001E-3</v>
      </c>
      <c r="M15" s="82">
        <v>4.4999999999999997E-3</v>
      </c>
      <c r="N15" s="83">
        <v>1.4E-3</v>
      </c>
      <c r="O15" s="81">
        <v>0.25</v>
      </c>
      <c r="P15" s="82">
        <v>1.0417000000000001</v>
      </c>
      <c r="Q15" s="81">
        <v>0.13</v>
      </c>
      <c r="R15" s="81">
        <v>0.63</v>
      </c>
      <c r="S15" s="81">
        <v>0.18</v>
      </c>
      <c r="T15" s="81">
        <v>0.19</v>
      </c>
      <c r="U15" s="80">
        <v>8.6999999999999994E-2</v>
      </c>
      <c r="V15" s="80">
        <v>0.122</v>
      </c>
      <c r="W15" s="80">
        <v>0.182</v>
      </c>
      <c r="X15" s="82">
        <v>3.9039999999999998E-2</v>
      </c>
      <c r="Y15" s="80">
        <v>0.193</v>
      </c>
      <c r="Z15" s="81">
        <v>2.81</v>
      </c>
      <c r="AA15" s="82">
        <v>6.6E-3</v>
      </c>
      <c r="AB15" s="82">
        <v>3.3E-3</v>
      </c>
      <c r="AC15" s="79">
        <v>0</v>
      </c>
      <c r="AD15" s="71"/>
      <c r="AE15" s="84">
        <v>39.49</v>
      </c>
      <c r="AG15" s="73">
        <f t="shared" si="1"/>
        <v>19.310000000000002</v>
      </c>
      <c r="AH15" s="74">
        <f t="shared" si="2"/>
        <v>6.6E-3</v>
      </c>
    </row>
    <row r="16" spans="1:34" ht="21" x14ac:dyDescent="0.35">
      <c r="A16" s="63" t="str">
        <f t="shared" si="0"/>
        <v>ENWIN Utilities Ltd.GENERAL SERVICE LESS THAN 50 KW</v>
      </c>
      <c r="B16" s="78" t="s">
        <v>45</v>
      </c>
      <c r="C16" s="78" t="s">
        <v>31</v>
      </c>
      <c r="D16" s="79">
        <v>2024</v>
      </c>
      <c r="E16" s="79">
        <v>750</v>
      </c>
      <c r="F16" s="80">
        <v>0.10299999999999999</v>
      </c>
      <c r="G16" s="80">
        <v>0.125</v>
      </c>
      <c r="H16" s="81">
        <v>31.46</v>
      </c>
      <c r="I16" s="82">
        <v>2.0899999999999998E-2</v>
      </c>
      <c r="J16" s="82">
        <v>-1.6000000000000001E-3</v>
      </c>
      <c r="K16" s="82">
        <v>1.1599999999999999E-2</v>
      </c>
      <c r="L16" s="82">
        <v>7.1999999999999998E-3</v>
      </c>
      <c r="M16" s="82">
        <v>4.4999999999999997E-3</v>
      </c>
      <c r="N16" s="83">
        <v>1.4E-3</v>
      </c>
      <c r="O16" s="81">
        <v>0.25</v>
      </c>
      <c r="P16" s="82">
        <v>1.0310999999999999</v>
      </c>
      <c r="Q16" s="81">
        <v>0.13</v>
      </c>
      <c r="R16" s="81">
        <v>0.63</v>
      </c>
      <c r="S16" s="81">
        <v>0.18</v>
      </c>
      <c r="T16" s="81">
        <v>0.19</v>
      </c>
      <c r="U16" s="80">
        <v>8.6999999999999994E-2</v>
      </c>
      <c r="V16" s="80">
        <v>0.122</v>
      </c>
      <c r="W16" s="80">
        <v>0.182</v>
      </c>
      <c r="X16" s="82">
        <v>3.9039999999999998E-2</v>
      </c>
      <c r="Y16" s="80">
        <v>0.193</v>
      </c>
      <c r="Z16" s="81">
        <v>0.42</v>
      </c>
      <c r="AA16" s="82">
        <v>1.95E-2</v>
      </c>
      <c r="AB16" s="82">
        <v>1.4E-3</v>
      </c>
      <c r="AC16" s="79">
        <v>0</v>
      </c>
      <c r="AD16" s="71"/>
      <c r="AE16" s="84">
        <v>39.49</v>
      </c>
      <c r="AG16" s="73">
        <f t="shared" si="1"/>
        <v>31.04</v>
      </c>
      <c r="AH16" s="74">
        <f t="shared" si="2"/>
        <v>1.95E-2</v>
      </c>
    </row>
    <row r="17" spans="1:34" ht="21" x14ac:dyDescent="0.35">
      <c r="A17" s="63" t="str">
        <f t="shared" si="0"/>
        <v>EPCOR Electricity Distribution Ontario Inc.GENERAL SERVICE LESS THAN 50 KW</v>
      </c>
      <c r="B17" s="78" t="s">
        <v>46</v>
      </c>
      <c r="C17" s="78" t="s">
        <v>31</v>
      </c>
      <c r="D17" s="79">
        <v>2024</v>
      </c>
      <c r="E17" s="79">
        <v>750</v>
      </c>
      <c r="F17" s="80">
        <v>0.10299999999999999</v>
      </c>
      <c r="G17" s="80">
        <v>0.125</v>
      </c>
      <c r="H17" s="81">
        <v>26.46</v>
      </c>
      <c r="I17" s="82">
        <v>2.9700000000000001E-2</v>
      </c>
      <c r="J17" s="71">
        <v>-2.3E-3</v>
      </c>
      <c r="K17" s="82">
        <v>9.1999999999999998E-3</v>
      </c>
      <c r="L17" s="82">
        <v>5.8999999999999999E-3</v>
      </c>
      <c r="M17" s="82">
        <v>4.4999999999999997E-3</v>
      </c>
      <c r="N17" s="83">
        <v>1.4E-3</v>
      </c>
      <c r="O17" s="81">
        <v>0.25</v>
      </c>
      <c r="P17" s="82">
        <v>1.0602</v>
      </c>
      <c r="Q17" s="81">
        <v>0.13</v>
      </c>
      <c r="R17" s="81">
        <v>0.63</v>
      </c>
      <c r="S17" s="81">
        <v>0.18</v>
      </c>
      <c r="T17" s="81">
        <v>0.19</v>
      </c>
      <c r="U17" s="80">
        <v>8.6999999999999994E-2</v>
      </c>
      <c r="V17" s="80">
        <v>0.122</v>
      </c>
      <c r="W17" s="80">
        <v>0.182</v>
      </c>
      <c r="X17" s="82">
        <v>3.9039999999999998E-2</v>
      </c>
      <c r="Y17" s="80">
        <v>0.193</v>
      </c>
      <c r="Z17" s="81">
        <v>0.42</v>
      </c>
      <c r="AA17" s="82">
        <v>1.7299999999999999E-2</v>
      </c>
      <c r="AB17" s="82">
        <v>1.24E-2</v>
      </c>
      <c r="AC17" s="79">
        <v>0</v>
      </c>
      <c r="AD17" s="71"/>
      <c r="AE17" s="84">
        <v>39.49</v>
      </c>
      <c r="AG17" s="73">
        <f t="shared" si="1"/>
        <v>26.04</v>
      </c>
      <c r="AH17" s="74">
        <f t="shared" si="2"/>
        <v>1.7299999999999999E-2</v>
      </c>
    </row>
    <row r="18" spans="1:34" ht="21" x14ac:dyDescent="0.35">
      <c r="A18" s="63" t="str">
        <f t="shared" si="0"/>
        <v>ERTH Power Corporation-Goderich Rate ZoneGENERAL SERVICE LESS THAN 50 KW</v>
      </c>
      <c r="B18" s="78" t="s">
        <v>108</v>
      </c>
      <c r="C18" s="78" t="s">
        <v>31</v>
      </c>
      <c r="D18" s="79">
        <v>2024</v>
      </c>
      <c r="E18" s="79">
        <v>750</v>
      </c>
      <c r="F18" s="80">
        <v>0.10299999999999999</v>
      </c>
      <c r="G18" s="80">
        <v>0.125</v>
      </c>
      <c r="H18" s="81">
        <v>37.75</v>
      </c>
      <c r="I18" s="82">
        <v>1.6799999999999999E-2</v>
      </c>
      <c r="J18" s="82"/>
      <c r="K18" s="82">
        <v>8.8000000000000005E-3</v>
      </c>
      <c r="L18" s="82">
        <v>7.0000000000000001E-3</v>
      </c>
      <c r="M18" s="82">
        <v>4.4999999999999997E-3</v>
      </c>
      <c r="N18" s="83">
        <v>1.4E-3</v>
      </c>
      <c r="O18" s="81">
        <v>0.25</v>
      </c>
      <c r="P18" s="82">
        <v>1.0467</v>
      </c>
      <c r="Q18" s="81">
        <v>0.13</v>
      </c>
      <c r="R18" s="81">
        <v>0.63</v>
      </c>
      <c r="S18" s="81">
        <v>0.18</v>
      </c>
      <c r="T18" s="81">
        <v>0.19</v>
      </c>
      <c r="U18" s="80">
        <v>8.6999999999999994E-2</v>
      </c>
      <c r="V18" s="80">
        <v>0.122</v>
      </c>
      <c r="W18" s="80">
        <v>0.182</v>
      </c>
      <c r="X18" s="82">
        <v>3.9039999999999998E-2</v>
      </c>
      <c r="Y18" s="80">
        <v>0.193</v>
      </c>
      <c r="Z18" s="81">
        <v>0.42</v>
      </c>
      <c r="AA18" s="82">
        <v>1.29E-2</v>
      </c>
      <c r="AB18" s="82">
        <v>3.8999999999999998E-3</v>
      </c>
      <c r="AC18" s="79">
        <v>0</v>
      </c>
      <c r="AD18" s="71"/>
      <c r="AE18" s="84">
        <v>39.49</v>
      </c>
      <c r="AG18" s="73">
        <f t="shared" si="1"/>
        <v>37.33</v>
      </c>
      <c r="AH18" s="74">
        <f t="shared" si="2"/>
        <v>1.29E-2</v>
      </c>
    </row>
    <row r="19" spans="1:34" ht="21" x14ac:dyDescent="0.35">
      <c r="A19" s="63" t="str">
        <f t="shared" si="0"/>
        <v>ERTH Power Corporation-Main Rate ZoneGENERAL SERVICE LESS THAN 50 KW</v>
      </c>
      <c r="B19" s="78" t="s">
        <v>114</v>
      </c>
      <c r="C19" s="78" t="s">
        <v>31</v>
      </c>
      <c r="D19" s="79">
        <v>2024</v>
      </c>
      <c r="E19" s="79">
        <v>750</v>
      </c>
      <c r="F19" s="80">
        <v>0.10299999999999999</v>
      </c>
      <c r="G19" s="80">
        <v>0.125</v>
      </c>
      <c r="H19" s="81">
        <v>26.36</v>
      </c>
      <c r="I19" s="82">
        <v>2.3099999999999999E-2</v>
      </c>
      <c r="J19" s="82">
        <v>8.0000000000000002E-3</v>
      </c>
      <c r="K19" s="82">
        <v>8.6999999999999994E-3</v>
      </c>
      <c r="L19" s="82">
        <v>7.6E-3</v>
      </c>
      <c r="M19" s="82">
        <v>4.4999999999999997E-3</v>
      </c>
      <c r="N19" s="83">
        <v>1.4E-3</v>
      </c>
      <c r="O19" s="81">
        <v>0.25</v>
      </c>
      <c r="P19" s="82">
        <v>1.0325</v>
      </c>
      <c r="Q19" s="81">
        <v>0.13</v>
      </c>
      <c r="R19" s="81">
        <v>0.63</v>
      </c>
      <c r="S19" s="81">
        <v>0.18</v>
      </c>
      <c r="T19" s="81">
        <v>0.19</v>
      </c>
      <c r="U19" s="80">
        <v>8.6999999999999994E-2</v>
      </c>
      <c r="V19" s="80">
        <v>0.122</v>
      </c>
      <c r="W19" s="80">
        <v>0.182</v>
      </c>
      <c r="X19" s="82">
        <v>3.9039999999999998E-2</v>
      </c>
      <c r="Y19" s="80">
        <v>0.193</v>
      </c>
      <c r="Z19" s="81">
        <v>0.42</v>
      </c>
      <c r="AA19" s="82">
        <v>1.6400000000000001E-2</v>
      </c>
      <c r="AB19" s="82">
        <v>6.7000000000000002E-3</v>
      </c>
      <c r="AC19" s="79">
        <v>0</v>
      </c>
      <c r="AD19" s="71"/>
      <c r="AE19" s="84">
        <v>39.49</v>
      </c>
      <c r="AG19" s="73">
        <f t="shared" si="1"/>
        <v>25.939999999999998</v>
      </c>
      <c r="AH19" s="74">
        <f t="shared" si="2"/>
        <v>1.6400000000000001E-2</v>
      </c>
    </row>
    <row r="20" spans="1:34" ht="21" x14ac:dyDescent="0.35">
      <c r="A20" s="63" t="str">
        <f t="shared" si="0"/>
        <v>Elexicon Energy Inc.-Veridian Rate ZoneGENERAL SERVICE LESS THAN 50 KW</v>
      </c>
      <c r="B20" s="78" t="s">
        <v>107</v>
      </c>
      <c r="C20" s="78" t="s">
        <v>31</v>
      </c>
      <c r="D20" s="79">
        <v>2024</v>
      </c>
      <c r="E20" s="79">
        <v>750</v>
      </c>
      <c r="F20" s="80">
        <v>0.10299999999999999</v>
      </c>
      <c r="G20" s="80">
        <v>0.125</v>
      </c>
      <c r="H20" s="81">
        <v>22.03</v>
      </c>
      <c r="I20" s="82">
        <v>2.75E-2</v>
      </c>
      <c r="J20" s="71">
        <v>-1E-3</v>
      </c>
      <c r="K20" s="82">
        <v>9.4999999999999998E-3</v>
      </c>
      <c r="L20" s="82">
        <v>7.0000000000000001E-3</v>
      </c>
      <c r="M20" s="82">
        <v>4.4999999999999997E-3</v>
      </c>
      <c r="N20" s="83">
        <v>1.4E-3</v>
      </c>
      <c r="O20" s="81">
        <v>0.25</v>
      </c>
      <c r="P20" s="82">
        <v>1.0482</v>
      </c>
      <c r="Q20" s="81">
        <v>0.13</v>
      </c>
      <c r="R20" s="81">
        <v>0.63</v>
      </c>
      <c r="S20" s="81">
        <v>0.18</v>
      </c>
      <c r="T20" s="81">
        <v>0.19</v>
      </c>
      <c r="U20" s="80">
        <v>8.6999999999999994E-2</v>
      </c>
      <c r="V20" s="80">
        <v>0.122</v>
      </c>
      <c r="W20" s="80">
        <v>0.182</v>
      </c>
      <c r="X20" s="82">
        <v>3.9039999999999998E-2</v>
      </c>
      <c r="Y20" s="80">
        <v>0.193</v>
      </c>
      <c r="Z20" s="81">
        <v>2.13</v>
      </c>
      <c r="AA20" s="82">
        <v>0.02</v>
      </c>
      <c r="AB20" s="82">
        <v>7.4999999999999997E-3</v>
      </c>
      <c r="AC20" s="79">
        <v>0</v>
      </c>
      <c r="AD20" s="71"/>
      <c r="AE20" s="84">
        <v>39.49</v>
      </c>
      <c r="AG20" s="73">
        <f t="shared" si="1"/>
        <v>19.900000000000002</v>
      </c>
      <c r="AH20" s="74">
        <f t="shared" si="2"/>
        <v>0.02</v>
      </c>
    </row>
    <row r="21" spans="1:34" ht="21" x14ac:dyDescent="0.35">
      <c r="A21" s="63" t="str">
        <f t="shared" si="0"/>
        <v>Elexicon Energy Inc.-Whitby Rate ZoneGENERAL SERVICE LESS THAN 50 KW</v>
      </c>
      <c r="B21" s="78" t="s">
        <v>113</v>
      </c>
      <c r="C21" s="78" t="s">
        <v>31</v>
      </c>
      <c r="D21" s="79">
        <v>2024</v>
      </c>
      <c r="E21" s="79">
        <v>750</v>
      </c>
      <c r="F21" s="80">
        <v>0.10299999999999999</v>
      </c>
      <c r="G21" s="80">
        <v>0.125</v>
      </c>
      <c r="H21" s="81">
        <v>30.99</v>
      </c>
      <c r="I21" s="82">
        <v>2.9000000000000001E-2</v>
      </c>
      <c r="J21" s="82">
        <v>-5.0000000000000001E-4</v>
      </c>
      <c r="K21" s="82">
        <v>1.0699999999999999E-2</v>
      </c>
      <c r="L21" s="82">
        <v>8.6E-3</v>
      </c>
      <c r="M21" s="82">
        <v>4.4999999999999997E-3</v>
      </c>
      <c r="N21" s="83">
        <v>1.4E-3</v>
      </c>
      <c r="O21" s="81">
        <v>0.25</v>
      </c>
      <c r="P21" s="82">
        <v>1.0454000000000001</v>
      </c>
      <c r="Q21" s="81">
        <v>0.13</v>
      </c>
      <c r="R21" s="81">
        <v>0.63</v>
      </c>
      <c r="S21" s="81">
        <v>0.18</v>
      </c>
      <c r="T21" s="81">
        <v>0.19</v>
      </c>
      <c r="U21" s="80">
        <v>8.6999999999999994E-2</v>
      </c>
      <c r="V21" s="80">
        <v>0.122</v>
      </c>
      <c r="W21" s="80">
        <v>0.182</v>
      </c>
      <c r="X21" s="82">
        <v>3.9039999999999998E-2</v>
      </c>
      <c r="Y21" s="80">
        <v>0.193</v>
      </c>
      <c r="Z21" s="81">
        <v>0.65</v>
      </c>
      <c r="AA21" s="82">
        <v>2.2499999999999999E-2</v>
      </c>
      <c r="AB21" s="82">
        <v>6.4999999999999997E-3</v>
      </c>
      <c r="AC21" s="79">
        <v>0</v>
      </c>
      <c r="AD21" s="71"/>
      <c r="AE21" s="84">
        <v>39.49</v>
      </c>
      <c r="AG21" s="73">
        <f t="shared" si="1"/>
        <v>30.34</v>
      </c>
      <c r="AH21" s="74">
        <f t="shared" si="2"/>
        <v>2.2499999999999999E-2</v>
      </c>
    </row>
    <row r="22" spans="1:34" ht="21" x14ac:dyDescent="0.35">
      <c r="A22" s="63" t="str">
        <f t="shared" si="0"/>
        <v>Enova Power Corp.-Kitchener-Wilmot Hydro Rate ZoneGENERAL SERVICE LESS THAN 50 KW</v>
      </c>
      <c r="B22" s="78" t="s">
        <v>246</v>
      </c>
      <c r="C22" s="78" t="s">
        <v>31</v>
      </c>
      <c r="D22" s="79">
        <v>2024</v>
      </c>
      <c r="E22" s="79">
        <v>750</v>
      </c>
      <c r="F22" s="80">
        <v>0.10299999999999999</v>
      </c>
      <c r="G22" s="80">
        <v>0.125</v>
      </c>
      <c r="H22" s="81">
        <v>31.75</v>
      </c>
      <c r="I22" s="82">
        <v>1.8800000000000001E-2</v>
      </c>
      <c r="J22" s="82">
        <v>-2.0000000000000001E-4</v>
      </c>
      <c r="K22" s="82">
        <v>8.8999999999999999E-3</v>
      </c>
      <c r="L22" s="82">
        <v>1.5E-3</v>
      </c>
      <c r="M22" s="82">
        <v>4.4999999999999997E-3</v>
      </c>
      <c r="N22" s="83">
        <v>1.4E-3</v>
      </c>
      <c r="O22" s="81">
        <v>0.25</v>
      </c>
      <c r="P22" s="82">
        <v>1.0349999999999999</v>
      </c>
      <c r="Q22" s="81">
        <v>0.13</v>
      </c>
      <c r="R22" s="81">
        <v>0.63</v>
      </c>
      <c r="S22" s="81">
        <v>0.18</v>
      </c>
      <c r="T22" s="81">
        <v>0.19</v>
      </c>
      <c r="U22" s="80">
        <v>8.6999999999999994E-2</v>
      </c>
      <c r="V22" s="80">
        <v>0.122</v>
      </c>
      <c r="W22" s="80">
        <v>0.182</v>
      </c>
      <c r="X22" s="82">
        <v>3.9039999999999998E-2</v>
      </c>
      <c r="Y22" s="80">
        <v>0.193</v>
      </c>
      <c r="Z22" s="81">
        <v>0.42</v>
      </c>
      <c r="AA22" s="82">
        <v>1.4999999999999999E-2</v>
      </c>
      <c r="AB22" s="82">
        <v>3.8E-3</v>
      </c>
      <c r="AC22" s="79">
        <v>0</v>
      </c>
      <c r="AD22" s="71"/>
      <c r="AE22" s="84">
        <v>39.49</v>
      </c>
      <c r="AG22" s="73">
        <f t="shared" si="1"/>
        <v>31.33</v>
      </c>
      <c r="AH22" s="74">
        <f t="shared" si="2"/>
        <v>1.4999999999999999E-2</v>
      </c>
    </row>
    <row r="23" spans="1:34" ht="21" x14ac:dyDescent="0.35">
      <c r="A23" s="63" t="str">
        <f t="shared" si="0"/>
        <v>Enova Power Corp.-Waterloo North Rate ZoneGENERAL SERVICE LESS THAN 50 KW</v>
      </c>
      <c r="B23" s="78" t="s">
        <v>247</v>
      </c>
      <c r="C23" s="78" t="s">
        <v>31</v>
      </c>
      <c r="D23" s="79">
        <v>2024</v>
      </c>
      <c r="E23" s="79">
        <v>750</v>
      </c>
      <c r="F23" s="80">
        <v>0.10299999999999999</v>
      </c>
      <c r="G23" s="80">
        <v>0.125</v>
      </c>
      <c r="H23" s="81">
        <v>34.130000000000003</v>
      </c>
      <c r="I23" s="82">
        <v>2.4E-2</v>
      </c>
      <c r="J23" s="71">
        <v>-8.0000000000000004E-4</v>
      </c>
      <c r="K23" s="82">
        <v>9.5999999999999992E-3</v>
      </c>
      <c r="L23" s="82">
        <v>2.3999999999999998E-3</v>
      </c>
      <c r="M23" s="82">
        <v>4.4999999999999997E-3</v>
      </c>
      <c r="N23" s="83">
        <v>1.4E-3</v>
      </c>
      <c r="O23" s="81">
        <v>0.25</v>
      </c>
      <c r="P23" s="82">
        <v>1.0353000000000001</v>
      </c>
      <c r="Q23" s="81">
        <v>0.13</v>
      </c>
      <c r="R23" s="81">
        <v>0.63</v>
      </c>
      <c r="S23" s="81">
        <v>0.18</v>
      </c>
      <c r="T23" s="81">
        <v>0.19</v>
      </c>
      <c r="U23" s="80">
        <v>8.6999999999999994E-2</v>
      </c>
      <c r="V23" s="80">
        <v>0.122</v>
      </c>
      <c r="W23" s="80">
        <v>0.182</v>
      </c>
      <c r="X23" s="82">
        <v>3.9039999999999998E-2</v>
      </c>
      <c r="Y23" s="80">
        <v>0.193</v>
      </c>
      <c r="Z23" s="81">
        <v>0.42</v>
      </c>
      <c r="AA23" s="82">
        <v>2.06E-2</v>
      </c>
      <c r="AB23" s="82">
        <v>3.3999999999999998E-3</v>
      </c>
      <c r="AC23" s="79">
        <v>0</v>
      </c>
      <c r="AD23" s="71"/>
      <c r="AE23" s="84">
        <v>39.49</v>
      </c>
      <c r="AG23" s="73">
        <f t="shared" si="1"/>
        <v>33.71</v>
      </c>
      <c r="AH23" s="74">
        <f t="shared" si="2"/>
        <v>2.06E-2</v>
      </c>
    </row>
    <row r="24" spans="1:34" ht="21" x14ac:dyDescent="0.35">
      <c r="A24" s="63" t="str">
        <f t="shared" si="0"/>
        <v>Entegrus Powerlines Inc.-For Entegrus-Main Rate ZoneGENERAL SERVICE LESS THAN 50 KW</v>
      </c>
      <c r="B24" s="78" t="s">
        <v>48</v>
      </c>
      <c r="C24" s="78" t="s">
        <v>31</v>
      </c>
      <c r="D24" s="79">
        <v>2024</v>
      </c>
      <c r="E24" s="79">
        <v>750</v>
      </c>
      <c r="F24" s="80">
        <v>0.10299999999999999</v>
      </c>
      <c r="G24" s="80">
        <v>0.125</v>
      </c>
      <c r="H24" s="81">
        <v>35.17</v>
      </c>
      <c r="I24" s="82">
        <v>1.29E-2</v>
      </c>
      <c r="J24" s="82"/>
      <c r="K24" s="82">
        <v>8.5000000000000006E-3</v>
      </c>
      <c r="L24" s="82">
        <v>5.5999999999999999E-3</v>
      </c>
      <c r="M24" s="82">
        <v>4.4999999999999997E-3</v>
      </c>
      <c r="N24" s="83">
        <v>1.4E-3</v>
      </c>
      <c r="O24" s="81">
        <v>0.25</v>
      </c>
      <c r="P24" s="82">
        <v>1.0431999999999999</v>
      </c>
      <c r="Q24" s="81">
        <v>0.13</v>
      </c>
      <c r="R24" s="81">
        <v>0.63</v>
      </c>
      <c r="S24" s="81">
        <v>0.18</v>
      </c>
      <c r="T24" s="81">
        <v>0.19</v>
      </c>
      <c r="U24" s="80">
        <v>8.6999999999999994E-2</v>
      </c>
      <c r="V24" s="80">
        <v>0.122</v>
      </c>
      <c r="W24" s="80">
        <v>0.182</v>
      </c>
      <c r="X24" s="82">
        <v>3.9039999999999998E-2</v>
      </c>
      <c r="Y24" s="80">
        <v>0.193</v>
      </c>
      <c r="Z24" s="81">
        <v>0.42</v>
      </c>
      <c r="AA24" s="82">
        <v>1.14E-2</v>
      </c>
      <c r="AB24" s="82">
        <v>1.5E-3</v>
      </c>
      <c r="AC24" s="79">
        <v>0</v>
      </c>
      <c r="AD24" s="71"/>
      <c r="AE24" s="84">
        <v>39.49</v>
      </c>
      <c r="AG24" s="73">
        <f t="shared" si="1"/>
        <v>34.75</v>
      </c>
      <c r="AH24" s="74">
        <f t="shared" si="2"/>
        <v>1.14E-2</v>
      </c>
    </row>
    <row r="25" spans="1:34" ht="31.5" x14ac:dyDescent="0.35">
      <c r="A25" s="63" t="str">
        <f t="shared" si="0"/>
        <v>Entegrus Powerlines Inc.-For Former St. Thomas Energy Rate ZoneGENERAL SERVICE LESS THAN 50 KW</v>
      </c>
      <c r="B25" s="78" t="s">
        <v>49</v>
      </c>
      <c r="C25" s="78" t="s">
        <v>31</v>
      </c>
      <c r="D25" s="79">
        <v>2024</v>
      </c>
      <c r="E25" s="79">
        <v>750</v>
      </c>
      <c r="F25" s="80">
        <v>0.10299999999999999</v>
      </c>
      <c r="G25" s="80">
        <v>0.125</v>
      </c>
      <c r="H25" s="81">
        <v>29.01</v>
      </c>
      <c r="I25" s="82">
        <v>2.35E-2</v>
      </c>
      <c r="J25" s="82">
        <v>-2.3E-3</v>
      </c>
      <c r="K25" s="82">
        <v>1.04E-2</v>
      </c>
      <c r="L25" s="82">
        <v>7.3000000000000001E-3</v>
      </c>
      <c r="M25" s="82">
        <v>4.4999999999999997E-3</v>
      </c>
      <c r="N25" s="83">
        <v>1.4E-3</v>
      </c>
      <c r="O25" s="81">
        <v>0.25</v>
      </c>
      <c r="P25" s="82">
        <v>1.0392999999999999</v>
      </c>
      <c r="Q25" s="81">
        <v>0.13</v>
      </c>
      <c r="R25" s="81">
        <v>0.63</v>
      </c>
      <c r="S25" s="81">
        <v>0.18</v>
      </c>
      <c r="T25" s="81">
        <v>0.19</v>
      </c>
      <c r="U25" s="80">
        <v>8.6999999999999994E-2</v>
      </c>
      <c r="V25" s="80">
        <v>0.122</v>
      </c>
      <c r="W25" s="80">
        <v>0.182</v>
      </c>
      <c r="X25" s="82">
        <v>3.9039999999999998E-2</v>
      </c>
      <c r="Y25" s="80">
        <v>0.193</v>
      </c>
      <c r="Z25" s="81">
        <v>0.42</v>
      </c>
      <c r="AA25" s="82">
        <v>1.9400000000000001E-2</v>
      </c>
      <c r="AB25" s="82">
        <v>4.1000000000000003E-3</v>
      </c>
      <c r="AC25" s="79">
        <v>0</v>
      </c>
      <c r="AD25" s="71"/>
      <c r="AE25" s="84">
        <v>39.49</v>
      </c>
      <c r="AG25" s="73">
        <f t="shared" si="1"/>
        <v>28.59</v>
      </c>
      <c r="AH25" s="74">
        <f t="shared" si="2"/>
        <v>1.9400000000000001E-2</v>
      </c>
    </row>
    <row r="26" spans="1:34" ht="21" x14ac:dyDescent="0.35">
      <c r="A26" s="63" t="str">
        <f t="shared" si="0"/>
        <v>Espanola Regional Hydro Distribution CorporationGENERAL SERVICE LESS THAN 50 KW</v>
      </c>
      <c r="B26" s="78" t="s">
        <v>50</v>
      </c>
      <c r="C26" s="78" t="s">
        <v>31</v>
      </c>
      <c r="D26" s="79">
        <v>2024</v>
      </c>
      <c r="E26" s="79">
        <v>750</v>
      </c>
      <c r="F26" s="80">
        <v>0.10299999999999999</v>
      </c>
      <c r="G26" s="80">
        <v>0.125</v>
      </c>
      <c r="H26" s="81">
        <v>34.24</v>
      </c>
      <c r="I26" s="82">
        <v>3.7499999999999999E-2</v>
      </c>
      <c r="J26" s="82"/>
      <c r="K26" s="82">
        <v>8.5000000000000006E-3</v>
      </c>
      <c r="L26" s="82">
        <v>5.4999999999999997E-3</v>
      </c>
      <c r="M26" s="82">
        <v>4.4999999999999997E-3</v>
      </c>
      <c r="N26" s="83">
        <v>1.4E-3</v>
      </c>
      <c r="O26" s="81">
        <v>0.25</v>
      </c>
      <c r="P26" s="82">
        <v>1.0672999999999999</v>
      </c>
      <c r="Q26" s="81">
        <v>0.13</v>
      </c>
      <c r="R26" s="81">
        <v>0.63</v>
      </c>
      <c r="S26" s="81">
        <v>0.18</v>
      </c>
      <c r="T26" s="81">
        <v>0.19</v>
      </c>
      <c r="U26" s="80">
        <v>8.6999999999999994E-2</v>
      </c>
      <c r="V26" s="80">
        <v>0.122</v>
      </c>
      <c r="W26" s="80">
        <v>0.182</v>
      </c>
      <c r="X26" s="82">
        <v>3.9039999999999998E-2</v>
      </c>
      <c r="Y26" s="80">
        <v>0.193</v>
      </c>
      <c r="Z26" s="81">
        <v>0.42</v>
      </c>
      <c r="AA26" s="82">
        <v>2.7799999999999998E-2</v>
      </c>
      <c r="AB26" s="82">
        <v>9.7000000000000003E-3</v>
      </c>
      <c r="AC26" s="79">
        <v>0</v>
      </c>
      <c r="AD26" s="71"/>
      <c r="AE26" s="84">
        <v>39.49</v>
      </c>
      <c r="AG26" s="73">
        <f t="shared" si="1"/>
        <v>33.82</v>
      </c>
      <c r="AH26" s="74">
        <f t="shared" si="2"/>
        <v>2.7799999999999998E-2</v>
      </c>
    </row>
    <row r="27" spans="1:34" ht="21" x14ac:dyDescent="0.35">
      <c r="A27" s="63" t="str">
        <f t="shared" si="0"/>
        <v>Essex Powerlines CorporationGENERAL SERVICE LESS THAN 50 KW</v>
      </c>
      <c r="B27" s="78" t="s">
        <v>51</v>
      </c>
      <c r="C27" s="78" t="s">
        <v>31</v>
      </c>
      <c r="D27" s="79">
        <v>2024</v>
      </c>
      <c r="E27" s="79">
        <v>750</v>
      </c>
      <c r="F27" s="80">
        <v>0.10299999999999999</v>
      </c>
      <c r="G27" s="80">
        <v>0.125</v>
      </c>
      <c r="H27" s="81">
        <v>42.33</v>
      </c>
      <c r="I27" s="82">
        <v>2.9899999999999999E-2</v>
      </c>
      <c r="J27" s="71">
        <v>7.7000000000000002E-3</v>
      </c>
      <c r="K27" s="82">
        <v>8.3999999999999995E-3</v>
      </c>
      <c r="L27" s="82">
        <v>7.1000000000000004E-3</v>
      </c>
      <c r="M27" s="82">
        <v>4.4999999999999997E-3</v>
      </c>
      <c r="N27" s="83">
        <v>1.4E-3</v>
      </c>
      <c r="O27" s="81">
        <v>0.25</v>
      </c>
      <c r="P27" s="82">
        <v>1.0355000000000001</v>
      </c>
      <c r="Q27" s="81">
        <v>0.13</v>
      </c>
      <c r="R27" s="81">
        <v>0.63</v>
      </c>
      <c r="S27" s="81">
        <v>0.18</v>
      </c>
      <c r="T27" s="81">
        <v>0.19</v>
      </c>
      <c r="U27" s="80">
        <v>8.6999999999999994E-2</v>
      </c>
      <c r="V27" s="80">
        <v>0.122</v>
      </c>
      <c r="W27" s="80">
        <v>0.182</v>
      </c>
      <c r="X27" s="82">
        <v>3.9039999999999998E-2</v>
      </c>
      <c r="Y27" s="80">
        <v>0.193</v>
      </c>
      <c r="Z27" s="81">
        <v>0.42</v>
      </c>
      <c r="AA27" s="82">
        <v>1.44E-2</v>
      </c>
      <c r="AB27" s="82">
        <v>1.55E-2</v>
      </c>
      <c r="AC27" s="79">
        <v>0</v>
      </c>
      <c r="AD27" s="71"/>
      <c r="AE27" s="84">
        <v>39.49</v>
      </c>
      <c r="AG27" s="73">
        <f t="shared" si="1"/>
        <v>41.91</v>
      </c>
      <c r="AH27" s="74">
        <f t="shared" si="2"/>
        <v>1.44E-2</v>
      </c>
    </row>
    <row r="28" spans="1:34" ht="21" x14ac:dyDescent="0.35">
      <c r="A28" s="63" t="str">
        <f t="shared" si="0"/>
        <v>Festival Hydro Inc.GENERAL SERVICE LESS THAN 50 KW</v>
      </c>
      <c r="B28" s="78" t="s">
        <v>52</v>
      </c>
      <c r="C28" s="78" t="s">
        <v>31</v>
      </c>
      <c r="D28" s="79">
        <v>2024</v>
      </c>
      <c r="E28" s="79">
        <v>750</v>
      </c>
      <c r="F28" s="80">
        <v>0.10299999999999999</v>
      </c>
      <c r="G28" s="80">
        <v>0.125</v>
      </c>
      <c r="H28" s="81">
        <v>37.28</v>
      </c>
      <c r="I28" s="82">
        <v>2.3800000000000002E-2</v>
      </c>
      <c r="J28" s="82">
        <v>7.1999999999999998E-3</v>
      </c>
      <c r="K28" s="82">
        <v>8.5000000000000006E-3</v>
      </c>
      <c r="L28" s="82">
        <v>5.1999999999999998E-3</v>
      </c>
      <c r="M28" s="82">
        <v>4.4999999999999997E-3</v>
      </c>
      <c r="N28" s="83">
        <v>1.4E-3</v>
      </c>
      <c r="O28" s="81">
        <v>0.25</v>
      </c>
      <c r="P28" s="82">
        <v>1.0290999999999999</v>
      </c>
      <c r="Q28" s="81">
        <v>0.13</v>
      </c>
      <c r="R28" s="81">
        <v>0.63</v>
      </c>
      <c r="S28" s="81">
        <v>0.18</v>
      </c>
      <c r="T28" s="81">
        <v>0.19</v>
      </c>
      <c r="U28" s="80">
        <v>8.6999999999999994E-2</v>
      </c>
      <c r="V28" s="80">
        <v>0.122</v>
      </c>
      <c r="W28" s="80">
        <v>0.182</v>
      </c>
      <c r="X28" s="82">
        <v>3.9039999999999998E-2</v>
      </c>
      <c r="Y28" s="80">
        <v>0.193</v>
      </c>
      <c r="Z28" s="81">
        <v>0.42</v>
      </c>
      <c r="AA28" s="82">
        <v>1.8200000000000001E-2</v>
      </c>
      <c r="AB28" s="82">
        <v>5.5999999999999999E-3</v>
      </c>
      <c r="AC28" s="79">
        <v>0</v>
      </c>
      <c r="AD28" s="71"/>
      <c r="AE28" s="84">
        <v>39.49</v>
      </c>
      <c r="AG28" s="73">
        <f t="shared" si="1"/>
        <v>36.86</v>
      </c>
      <c r="AH28" s="74">
        <f t="shared" si="2"/>
        <v>1.8200000000000001E-2</v>
      </c>
    </row>
    <row r="29" spans="1:34" ht="21" x14ac:dyDescent="0.35">
      <c r="A29" s="63" t="str">
        <f t="shared" si="0"/>
        <v>Fort Frances Power CorporationGENERAL SERVICE LESS THAN 50 KW</v>
      </c>
      <c r="B29" s="78" t="s">
        <v>53</v>
      </c>
      <c r="C29" s="78" t="s">
        <v>31</v>
      </c>
      <c r="D29" s="79">
        <v>2024</v>
      </c>
      <c r="E29" s="79">
        <v>750</v>
      </c>
      <c r="F29" s="80">
        <v>0.10299999999999999</v>
      </c>
      <c r="G29" s="80">
        <v>0.125</v>
      </c>
      <c r="H29" s="81">
        <v>53.02</v>
      </c>
      <c r="I29" s="82">
        <v>1.5699999999999999E-2</v>
      </c>
      <c r="J29" s="82">
        <v>-6.7999999999999996E-3</v>
      </c>
      <c r="K29" s="82">
        <v>9.4000000000000004E-3</v>
      </c>
      <c r="L29" s="82">
        <v>1.8E-3</v>
      </c>
      <c r="M29" s="82">
        <v>4.4999999999999997E-3</v>
      </c>
      <c r="N29" s="83">
        <v>1.4E-3</v>
      </c>
      <c r="O29" s="81">
        <v>0.25</v>
      </c>
      <c r="P29" s="82">
        <v>1.0469999999999999</v>
      </c>
      <c r="Q29" s="81">
        <v>0.13</v>
      </c>
      <c r="R29" s="81">
        <v>0.63</v>
      </c>
      <c r="S29" s="81">
        <v>0.18</v>
      </c>
      <c r="T29" s="81">
        <v>0.19</v>
      </c>
      <c r="U29" s="80">
        <v>8.6999999999999994E-2</v>
      </c>
      <c r="V29" s="80">
        <v>0.122</v>
      </c>
      <c r="W29" s="80">
        <v>0.182</v>
      </c>
      <c r="X29" s="82">
        <v>3.9039999999999998E-2</v>
      </c>
      <c r="Y29" s="80">
        <v>0.193</v>
      </c>
      <c r="Z29" s="81">
        <v>0.42</v>
      </c>
      <c r="AA29" s="82">
        <v>1.2E-2</v>
      </c>
      <c r="AB29" s="82">
        <v>3.7000000000000002E-3</v>
      </c>
      <c r="AC29" s="79">
        <v>0</v>
      </c>
      <c r="AD29" s="71"/>
      <c r="AE29" s="84">
        <v>39.49</v>
      </c>
      <c r="AG29" s="73">
        <f t="shared" si="1"/>
        <v>52.6</v>
      </c>
      <c r="AH29" s="74">
        <f t="shared" si="2"/>
        <v>1.2E-2</v>
      </c>
    </row>
    <row r="30" spans="1:34" ht="21" x14ac:dyDescent="0.35">
      <c r="A30" s="63" t="str">
        <f t="shared" si="0"/>
        <v>GrandBridge Energy Inc.-Brantford Power Rate ZoneGENERAL SERVICE LESS THAN 50 KW</v>
      </c>
      <c r="B30" s="78" t="s">
        <v>248</v>
      </c>
      <c r="C30" s="78" t="s">
        <v>31</v>
      </c>
      <c r="D30" s="79">
        <v>2024</v>
      </c>
      <c r="E30" s="79">
        <v>750</v>
      </c>
      <c r="F30" s="80">
        <v>0.10299999999999999</v>
      </c>
      <c r="G30" s="80">
        <v>0.125</v>
      </c>
      <c r="H30" s="81">
        <v>34.909999999999997</v>
      </c>
      <c r="I30" s="82">
        <v>1.78E-2</v>
      </c>
      <c r="J30" s="82">
        <v>-3.8E-3</v>
      </c>
      <c r="K30" s="82">
        <v>1.09E-2</v>
      </c>
      <c r="L30" s="82">
        <v>6.8999999999999999E-3</v>
      </c>
      <c r="M30" s="82">
        <v>4.4999999999999997E-3</v>
      </c>
      <c r="N30" s="83">
        <v>1.4E-3</v>
      </c>
      <c r="O30" s="81">
        <v>0.25</v>
      </c>
      <c r="P30" s="82">
        <v>1.0289999999999999</v>
      </c>
      <c r="Q30" s="81">
        <v>0.13</v>
      </c>
      <c r="R30" s="81">
        <v>0.63</v>
      </c>
      <c r="S30" s="81">
        <v>0.18</v>
      </c>
      <c r="T30" s="81">
        <v>0.19</v>
      </c>
      <c r="U30" s="80">
        <v>8.6999999999999994E-2</v>
      </c>
      <c r="V30" s="80">
        <v>0.122</v>
      </c>
      <c r="W30" s="80">
        <v>0.182</v>
      </c>
      <c r="X30" s="82">
        <v>3.9039999999999998E-2</v>
      </c>
      <c r="Y30" s="80">
        <v>0.193</v>
      </c>
      <c r="Z30" s="81">
        <v>0.42</v>
      </c>
      <c r="AA30" s="82">
        <v>1.2500000000000001E-2</v>
      </c>
      <c r="AB30" s="82">
        <v>5.3E-3</v>
      </c>
      <c r="AC30" s="79">
        <v>0</v>
      </c>
      <c r="AD30" s="71"/>
      <c r="AE30" s="84">
        <v>39.49</v>
      </c>
      <c r="AG30" s="73">
        <f t="shared" si="1"/>
        <v>34.489999999999995</v>
      </c>
      <c r="AH30" s="74">
        <f t="shared" si="2"/>
        <v>1.2500000000000001E-2</v>
      </c>
    </row>
    <row r="31" spans="1:34" ht="21" x14ac:dyDescent="0.35">
      <c r="A31" s="63" t="str">
        <f t="shared" si="0"/>
        <v>GrandBridge Energy Inc.-Energy+ Rate ZoneGENERAL SERVICE LESS THAN 50 KW</v>
      </c>
      <c r="B31" s="78" t="s">
        <v>249</v>
      </c>
      <c r="C31" s="78" t="s">
        <v>31</v>
      </c>
      <c r="D31" s="79">
        <v>2024</v>
      </c>
      <c r="E31" s="79">
        <v>750</v>
      </c>
      <c r="F31" s="80">
        <v>0.10299999999999999</v>
      </c>
      <c r="G31" s="80">
        <v>0.125</v>
      </c>
      <c r="H31" s="81">
        <v>19.5</v>
      </c>
      <c r="I31" s="82">
        <v>2.4799999999999999E-2</v>
      </c>
      <c r="J31" s="71">
        <v>-5.0000000000000001E-4</v>
      </c>
      <c r="K31" s="82">
        <v>8.6999999999999994E-3</v>
      </c>
      <c r="L31" s="82">
        <v>4.8999999999999998E-3</v>
      </c>
      <c r="M31" s="82">
        <v>4.4999999999999997E-3</v>
      </c>
      <c r="N31" s="83">
        <v>1.4E-3</v>
      </c>
      <c r="O31" s="81">
        <v>0.25</v>
      </c>
      <c r="P31" s="82">
        <v>1.0306999999999999</v>
      </c>
      <c r="Q31" s="81">
        <v>0.13</v>
      </c>
      <c r="R31" s="81">
        <v>0.63</v>
      </c>
      <c r="S31" s="81">
        <v>0.18</v>
      </c>
      <c r="T31" s="81">
        <v>0.19</v>
      </c>
      <c r="U31" s="80">
        <v>8.6999999999999994E-2</v>
      </c>
      <c r="V31" s="80">
        <v>0.122</v>
      </c>
      <c r="W31" s="80">
        <v>0.182</v>
      </c>
      <c r="X31" s="82">
        <v>3.9039999999999998E-2</v>
      </c>
      <c r="Y31" s="80">
        <v>0.193</v>
      </c>
      <c r="Z31" s="81">
        <v>2.12</v>
      </c>
      <c r="AA31" s="82">
        <v>1.8499999999999999E-2</v>
      </c>
      <c r="AB31" s="82">
        <v>6.3E-3</v>
      </c>
      <c r="AC31" s="79">
        <v>0</v>
      </c>
      <c r="AD31" s="71"/>
      <c r="AE31" s="84">
        <v>39.49</v>
      </c>
      <c r="AG31" s="73">
        <f t="shared" si="1"/>
        <v>17.38</v>
      </c>
      <c r="AH31" s="74">
        <f t="shared" si="2"/>
        <v>1.8499999999999999E-2</v>
      </c>
    </row>
    <row r="32" spans="1:34" ht="21" x14ac:dyDescent="0.35">
      <c r="A32" s="63" t="str">
        <f t="shared" si="0"/>
        <v>Greater Sudbury Hydro Inc.GENERAL SERVICE LESS THAN 50 KW</v>
      </c>
      <c r="B32" s="78" t="s">
        <v>54</v>
      </c>
      <c r="C32" s="78" t="s">
        <v>31</v>
      </c>
      <c r="D32" s="79">
        <v>2024</v>
      </c>
      <c r="E32" s="79">
        <v>750</v>
      </c>
      <c r="F32" s="80">
        <v>0.10299999999999999</v>
      </c>
      <c r="G32" s="80">
        <v>0.125</v>
      </c>
      <c r="H32" s="81">
        <v>26.89</v>
      </c>
      <c r="I32" s="82">
        <v>2.9700000000000001E-2</v>
      </c>
      <c r="J32" s="82">
        <v>-3.5000000000000001E-3</v>
      </c>
      <c r="K32" s="82">
        <v>6.8999999999999999E-3</v>
      </c>
      <c r="L32" s="82">
        <v>4.5999999999999999E-3</v>
      </c>
      <c r="M32" s="82">
        <v>4.4999999999999997E-3</v>
      </c>
      <c r="N32" s="83">
        <v>1.4E-3</v>
      </c>
      <c r="O32" s="81">
        <v>0.25</v>
      </c>
      <c r="P32" s="82">
        <v>1.0477000000000001</v>
      </c>
      <c r="Q32" s="81">
        <v>0.13</v>
      </c>
      <c r="R32" s="81">
        <v>0.63</v>
      </c>
      <c r="S32" s="81">
        <v>0.18</v>
      </c>
      <c r="T32" s="81">
        <v>0.19</v>
      </c>
      <c r="U32" s="80">
        <v>8.6999999999999994E-2</v>
      </c>
      <c r="V32" s="80">
        <v>0.122</v>
      </c>
      <c r="W32" s="80">
        <v>0.182</v>
      </c>
      <c r="X32" s="82">
        <v>3.9039999999999998E-2</v>
      </c>
      <c r="Y32" s="80">
        <v>0.193</v>
      </c>
      <c r="Z32" s="81">
        <v>1.45</v>
      </c>
      <c r="AA32" s="82">
        <v>2.46E-2</v>
      </c>
      <c r="AB32" s="82">
        <v>5.1000000000000004E-3</v>
      </c>
      <c r="AC32" s="79">
        <v>0</v>
      </c>
      <c r="AD32" s="71"/>
      <c r="AE32" s="84">
        <v>39.49</v>
      </c>
      <c r="AG32" s="73">
        <f t="shared" si="1"/>
        <v>25.44</v>
      </c>
      <c r="AH32" s="74">
        <f t="shared" si="2"/>
        <v>2.46E-2</v>
      </c>
    </row>
    <row r="33" spans="1:34" ht="21" x14ac:dyDescent="0.35">
      <c r="A33" s="63" t="str">
        <f t="shared" si="0"/>
        <v>Grimsby Power IncorporatedGENERAL SERVICE LESS THAN 50 KW</v>
      </c>
      <c r="B33" s="78" t="s">
        <v>55</v>
      </c>
      <c r="C33" s="78" t="s">
        <v>31</v>
      </c>
      <c r="D33" s="79">
        <v>2024</v>
      </c>
      <c r="E33" s="79">
        <v>750</v>
      </c>
      <c r="F33" s="80">
        <v>0.10299999999999999</v>
      </c>
      <c r="G33" s="80">
        <v>0.125</v>
      </c>
      <c r="H33" s="81">
        <v>29.1</v>
      </c>
      <c r="I33" s="82">
        <v>2.9499999999999998E-2</v>
      </c>
      <c r="J33" s="82">
        <v>2.0999999999999999E-3</v>
      </c>
      <c r="K33" s="82">
        <v>9.1000000000000004E-3</v>
      </c>
      <c r="L33" s="82">
        <v>4.1000000000000003E-3</v>
      </c>
      <c r="M33" s="82">
        <v>4.4999999999999997E-3</v>
      </c>
      <c r="N33" s="83">
        <v>1.4E-3</v>
      </c>
      <c r="O33" s="81">
        <v>0.25</v>
      </c>
      <c r="P33" s="82">
        <v>1.0398000000000001</v>
      </c>
      <c r="Q33" s="81">
        <v>0.13</v>
      </c>
      <c r="R33" s="81">
        <v>0.63</v>
      </c>
      <c r="S33" s="81">
        <v>0.18</v>
      </c>
      <c r="T33" s="81">
        <v>0.19</v>
      </c>
      <c r="U33" s="80">
        <v>8.6999999999999994E-2</v>
      </c>
      <c r="V33" s="80">
        <v>0.122</v>
      </c>
      <c r="W33" s="80">
        <v>0.182</v>
      </c>
      <c r="X33" s="82">
        <v>3.9039999999999998E-2</v>
      </c>
      <c r="Y33" s="80">
        <v>0.193</v>
      </c>
      <c r="Z33" s="81">
        <v>0.42</v>
      </c>
      <c r="AA33" s="82">
        <v>2.3E-2</v>
      </c>
      <c r="AB33" s="82">
        <v>6.4999999999999997E-3</v>
      </c>
      <c r="AC33" s="79">
        <v>0</v>
      </c>
      <c r="AD33" s="71"/>
      <c r="AE33" s="84">
        <v>39.49</v>
      </c>
      <c r="AG33" s="73">
        <f t="shared" si="1"/>
        <v>28.68</v>
      </c>
      <c r="AH33" s="74">
        <f t="shared" si="2"/>
        <v>2.3E-2</v>
      </c>
    </row>
    <row r="34" spans="1:34" ht="21" x14ac:dyDescent="0.35">
      <c r="A34" s="63" t="str">
        <f t="shared" si="0"/>
        <v>Halton Hills Hydro Inc.GENERAL SERVICE LESS THAN 50 KW</v>
      </c>
      <c r="B34" s="78" t="s">
        <v>56</v>
      </c>
      <c r="C34" s="78" t="s">
        <v>31</v>
      </c>
      <c r="D34" s="79">
        <v>2024</v>
      </c>
      <c r="E34" s="79">
        <v>750</v>
      </c>
      <c r="F34" s="80">
        <v>0.10299999999999999</v>
      </c>
      <c r="G34" s="80">
        <v>0.125</v>
      </c>
      <c r="H34" s="81">
        <v>33.369999999999997</v>
      </c>
      <c r="I34" s="82">
        <v>2.5899999999999999E-2</v>
      </c>
      <c r="J34" s="71">
        <v>4.8999999999999998E-3</v>
      </c>
      <c r="K34" s="82">
        <v>9.2999999999999992E-3</v>
      </c>
      <c r="L34" s="82">
        <v>7.4999999999999997E-3</v>
      </c>
      <c r="M34" s="82">
        <v>4.4999999999999997E-3</v>
      </c>
      <c r="N34" s="83">
        <v>1.4E-3</v>
      </c>
      <c r="O34" s="81">
        <v>0.25</v>
      </c>
      <c r="P34" s="82">
        <v>1.0355000000000001</v>
      </c>
      <c r="Q34" s="81">
        <v>0.13</v>
      </c>
      <c r="R34" s="81">
        <v>0.63</v>
      </c>
      <c r="S34" s="81">
        <v>0.18</v>
      </c>
      <c r="T34" s="81">
        <v>0.19</v>
      </c>
      <c r="U34" s="80">
        <v>8.6999999999999994E-2</v>
      </c>
      <c r="V34" s="80">
        <v>0.122</v>
      </c>
      <c r="W34" s="80">
        <v>0.182</v>
      </c>
      <c r="X34" s="82">
        <v>3.9039999999999998E-2</v>
      </c>
      <c r="Y34" s="80">
        <v>0.193</v>
      </c>
      <c r="Z34" s="81">
        <v>0.42</v>
      </c>
      <c r="AA34" s="82">
        <v>2.2499999999999999E-2</v>
      </c>
      <c r="AB34" s="82">
        <v>3.3999999999999998E-3</v>
      </c>
      <c r="AC34" s="79">
        <v>0</v>
      </c>
      <c r="AD34" s="71"/>
      <c r="AE34" s="84">
        <v>39.49</v>
      </c>
      <c r="AG34" s="73">
        <f t="shared" si="1"/>
        <v>32.949999999999996</v>
      </c>
      <c r="AH34" s="74">
        <f t="shared" si="2"/>
        <v>2.2499999999999999E-2</v>
      </c>
    </row>
    <row r="35" spans="1:34" ht="21" x14ac:dyDescent="0.35">
      <c r="A35" s="63" t="str">
        <f t="shared" si="0"/>
        <v>Hearst Power Distribution Co. Ltd.GENERAL SERVICE LESS THAN 50 KW</v>
      </c>
      <c r="B35" s="78" t="s">
        <v>57</v>
      </c>
      <c r="C35" s="78" t="s">
        <v>31</v>
      </c>
      <c r="D35" s="79">
        <v>2024</v>
      </c>
      <c r="E35" s="79">
        <v>750</v>
      </c>
      <c r="F35" s="80">
        <v>0.10299999999999999</v>
      </c>
      <c r="G35" s="80">
        <v>0.125</v>
      </c>
      <c r="H35" s="81">
        <v>25.1</v>
      </c>
      <c r="I35" s="82">
        <v>9.7000000000000003E-3</v>
      </c>
      <c r="J35" s="82">
        <v>-1E-3</v>
      </c>
      <c r="K35" s="82">
        <v>8.0999999999999996E-3</v>
      </c>
      <c r="L35" s="82">
        <v>6.4999999999999997E-3</v>
      </c>
      <c r="M35" s="82">
        <v>4.4999999999999997E-3</v>
      </c>
      <c r="N35" s="83">
        <v>1.4E-3</v>
      </c>
      <c r="O35" s="81">
        <v>0.25</v>
      </c>
      <c r="P35" s="82">
        <v>1.0598000000000001</v>
      </c>
      <c r="Q35" s="81">
        <v>0.13</v>
      </c>
      <c r="R35" s="81">
        <v>0.63</v>
      </c>
      <c r="S35" s="81">
        <v>0.18</v>
      </c>
      <c r="T35" s="81">
        <v>0.19</v>
      </c>
      <c r="U35" s="80">
        <v>8.6999999999999994E-2</v>
      </c>
      <c r="V35" s="80">
        <v>0.122</v>
      </c>
      <c r="W35" s="80">
        <v>0.182</v>
      </c>
      <c r="X35" s="82">
        <v>3.9039999999999998E-2</v>
      </c>
      <c r="Y35" s="80">
        <v>0.193</v>
      </c>
      <c r="Z35" s="81">
        <v>0.42</v>
      </c>
      <c r="AA35" s="82">
        <v>8.3999999999999995E-3</v>
      </c>
      <c r="AB35" s="82">
        <v>1.2999999999999999E-3</v>
      </c>
      <c r="AC35" s="79">
        <v>0</v>
      </c>
      <c r="AD35" s="71"/>
      <c r="AE35" s="84">
        <v>39.49</v>
      </c>
      <c r="AG35" s="73">
        <f t="shared" si="1"/>
        <v>24.68</v>
      </c>
      <c r="AH35" s="74">
        <f t="shared" si="2"/>
        <v>8.3999999999999995E-3</v>
      </c>
    </row>
    <row r="36" spans="1:34" ht="21" x14ac:dyDescent="0.35">
      <c r="A36" s="63" t="str">
        <f t="shared" si="0"/>
        <v>Hydro 2000 Inc.GENERAL SERVICE LESS THAN 50 KW</v>
      </c>
      <c r="B36" s="78" t="s">
        <v>58</v>
      </c>
      <c r="C36" s="78" t="s">
        <v>31</v>
      </c>
      <c r="D36" s="79">
        <v>2024</v>
      </c>
      <c r="E36" s="79">
        <v>750</v>
      </c>
      <c r="F36" s="80">
        <v>0.10299999999999999</v>
      </c>
      <c r="G36" s="80">
        <v>0.125</v>
      </c>
      <c r="H36" s="81">
        <v>26.91</v>
      </c>
      <c r="I36" s="82">
        <v>2.3E-2</v>
      </c>
      <c r="J36" s="82">
        <v>1.8E-3</v>
      </c>
      <c r="K36" s="82">
        <v>9.1999999999999998E-3</v>
      </c>
      <c r="L36" s="82">
        <v>7.9000000000000008E-3</v>
      </c>
      <c r="M36" s="82">
        <v>4.4999999999999997E-3</v>
      </c>
      <c r="N36" s="83">
        <v>1.4E-3</v>
      </c>
      <c r="O36" s="81">
        <v>0.25</v>
      </c>
      <c r="P36" s="82">
        <v>1.0771999999999999</v>
      </c>
      <c r="Q36" s="81">
        <v>0.13</v>
      </c>
      <c r="R36" s="81">
        <v>0.63</v>
      </c>
      <c r="S36" s="81">
        <v>0.18</v>
      </c>
      <c r="T36" s="81">
        <v>0.19</v>
      </c>
      <c r="U36" s="80">
        <v>8.6999999999999994E-2</v>
      </c>
      <c r="V36" s="80">
        <v>0.122</v>
      </c>
      <c r="W36" s="80">
        <v>0.182</v>
      </c>
      <c r="X36" s="82">
        <v>3.9039999999999998E-2</v>
      </c>
      <c r="Y36" s="80">
        <v>0.193</v>
      </c>
      <c r="Z36" s="81">
        <v>0.42</v>
      </c>
      <c r="AA36" s="82">
        <v>1.15E-2</v>
      </c>
      <c r="AB36" s="82">
        <v>1.15E-2</v>
      </c>
      <c r="AC36" s="79">
        <v>0</v>
      </c>
      <c r="AD36" s="71"/>
      <c r="AE36" s="84">
        <v>39.49</v>
      </c>
      <c r="AG36" s="73">
        <f t="shared" si="1"/>
        <v>26.49</v>
      </c>
      <c r="AH36" s="74">
        <f t="shared" si="2"/>
        <v>1.15E-2</v>
      </c>
    </row>
    <row r="37" spans="1:34" ht="21" x14ac:dyDescent="0.35">
      <c r="A37" s="63" t="str">
        <f t="shared" si="0"/>
        <v>Hydro Hawkesbury Inc.GENERAL SERVICE LESS THAN 50 KW</v>
      </c>
      <c r="B37" s="78" t="s">
        <v>59</v>
      </c>
      <c r="C37" s="78" t="s">
        <v>31</v>
      </c>
      <c r="D37" s="79">
        <v>2024</v>
      </c>
      <c r="E37" s="79">
        <v>750</v>
      </c>
      <c r="F37" s="80">
        <v>0.10299999999999999</v>
      </c>
      <c r="G37" s="80">
        <v>0.125</v>
      </c>
      <c r="H37" s="81">
        <v>17.57</v>
      </c>
      <c r="I37" s="82">
        <v>9.1000000000000004E-3</v>
      </c>
      <c r="J37" s="82"/>
      <c r="K37" s="82">
        <v>8.8999999999999999E-3</v>
      </c>
      <c r="L37" s="82">
        <v>3.5000000000000001E-3</v>
      </c>
      <c r="M37" s="82">
        <v>4.4999999999999997E-3</v>
      </c>
      <c r="N37" s="83">
        <v>1.4E-3</v>
      </c>
      <c r="O37" s="81">
        <v>0.25</v>
      </c>
      <c r="P37" s="82">
        <v>1.0508999999999999</v>
      </c>
      <c r="Q37" s="81">
        <v>0.13</v>
      </c>
      <c r="R37" s="81">
        <v>0.63</v>
      </c>
      <c r="S37" s="81">
        <v>0.18</v>
      </c>
      <c r="T37" s="81">
        <v>0.19</v>
      </c>
      <c r="U37" s="80">
        <v>8.6999999999999994E-2</v>
      </c>
      <c r="V37" s="80">
        <v>0.122</v>
      </c>
      <c r="W37" s="80">
        <v>0.182</v>
      </c>
      <c r="X37" s="82">
        <v>3.9039999999999998E-2</v>
      </c>
      <c r="Y37" s="80">
        <v>0.193</v>
      </c>
      <c r="Z37" s="81">
        <v>0.42</v>
      </c>
      <c r="AA37" s="82">
        <v>7.7999999999999996E-3</v>
      </c>
      <c r="AB37" s="82">
        <v>1.2999999999999999E-3</v>
      </c>
      <c r="AC37" s="79">
        <v>0</v>
      </c>
      <c r="AD37" s="71"/>
      <c r="AE37" s="84">
        <v>39.49</v>
      </c>
      <c r="AG37" s="73">
        <f t="shared" si="1"/>
        <v>17.149999999999999</v>
      </c>
      <c r="AH37" s="74">
        <f t="shared" si="2"/>
        <v>7.7999999999999996E-3</v>
      </c>
    </row>
    <row r="38" spans="1:34" ht="21" x14ac:dyDescent="0.35">
      <c r="A38" s="63" t="str">
        <f t="shared" si="0"/>
        <v>Hydro One Networks Inc.AUGE GENERAL SERVICE ENERGY BILLED</v>
      </c>
      <c r="B38" s="78" t="s">
        <v>60</v>
      </c>
      <c r="C38" s="78" t="s">
        <v>252</v>
      </c>
      <c r="D38" s="79">
        <v>2024</v>
      </c>
      <c r="E38" s="79">
        <v>750</v>
      </c>
      <c r="F38" s="80">
        <v>0.10299999999999999</v>
      </c>
      <c r="G38" s="80">
        <v>0.125</v>
      </c>
      <c r="H38" s="81">
        <v>26.78</v>
      </c>
      <c r="I38" s="82">
        <v>1.43E-2</v>
      </c>
      <c r="J38" s="82">
        <v>-8.9999999999999998E-4</v>
      </c>
      <c r="K38" s="82">
        <v>9.4999999999999998E-3</v>
      </c>
      <c r="L38" s="82">
        <v>6.8999999999999999E-3</v>
      </c>
      <c r="M38" s="82">
        <v>4.4999999999999997E-3</v>
      </c>
      <c r="N38" s="83">
        <v>1.4E-3</v>
      </c>
      <c r="O38" s="81">
        <v>0.25</v>
      </c>
      <c r="P38" s="82">
        <v>1.0429999999999999</v>
      </c>
      <c r="Q38" s="81">
        <v>0.13</v>
      </c>
      <c r="R38" s="81">
        <v>0.63</v>
      </c>
      <c r="S38" s="81">
        <v>0.18</v>
      </c>
      <c r="T38" s="81">
        <v>0.19</v>
      </c>
      <c r="U38" s="80">
        <v>8.6999999999999994E-2</v>
      </c>
      <c r="V38" s="80">
        <v>0.122</v>
      </c>
      <c r="W38" s="80">
        <v>0.182</v>
      </c>
      <c r="X38" s="82">
        <v>3.9039999999999998E-2</v>
      </c>
      <c r="Y38" s="80">
        <v>0.193</v>
      </c>
      <c r="Z38" s="81">
        <v>0.42</v>
      </c>
      <c r="AA38" s="82">
        <v>1.52E-2</v>
      </c>
      <c r="AB38" s="82">
        <v>-8.9999999999999998E-4</v>
      </c>
      <c r="AC38" s="79">
        <v>0</v>
      </c>
      <c r="AD38" s="71"/>
      <c r="AE38" s="84">
        <v>39.49</v>
      </c>
      <c r="AG38" s="73">
        <f t="shared" si="1"/>
        <v>26.36</v>
      </c>
      <c r="AH38" s="74">
        <f t="shared" si="2"/>
        <v>1.52E-2</v>
      </c>
    </row>
    <row r="39" spans="1:34" ht="21" x14ac:dyDescent="0.35">
      <c r="A39" s="63" t="str">
        <f t="shared" si="0"/>
        <v>Hydro One Networks Inc.GENERAL SERVICE ENERGY BILLED</v>
      </c>
      <c r="B39" s="78" t="s">
        <v>60</v>
      </c>
      <c r="C39" s="78" t="s">
        <v>110</v>
      </c>
      <c r="D39" s="79">
        <v>2024</v>
      </c>
      <c r="E39" s="79">
        <v>750</v>
      </c>
      <c r="F39" s="80">
        <v>0.10299999999999999</v>
      </c>
      <c r="G39" s="80">
        <v>0.125</v>
      </c>
      <c r="H39" s="81">
        <v>33.200000000000003</v>
      </c>
      <c r="I39" s="82">
        <v>6.7799999999999999E-2</v>
      </c>
      <c r="J39" s="82">
        <v>-8.9999999999999998E-4</v>
      </c>
      <c r="K39" s="82">
        <v>8.8000000000000005E-3</v>
      </c>
      <c r="L39" s="82">
        <v>6.4999999999999997E-3</v>
      </c>
      <c r="M39" s="82">
        <v>4.4999999999999997E-3</v>
      </c>
      <c r="N39" s="83">
        <v>1.4E-3</v>
      </c>
      <c r="O39" s="81">
        <v>0.25</v>
      </c>
      <c r="P39" s="82">
        <v>1.0960000000000001</v>
      </c>
      <c r="Q39" s="81">
        <v>0.13</v>
      </c>
      <c r="R39" s="81">
        <v>0.63</v>
      </c>
      <c r="S39" s="81">
        <v>0.18</v>
      </c>
      <c r="T39" s="81">
        <v>0.19</v>
      </c>
      <c r="U39" s="80">
        <v>8.6999999999999994E-2</v>
      </c>
      <c r="V39" s="80">
        <v>0.122</v>
      </c>
      <c r="W39" s="80">
        <v>0.182</v>
      </c>
      <c r="X39" s="82">
        <v>3.9039999999999998E-2</v>
      </c>
      <c r="Y39" s="80">
        <v>0.193</v>
      </c>
      <c r="Z39" s="81">
        <v>0.42</v>
      </c>
      <c r="AA39" s="82">
        <v>6.88E-2</v>
      </c>
      <c r="AB39" s="82">
        <v>-1E-3</v>
      </c>
      <c r="AC39" s="79">
        <v>0</v>
      </c>
      <c r="AD39" s="71"/>
      <c r="AE39" s="84">
        <v>39.49</v>
      </c>
      <c r="AG39" s="73">
        <f t="shared" si="1"/>
        <v>32.78</v>
      </c>
      <c r="AH39" s="74">
        <f t="shared" si="2"/>
        <v>6.88E-2</v>
      </c>
    </row>
    <row r="40" spans="1:34" ht="21" x14ac:dyDescent="0.35">
      <c r="A40" s="63" t="str">
        <f t="shared" si="0"/>
        <v>Hydro One Networks Inc.URBAN GENERAL SERVICE ENERGY BILLED</v>
      </c>
      <c r="B40" s="78" t="s">
        <v>60</v>
      </c>
      <c r="C40" s="78" t="s">
        <v>61</v>
      </c>
      <c r="D40" s="79">
        <v>2024</v>
      </c>
      <c r="E40" s="79">
        <v>750</v>
      </c>
      <c r="F40" s="80">
        <v>0.10299999999999999</v>
      </c>
      <c r="G40" s="80">
        <v>0.125</v>
      </c>
      <c r="H40" s="81">
        <v>25.93</v>
      </c>
      <c r="I40" s="82">
        <v>3.2199999999999999E-2</v>
      </c>
      <c r="J40" s="82">
        <v>-8.9999999999999998E-4</v>
      </c>
      <c r="K40" s="82">
        <v>9.4000000000000004E-3</v>
      </c>
      <c r="L40" s="82">
        <v>6.8999999999999999E-3</v>
      </c>
      <c r="M40" s="82">
        <v>4.4999999999999997E-3</v>
      </c>
      <c r="N40" s="83">
        <v>1.4E-3</v>
      </c>
      <c r="O40" s="81">
        <v>0.25</v>
      </c>
      <c r="P40" s="82">
        <v>1.0669999999999999</v>
      </c>
      <c r="Q40" s="81">
        <v>0.13</v>
      </c>
      <c r="R40" s="81">
        <v>0.63</v>
      </c>
      <c r="S40" s="81">
        <v>0.18</v>
      </c>
      <c r="T40" s="81">
        <v>0.19</v>
      </c>
      <c r="U40" s="80">
        <v>8.6999999999999994E-2</v>
      </c>
      <c r="V40" s="80">
        <v>0.122</v>
      </c>
      <c r="W40" s="80">
        <v>0.182</v>
      </c>
      <c r="X40" s="82">
        <v>3.9039999999999998E-2</v>
      </c>
      <c r="Y40" s="80">
        <v>0.193</v>
      </c>
      <c r="Z40" s="81">
        <v>0.42</v>
      </c>
      <c r="AA40" s="82">
        <v>3.3000000000000002E-2</v>
      </c>
      <c r="AB40" s="82">
        <v>-8.0000000000000004E-4</v>
      </c>
      <c r="AC40" s="79">
        <v>0</v>
      </c>
      <c r="AD40" s="71"/>
      <c r="AE40" s="84">
        <v>39.49</v>
      </c>
      <c r="AG40" s="73">
        <f t="shared" si="1"/>
        <v>25.509999999999998</v>
      </c>
      <c r="AH40" s="74">
        <f t="shared" si="2"/>
        <v>3.3000000000000002E-2</v>
      </c>
    </row>
    <row r="41" spans="1:34" ht="42" x14ac:dyDescent="0.35">
      <c r="A41" s="63" t="str">
        <f t="shared" si="0"/>
        <v>Hydro One Networks Inc.-Former Orillia Power Distribution Corporation Service AreaGENERAL SERVICE LESS THAN 50 KW</v>
      </c>
      <c r="B41" s="78" t="s">
        <v>112</v>
      </c>
      <c r="C41" s="78" t="s">
        <v>31</v>
      </c>
      <c r="D41" s="79">
        <v>2024</v>
      </c>
      <c r="E41" s="79">
        <v>750</v>
      </c>
      <c r="F41" s="80">
        <v>0.10299999999999999</v>
      </c>
      <c r="G41" s="80">
        <v>0.125</v>
      </c>
      <c r="H41" s="81">
        <v>44.95</v>
      </c>
      <c r="I41" s="82">
        <v>1.7500000000000002E-2</v>
      </c>
      <c r="J41" s="82"/>
      <c r="K41" s="82">
        <v>8.0999999999999996E-3</v>
      </c>
      <c r="L41" s="82">
        <v>7.4000000000000003E-3</v>
      </c>
      <c r="M41" s="82">
        <v>4.4999999999999997E-3</v>
      </c>
      <c r="N41" s="83">
        <v>1.4E-3</v>
      </c>
      <c r="O41" s="81">
        <v>0.25</v>
      </c>
      <c r="P41" s="82">
        <v>1.0561</v>
      </c>
      <c r="Q41" s="81">
        <v>0.13</v>
      </c>
      <c r="R41" s="81">
        <v>0.63</v>
      </c>
      <c r="S41" s="81">
        <v>0.18</v>
      </c>
      <c r="T41" s="81">
        <v>0.19</v>
      </c>
      <c r="U41" s="80">
        <v>8.6999999999999994E-2</v>
      </c>
      <c r="V41" s="80">
        <v>0.122</v>
      </c>
      <c r="W41" s="80">
        <v>0.182</v>
      </c>
      <c r="X41" s="82">
        <v>3.9039999999999998E-2</v>
      </c>
      <c r="Y41" s="80">
        <v>0.193</v>
      </c>
      <c r="Z41" s="81">
        <v>7.53</v>
      </c>
      <c r="AA41" s="82">
        <v>1.6500000000000001E-2</v>
      </c>
      <c r="AB41" s="82">
        <v>1E-3</v>
      </c>
      <c r="AC41" s="79">
        <v>0</v>
      </c>
      <c r="AD41" s="71"/>
      <c r="AE41" s="84">
        <v>39.49</v>
      </c>
      <c r="AG41" s="73">
        <f t="shared" si="1"/>
        <v>37.42</v>
      </c>
      <c r="AH41" s="74">
        <f t="shared" si="2"/>
        <v>1.6500000000000001E-2</v>
      </c>
    </row>
    <row r="42" spans="1:34" ht="31.5" x14ac:dyDescent="0.35">
      <c r="A42" s="63" t="str">
        <f t="shared" si="0"/>
        <v>Hydro One Networks Inc.-Former Peterborough Distribution Inc. Service AreaGENERAL SERVICE LESS THAN 50 KW</v>
      </c>
      <c r="B42" s="78" t="s">
        <v>111</v>
      </c>
      <c r="C42" s="78" t="s">
        <v>31</v>
      </c>
      <c r="D42" s="79">
        <v>2024</v>
      </c>
      <c r="E42" s="79">
        <v>750</v>
      </c>
      <c r="F42" s="80">
        <v>0.10299999999999999</v>
      </c>
      <c r="G42" s="80">
        <v>0.125</v>
      </c>
      <c r="H42" s="81">
        <v>31.47</v>
      </c>
      <c r="I42" s="82">
        <v>9.9000000000000008E-3</v>
      </c>
      <c r="J42" s="82"/>
      <c r="K42" s="82">
        <v>9.2999999999999992E-3</v>
      </c>
      <c r="L42" s="82">
        <v>7.1999999999999998E-3</v>
      </c>
      <c r="M42" s="82">
        <v>4.4999999999999997E-3</v>
      </c>
      <c r="N42" s="83">
        <v>1.4E-3</v>
      </c>
      <c r="O42" s="81">
        <v>0.25</v>
      </c>
      <c r="P42" s="82">
        <v>1.0548</v>
      </c>
      <c r="Q42" s="81">
        <v>0.13</v>
      </c>
      <c r="R42" s="81">
        <v>0.63</v>
      </c>
      <c r="S42" s="81">
        <v>0.18</v>
      </c>
      <c r="T42" s="81">
        <v>0.19</v>
      </c>
      <c r="U42" s="80">
        <v>8.6999999999999994E-2</v>
      </c>
      <c r="V42" s="80">
        <v>0.122</v>
      </c>
      <c r="W42" s="80">
        <v>0.182</v>
      </c>
      <c r="X42" s="82">
        <v>3.9039999999999998E-2</v>
      </c>
      <c r="Y42" s="80">
        <v>0.193</v>
      </c>
      <c r="Z42" s="81">
        <v>0.11</v>
      </c>
      <c r="AA42" s="82">
        <v>8.8999999999999999E-3</v>
      </c>
      <c r="AB42" s="82">
        <v>1E-3</v>
      </c>
      <c r="AC42" s="79">
        <v>0</v>
      </c>
      <c r="AD42" s="71"/>
      <c r="AE42" s="84">
        <v>39.49</v>
      </c>
      <c r="AG42" s="73">
        <f t="shared" si="1"/>
        <v>31.36</v>
      </c>
      <c r="AH42" s="74">
        <f t="shared" si="2"/>
        <v>8.8999999999999999E-3</v>
      </c>
    </row>
    <row r="43" spans="1:34" ht="21" x14ac:dyDescent="0.35">
      <c r="A43" s="63" t="str">
        <f t="shared" si="0"/>
        <v>Hydro Ottawa LimitedGENERAL SERVICE LESS THAN 50 KW</v>
      </c>
      <c r="B43" s="78" t="s">
        <v>62</v>
      </c>
      <c r="C43" s="78" t="s">
        <v>31</v>
      </c>
      <c r="D43" s="79">
        <v>2024</v>
      </c>
      <c r="E43" s="79">
        <v>750</v>
      </c>
      <c r="F43" s="80">
        <v>0.10299999999999999</v>
      </c>
      <c r="G43" s="80">
        <v>0.125</v>
      </c>
      <c r="H43" s="81">
        <v>22.26</v>
      </c>
      <c r="I43" s="82">
        <v>2.9850000000000002E-2</v>
      </c>
      <c r="J43" s="82"/>
      <c r="K43" s="82">
        <v>9.7000000000000003E-3</v>
      </c>
      <c r="L43" s="82">
        <v>5.4999999999999997E-3</v>
      </c>
      <c r="M43" s="82">
        <v>4.4999999999999997E-3</v>
      </c>
      <c r="N43" s="83">
        <v>1.4E-3</v>
      </c>
      <c r="O43" s="81">
        <v>0.25</v>
      </c>
      <c r="P43" s="82">
        <v>1.0338000000000001</v>
      </c>
      <c r="Q43" s="81">
        <v>0.13</v>
      </c>
      <c r="R43" s="81">
        <v>0.63</v>
      </c>
      <c r="S43" s="81">
        <v>0.18</v>
      </c>
      <c r="T43" s="81">
        <v>0.19</v>
      </c>
      <c r="U43" s="80">
        <v>8.6999999999999994E-2</v>
      </c>
      <c r="V43" s="80">
        <v>0.122</v>
      </c>
      <c r="W43" s="80">
        <v>0.182</v>
      </c>
      <c r="X43" s="82">
        <v>3.9039999999999998E-2</v>
      </c>
      <c r="Y43" s="80">
        <v>0.193</v>
      </c>
      <c r="Z43" s="81">
        <v>0.42</v>
      </c>
      <c r="AA43" s="82">
        <v>2.8299999999999999E-2</v>
      </c>
      <c r="AB43" s="82">
        <v>1.5499999999999999E-3</v>
      </c>
      <c r="AC43" s="79">
        <v>0</v>
      </c>
      <c r="AD43" s="71"/>
      <c r="AE43" s="84">
        <v>39.49</v>
      </c>
      <c r="AG43" s="73">
        <f t="shared" si="1"/>
        <v>21.84</v>
      </c>
      <c r="AH43" s="74">
        <f t="shared" si="2"/>
        <v>2.8299999999999999E-2</v>
      </c>
    </row>
    <row r="44" spans="1:34" ht="21" x14ac:dyDescent="0.35">
      <c r="A44" s="63" t="str">
        <f t="shared" si="0"/>
        <v>InnPower CorporationGENERAL SERVICE LESS THAN 50 KW</v>
      </c>
      <c r="B44" s="78" t="s">
        <v>63</v>
      </c>
      <c r="C44" s="78" t="s">
        <v>31</v>
      </c>
      <c r="D44" s="79">
        <v>2024</v>
      </c>
      <c r="E44" s="79">
        <v>750</v>
      </c>
      <c r="F44" s="80">
        <v>0.10299999999999999</v>
      </c>
      <c r="G44" s="80">
        <v>0.125</v>
      </c>
      <c r="H44" s="81">
        <v>46.79</v>
      </c>
      <c r="I44" s="82">
        <v>2.07E-2</v>
      </c>
      <c r="J44" s="82">
        <v>4.0000000000000002E-4</v>
      </c>
      <c r="K44" s="82">
        <v>9.1000000000000004E-3</v>
      </c>
      <c r="L44" s="82">
        <v>7.1999999999999998E-3</v>
      </c>
      <c r="M44" s="82">
        <v>4.4999999999999997E-3</v>
      </c>
      <c r="N44" s="83">
        <v>1.4E-3</v>
      </c>
      <c r="O44" s="81">
        <v>0.25</v>
      </c>
      <c r="P44" s="82">
        <v>1.0821000000000001</v>
      </c>
      <c r="Q44" s="81">
        <v>0.13</v>
      </c>
      <c r="R44" s="81">
        <v>0.63</v>
      </c>
      <c r="S44" s="81">
        <v>0.18</v>
      </c>
      <c r="T44" s="81">
        <v>0.19</v>
      </c>
      <c r="U44" s="80">
        <v>8.6999999999999994E-2</v>
      </c>
      <c r="V44" s="80">
        <v>0.122</v>
      </c>
      <c r="W44" s="80">
        <v>0.182</v>
      </c>
      <c r="X44" s="82">
        <v>3.9039999999999998E-2</v>
      </c>
      <c r="Y44" s="80">
        <v>0.193</v>
      </c>
      <c r="Z44" s="81">
        <v>0.55000000000000004</v>
      </c>
      <c r="AA44" s="82">
        <v>9.9000000000000008E-3</v>
      </c>
      <c r="AB44" s="82">
        <v>1.0800000000000001E-2</v>
      </c>
      <c r="AC44" s="79">
        <v>0</v>
      </c>
      <c r="AD44" s="71"/>
      <c r="AE44" s="84">
        <v>39.49</v>
      </c>
      <c r="AG44" s="73">
        <f t="shared" si="1"/>
        <v>46.24</v>
      </c>
      <c r="AH44" s="74">
        <f t="shared" si="2"/>
        <v>9.9000000000000008E-3</v>
      </c>
    </row>
    <row r="45" spans="1:34" ht="21" x14ac:dyDescent="0.35">
      <c r="A45" s="63" t="str">
        <f t="shared" si="0"/>
        <v>Kingston Hydro CorporationGENERAL SERVICE LESS THAN 50 KW</v>
      </c>
      <c r="B45" s="78" t="s">
        <v>64</v>
      </c>
      <c r="C45" s="78" t="s">
        <v>31</v>
      </c>
      <c r="D45" s="79">
        <v>2024</v>
      </c>
      <c r="E45" s="79">
        <v>750</v>
      </c>
      <c r="F45" s="80">
        <v>0.10299999999999999</v>
      </c>
      <c r="G45" s="80">
        <v>0.125</v>
      </c>
      <c r="H45" s="81">
        <v>17.46</v>
      </c>
      <c r="I45" s="82">
        <v>2.3300000000000001E-2</v>
      </c>
      <c r="J45" s="82">
        <v>-2.3E-3</v>
      </c>
      <c r="K45" s="82">
        <v>9.1000000000000004E-3</v>
      </c>
      <c r="L45" s="82">
        <v>7.4000000000000003E-3</v>
      </c>
      <c r="M45" s="82">
        <v>4.4999999999999997E-3</v>
      </c>
      <c r="N45" s="83">
        <v>1.4E-3</v>
      </c>
      <c r="O45" s="81">
        <v>0.25</v>
      </c>
      <c r="P45" s="82">
        <v>1.0468999999999999</v>
      </c>
      <c r="Q45" s="81">
        <v>0.13</v>
      </c>
      <c r="R45" s="81">
        <v>0.63</v>
      </c>
      <c r="S45" s="81">
        <v>0.18</v>
      </c>
      <c r="T45" s="81">
        <v>0.19</v>
      </c>
      <c r="U45" s="80">
        <v>8.6999999999999994E-2</v>
      </c>
      <c r="V45" s="80">
        <v>0.122</v>
      </c>
      <c r="W45" s="80">
        <v>0.182</v>
      </c>
      <c r="X45" s="82">
        <v>3.9039999999999998E-2</v>
      </c>
      <c r="Y45" s="80">
        <v>0.193</v>
      </c>
      <c r="Z45" s="81">
        <v>0.42</v>
      </c>
      <c r="AA45" s="82">
        <v>1.8700000000000001E-2</v>
      </c>
      <c r="AB45" s="82">
        <v>4.5999999999999999E-3</v>
      </c>
      <c r="AC45" s="79">
        <v>0</v>
      </c>
      <c r="AD45" s="71"/>
      <c r="AE45" s="84">
        <v>39.49</v>
      </c>
      <c r="AG45" s="73">
        <f t="shared" si="1"/>
        <v>17.04</v>
      </c>
      <c r="AH45" s="74">
        <f t="shared" si="2"/>
        <v>1.8700000000000001E-2</v>
      </c>
    </row>
    <row r="46" spans="1:34" ht="21" x14ac:dyDescent="0.35">
      <c r="A46" s="63" t="str">
        <f t="shared" si="0"/>
        <v>Lakefront Utilities Inc.GENERAL SERVICE LESS THAN 50 KW</v>
      </c>
      <c r="B46" s="78" t="s">
        <v>66</v>
      </c>
      <c r="C46" s="78" t="s">
        <v>31</v>
      </c>
      <c r="D46" s="79">
        <v>2024</v>
      </c>
      <c r="E46" s="79">
        <v>750</v>
      </c>
      <c r="F46" s="80">
        <v>0.10299999999999999</v>
      </c>
      <c r="G46" s="80">
        <v>0.125</v>
      </c>
      <c r="H46" s="81">
        <v>28.13</v>
      </c>
      <c r="I46" s="82">
        <v>2.2599999999999999E-2</v>
      </c>
      <c r="J46" s="71"/>
      <c r="K46" s="82">
        <v>8.9999999999999993E-3</v>
      </c>
      <c r="L46" s="82">
        <v>7.1999999999999998E-3</v>
      </c>
      <c r="M46" s="82">
        <v>4.4999999999999997E-3</v>
      </c>
      <c r="N46" s="83">
        <v>1.4E-3</v>
      </c>
      <c r="O46" s="81">
        <v>0.25</v>
      </c>
      <c r="P46" s="82">
        <v>1.0387999999999999</v>
      </c>
      <c r="Q46" s="81">
        <v>0.13</v>
      </c>
      <c r="R46" s="81">
        <v>0.63</v>
      </c>
      <c r="S46" s="81">
        <v>0.18</v>
      </c>
      <c r="T46" s="81">
        <v>0.19</v>
      </c>
      <c r="U46" s="80">
        <v>8.6999999999999994E-2</v>
      </c>
      <c r="V46" s="80">
        <v>0.122</v>
      </c>
      <c r="W46" s="80">
        <v>0.182</v>
      </c>
      <c r="X46" s="82">
        <v>3.9039999999999998E-2</v>
      </c>
      <c r="Y46" s="80">
        <v>0.193</v>
      </c>
      <c r="Z46" s="81">
        <v>0.42</v>
      </c>
      <c r="AA46" s="82">
        <v>1.0200000000000001E-2</v>
      </c>
      <c r="AB46" s="82">
        <v>1.24E-2</v>
      </c>
      <c r="AC46" s="79">
        <v>0</v>
      </c>
      <c r="AD46" s="71"/>
      <c r="AE46" s="84">
        <v>39.49</v>
      </c>
      <c r="AG46" s="73">
        <f t="shared" si="1"/>
        <v>27.709999999999997</v>
      </c>
      <c r="AH46" s="74">
        <f t="shared" si="2"/>
        <v>1.0200000000000001E-2</v>
      </c>
    </row>
    <row r="47" spans="1:34" ht="21" x14ac:dyDescent="0.35">
      <c r="A47" s="63" t="str">
        <f t="shared" si="0"/>
        <v>Lakeland Power Distribution Ltd.GENERAL SERVICE LESS THAN 50 KW</v>
      </c>
      <c r="B47" s="78" t="s">
        <v>67</v>
      </c>
      <c r="C47" s="78" t="s">
        <v>31</v>
      </c>
      <c r="D47" s="79">
        <v>2024</v>
      </c>
      <c r="E47" s="79">
        <v>750</v>
      </c>
      <c r="F47" s="80">
        <v>0.10299999999999999</v>
      </c>
      <c r="G47" s="80">
        <v>0.125</v>
      </c>
      <c r="H47" s="81">
        <v>45.47</v>
      </c>
      <c r="I47" s="82">
        <v>1.8800000000000001E-2</v>
      </c>
      <c r="J47" s="82">
        <v>-1.2999999999999999E-3</v>
      </c>
      <c r="K47" s="82">
        <v>7.7999999999999996E-3</v>
      </c>
      <c r="L47" s="82">
        <v>6.4999999999999997E-3</v>
      </c>
      <c r="M47" s="82">
        <v>4.4999999999999997E-3</v>
      </c>
      <c r="N47" s="83">
        <v>1.4E-3</v>
      </c>
      <c r="O47" s="81">
        <v>0.25</v>
      </c>
      <c r="P47" s="82">
        <v>1.0723</v>
      </c>
      <c r="Q47" s="81">
        <v>0.13</v>
      </c>
      <c r="R47" s="81">
        <v>0.63</v>
      </c>
      <c r="S47" s="81">
        <v>0.18</v>
      </c>
      <c r="T47" s="81">
        <v>0.19</v>
      </c>
      <c r="U47" s="80">
        <v>8.6999999999999994E-2</v>
      </c>
      <c r="V47" s="80">
        <v>0.122</v>
      </c>
      <c r="W47" s="80">
        <v>0.182</v>
      </c>
      <c r="X47" s="82">
        <v>3.9039999999999998E-2</v>
      </c>
      <c r="Y47" s="80">
        <v>0.193</v>
      </c>
      <c r="Z47" s="81">
        <v>0.42</v>
      </c>
      <c r="AA47" s="82">
        <v>1.32E-2</v>
      </c>
      <c r="AB47" s="82">
        <v>5.5999999999999999E-3</v>
      </c>
      <c r="AC47" s="79">
        <v>0</v>
      </c>
      <c r="AD47" s="71"/>
      <c r="AE47" s="84">
        <v>39.49</v>
      </c>
      <c r="AG47" s="73">
        <f t="shared" si="1"/>
        <v>45.05</v>
      </c>
      <c r="AH47" s="74">
        <f t="shared" si="2"/>
        <v>1.32E-2</v>
      </c>
    </row>
    <row r="48" spans="1:34" ht="21" x14ac:dyDescent="0.35">
      <c r="A48" s="63" t="str">
        <f t="shared" si="0"/>
        <v>London Hydro Inc.GENERAL SERVICE LESS THAN 50 KW</v>
      </c>
      <c r="B48" s="78" t="s">
        <v>68</v>
      </c>
      <c r="C48" s="78" t="s">
        <v>31</v>
      </c>
      <c r="D48" s="79">
        <v>2024</v>
      </c>
      <c r="E48" s="79">
        <v>750</v>
      </c>
      <c r="F48" s="80">
        <v>0.10299999999999999</v>
      </c>
      <c r="G48" s="80">
        <v>0.125</v>
      </c>
      <c r="H48" s="81">
        <v>34.5</v>
      </c>
      <c r="I48" s="82">
        <v>1.9800000000000002E-2</v>
      </c>
      <c r="J48" s="82">
        <v>-8.5000000000000006E-3</v>
      </c>
      <c r="K48" s="82">
        <v>9.7999999999999997E-3</v>
      </c>
      <c r="L48" s="82">
        <v>7.1999999999999998E-3</v>
      </c>
      <c r="M48" s="82">
        <v>4.4999999999999997E-3</v>
      </c>
      <c r="N48" s="83">
        <v>1.4E-3</v>
      </c>
      <c r="O48" s="81">
        <v>0.25</v>
      </c>
      <c r="P48" s="82">
        <v>1.0287999999999999</v>
      </c>
      <c r="Q48" s="81">
        <v>0.13</v>
      </c>
      <c r="R48" s="81">
        <v>0.63</v>
      </c>
      <c r="S48" s="81">
        <v>0.18</v>
      </c>
      <c r="T48" s="81">
        <v>0.19</v>
      </c>
      <c r="U48" s="80">
        <v>8.6999999999999994E-2</v>
      </c>
      <c r="V48" s="80">
        <v>0.122</v>
      </c>
      <c r="W48" s="80">
        <v>0.182</v>
      </c>
      <c r="X48" s="82">
        <v>3.9039999999999998E-2</v>
      </c>
      <c r="Y48" s="80">
        <v>0.193</v>
      </c>
      <c r="Z48" s="81">
        <v>0.52</v>
      </c>
      <c r="AA48" s="82">
        <v>1.46E-2</v>
      </c>
      <c r="AB48" s="82">
        <v>5.1999999999999998E-3</v>
      </c>
      <c r="AC48" s="79">
        <v>0</v>
      </c>
      <c r="AD48" s="71"/>
      <c r="AE48" s="84">
        <v>39.49</v>
      </c>
      <c r="AG48" s="73">
        <f t="shared" si="1"/>
        <v>33.979999999999997</v>
      </c>
      <c r="AH48" s="74">
        <f t="shared" si="2"/>
        <v>1.46E-2</v>
      </c>
    </row>
    <row r="49" spans="1:34" ht="21" x14ac:dyDescent="0.35">
      <c r="A49" s="63" t="str">
        <f t="shared" si="0"/>
        <v>Milton Hydro Distribution Inc.GENERAL SERVICE LESS THAN 50 KW</v>
      </c>
      <c r="B49" s="78" t="s">
        <v>69</v>
      </c>
      <c r="C49" s="78" t="s">
        <v>31</v>
      </c>
      <c r="D49" s="79">
        <v>2024</v>
      </c>
      <c r="E49" s="79">
        <v>750</v>
      </c>
      <c r="F49" s="80">
        <v>0.10299999999999999</v>
      </c>
      <c r="G49" s="80">
        <v>0.125</v>
      </c>
      <c r="H49" s="81">
        <v>21.89</v>
      </c>
      <c r="I49" s="82">
        <v>3.1099999999999999E-2</v>
      </c>
      <c r="J49" s="71">
        <v>-2.7000000000000001E-3</v>
      </c>
      <c r="K49" s="82">
        <v>1.01E-2</v>
      </c>
      <c r="L49" s="82">
        <v>7.6E-3</v>
      </c>
      <c r="M49" s="82">
        <v>4.4999999999999997E-3</v>
      </c>
      <c r="N49" s="83">
        <v>1.4E-3</v>
      </c>
      <c r="O49" s="81">
        <v>0.25</v>
      </c>
      <c r="P49" s="82">
        <v>1.0385</v>
      </c>
      <c r="Q49" s="81">
        <v>0.13</v>
      </c>
      <c r="R49" s="81">
        <v>0.63</v>
      </c>
      <c r="S49" s="81">
        <v>0.18</v>
      </c>
      <c r="T49" s="81">
        <v>0.19</v>
      </c>
      <c r="U49" s="80">
        <v>8.6999999999999994E-2</v>
      </c>
      <c r="V49" s="80">
        <v>0.122</v>
      </c>
      <c r="W49" s="80">
        <v>0.182</v>
      </c>
      <c r="X49" s="82">
        <v>3.9039999999999998E-2</v>
      </c>
      <c r="Y49" s="80">
        <v>0.193</v>
      </c>
      <c r="Z49" s="81">
        <v>0.42</v>
      </c>
      <c r="AA49" s="82">
        <v>2.2599999999999999E-2</v>
      </c>
      <c r="AB49" s="82">
        <v>8.5000000000000006E-3</v>
      </c>
      <c r="AC49" s="79">
        <v>0</v>
      </c>
      <c r="AD49" s="71"/>
      <c r="AE49" s="84">
        <v>39.49</v>
      </c>
      <c r="AG49" s="73">
        <f t="shared" si="1"/>
        <v>21.47</v>
      </c>
      <c r="AH49" s="74">
        <f t="shared" si="2"/>
        <v>2.2599999999999999E-2</v>
      </c>
    </row>
    <row r="50" spans="1:34" ht="42" x14ac:dyDescent="0.35">
      <c r="A50" s="63" t="str">
        <f t="shared" si="0"/>
        <v>Newmarket-Tay Power Distribution Ltd.-For Former Midland Power Utility Rate ZoneGENERAL SERVICE LESS THAN 50 KW</v>
      </c>
      <c r="B50" s="78" t="s">
        <v>70</v>
      </c>
      <c r="C50" s="78" t="s">
        <v>31</v>
      </c>
      <c r="D50" s="79">
        <v>2024</v>
      </c>
      <c r="E50" s="79">
        <v>750</v>
      </c>
      <c r="F50" s="80">
        <v>0.10299999999999999</v>
      </c>
      <c r="G50" s="80">
        <v>0.125</v>
      </c>
      <c r="H50" s="81">
        <v>25.96</v>
      </c>
      <c r="I50" s="82">
        <v>2.06E-2</v>
      </c>
      <c r="J50" s="71"/>
      <c r="K50" s="82">
        <v>8.0999999999999996E-3</v>
      </c>
      <c r="L50" s="82">
        <v>6.3E-3</v>
      </c>
      <c r="M50" s="82">
        <v>4.4999999999999997E-3</v>
      </c>
      <c r="N50" s="83">
        <v>1.4E-3</v>
      </c>
      <c r="O50" s="81">
        <v>0.25</v>
      </c>
      <c r="P50" s="82">
        <v>1.0682</v>
      </c>
      <c r="Q50" s="81">
        <v>0.13</v>
      </c>
      <c r="R50" s="81">
        <v>0.63</v>
      </c>
      <c r="S50" s="81">
        <v>0.18</v>
      </c>
      <c r="T50" s="81">
        <v>0.19</v>
      </c>
      <c r="U50" s="80">
        <v>8.6999999999999994E-2</v>
      </c>
      <c r="V50" s="80">
        <v>0.122</v>
      </c>
      <c r="W50" s="80">
        <v>0.182</v>
      </c>
      <c r="X50" s="82">
        <v>3.9039999999999998E-2</v>
      </c>
      <c r="Y50" s="80">
        <v>0.193</v>
      </c>
      <c r="Z50" s="81">
        <v>0.42</v>
      </c>
      <c r="AA50" s="82">
        <v>1.8800000000000001E-2</v>
      </c>
      <c r="AB50" s="82">
        <v>1.8E-3</v>
      </c>
      <c r="AC50" s="79">
        <v>0</v>
      </c>
      <c r="AD50" s="71"/>
      <c r="AE50" s="84">
        <v>39.49</v>
      </c>
      <c r="AG50" s="73">
        <f t="shared" si="1"/>
        <v>25.54</v>
      </c>
      <c r="AH50" s="74">
        <f t="shared" si="2"/>
        <v>1.8800000000000001E-2</v>
      </c>
    </row>
    <row r="51" spans="1:34" ht="42" x14ac:dyDescent="0.35">
      <c r="A51" s="63" t="str">
        <f t="shared" si="0"/>
        <v>Newmarket-Tay Power Distribution Ltd.-For Newmarket-Tay Power Main Rate ZoneGENERAL SERVICE LESS THAN 50 KW</v>
      </c>
      <c r="B51" s="78" t="s">
        <v>71</v>
      </c>
      <c r="C51" s="78" t="s">
        <v>31</v>
      </c>
      <c r="D51" s="79">
        <v>2024</v>
      </c>
      <c r="E51" s="79">
        <v>750</v>
      </c>
      <c r="F51" s="80">
        <v>0.10299999999999999</v>
      </c>
      <c r="G51" s="80">
        <v>0.125</v>
      </c>
      <c r="H51" s="81">
        <v>35.32</v>
      </c>
      <c r="I51" s="82">
        <v>2.3E-2</v>
      </c>
      <c r="J51" s="71"/>
      <c r="K51" s="82">
        <v>9.7999999999999997E-3</v>
      </c>
      <c r="L51" s="82">
        <v>7.4000000000000003E-3</v>
      </c>
      <c r="M51" s="82">
        <v>4.4999999999999997E-3</v>
      </c>
      <c r="N51" s="83">
        <v>1.4E-3</v>
      </c>
      <c r="O51" s="81">
        <v>0.25</v>
      </c>
      <c r="P51" s="82">
        <v>1.0383</v>
      </c>
      <c r="Q51" s="81">
        <v>0.13</v>
      </c>
      <c r="R51" s="81">
        <v>0.63</v>
      </c>
      <c r="S51" s="81">
        <v>0.18</v>
      </c>
      <c r="T51" s="81">
        <v>0.19</v>
      </c>
      <c r="U51" s="80">
        <v>8.6999999999999994E-2</v>
      </c>
      <c r="V51" s="80">
        <v>0.122</v>
      </c>
      <c r="W51" s="80">
        <v>0.182</v>
      </c>
      <c r="X51" s="82">
        <v>3.9039999999999998E-2</v>
      </c>
      <c r="Y51" s="80">
        <v>0.193</v>
      </c>
      <c r="Z51" s="81">
        <v>1.42</v>
      </c>
      <c r="AA51" s="82">
        <v>2.23E-2</v>
      </c>
      <c r="AB51" s="82">
        <v>6.9999999999999999E-4</v>
      </c>
      <c r="AC51" s="79">
        <v>0</v>
      </c>
      <c r="AD51" s="71"/>
      <c r="AE51" s="84">
        <v>39.49</v>
      </c>
      <c r="AG51" s="73">
        <f t="shared" si="1"/>
        <v>33.9</v>
      </c>
      <c r="AH51" s="74">
        <f t="shared" si="2"/>
        <v>2.23E-2</v>
      </c>
    </row>
    <row r="52" spans="1:34" ht="21" x14ac:dyDescent="0.35">
      <c r="A52" s="63" t="str">
        <f t="shared" si="0"/>
        <v>Niagara Peninsula Energy Inc.GENERAL SERVICE LESS THAN 50 KW</v>
      </c>
      <c r="B52" s="78" t="s">
        <v>72</v>
      </c>
      <c r="C52" s="78" t="s">
        <v>31</v>
      </c>
      <c r="D52" s="79">
        <v>2024</v>
      </c>
      <c r="E52" s="79">
        <v>750</v>
      </c>
      <c r="F52" s="80">
        <v>0.10299999999999999</v>
      </c>
      <c r="G52" s="80">
        <v>0.125</v>
      </c>
      <c r="H52" s="81">
        <v>47.15</v>
      </c>
      <c r="I52" s="82">
        <v>2.24E-2</v>
      </c>
      <c r="J52" s="82">
        <v>2.0000000000000001E-4</v>
      </c>
      <c r="K52" s="82">
        <v>9.5999999999999992E-3</v>
      </c>
      <c r="L52" s="82">
        <v>5.5999999999999999E-3</v>
      </c>
      <c r="M52" s="82">
        <v>4.4999999999999997E-3</v>
      </c>
      <c r="N52" s="83">
        <v>1.4E-3</v>
      </c>
      <c r="O52" s="81">
        <v>0.25</v>
      </c>
      <c r="P52" s="82">
        <v>1.0423</v>
      </c>
      <c r="Q52" s="81">
        <v>0.13</v>
      </c>
      <c r="R52" s="81">
        <v>0.63</v>
      </c>
      <c r="S52" s="81">
        <v>0.18</v>
      </c>
      <c r="T52" s="81">
        <v>0.19</v>
      </c>
      <c r="U52" s="80">
        <v>8.6999999999999994E-2</v>
      </c>
      <c r="V52" s="80">
        <v>0.122</v>
      </c>
      <c r="W52" s="80">
        <v>0.182</v>
      </c>
      <c r="X52" s="82">
        <v>3.9039999999999998E-2</v>
      </c>
      <c r="Y52" s="80">
        <v>0.193</v>
      </c>
      <c r="Z52" s="81">
        <v>0.4</v>
      </c>
      <c r="AA52" s="82">
        <v>1.7000000000000001E-2</v>
      </c>
      <c r="AB52" s="82">
        <v>5.4000000000000003E-3</v>
      </c>
      <c r="AC52" s="79">
        <v>0</v>
      </c>
      <c r="AD52" s="71"/>
      <c r="AE52" s="84">
        <v>39.49</v>
      </c>
      <c r="AG52" s="73">
        <f t="shared" si="1"/>
        <v>46.75</v>
      </c>
      <c r="AH52" s="74">
        <f t="shared" si="2"/>
        <v>1.7000000000000001E-2</v>
      </c>
    </row>
    <row r="53" spans="1:34" ht="21" x14ac:dyDescent="0.35">
      <c r="A53" s="63" t="str">
        <f t="shared" si="0"/>
        <v>Niagara-on-the-Lake Hydro Inc.GENERAL SERVICE LESS THAN 50 KW</v>
      </c>
      <c r="B53" s="78" t="s">
        <v>73</v>
      </c>
      <c r="C53" s="78" t="s">
        <v>31</v>
      </c>
      <c r="D53" s="79">
        <v>2024</v>
      </c>
      <c r="E53" s="79">
        <v>750</v>
      </c>
      <c r="F53" s="80">
        <v>0.10299999999999999</v>
      </c>
      <c r="G53" s="80">
        <v>0.125</v>
      </c>
      <c r="H53" s="81">
        <v>43.98</v>
      </c>
      <c r="I53" s="82">
        <v>1.84E-2</v>
      </c>
      <c r="J53" s="82">
        <v>4.0000000000000002E-4</v>
      </c>
      <c r="K53" s="82">
        <v>9.9000000000000008E-3</v>
      </c>
      <c r="L53" s="82">
        <v>1.4E-3</v>
      </c>
      <c r="M53" s="82">
        <v>4.4999999999999997E-3</v>
      </c>
      <c r="N53" s="83">
        <v>1.4E-3</v>
      </c>
      <c r="O53" s="81">
        <v>0.25</v>
      </c>
      <c r="P53" s="82">
        <v>1.0374000000000001</v>
      </c>
      <c r="Q53" s="81">
        <v>0.13</v>
      </c>
      <c r="R53" s="81">
        <v>0.63</v>
      </c>
      <c r="S53" s="81">
        <v>0.18</v>
      </c>
      <c r="T53" s="81">
        <v>0.19</v>
      </c>
      <c r="U53" s="80">
        <v>8.6999999999999994E-2</v>
      </c>
      <c r="V53" s="80">
        <v>0.122</v>
      </c>
      <c r="W53" s="80">
        <v>0.182</v>
      </c>
      <c r="X53" s="82">
        <v>3.9039999999999998E-2</v>
      </c>
      <c r="Y53" s="80">
        <v>0.193</v>
      </c>
      <c r="Z53" s="81">
        <v>0.42</v>
      </c>
      <c r="AA53" s="82">
        <v>1.4E-2</v>
      </c>
      <c r="AB53" s="82">
        <v>4.4000000000000003E-3</v>
      </c>
      <c r="AC53" s="79">
        <v>0</v>
      </c>
      <c r="AD53" s="71"/>
      <c r="AE53" s="84">
        <v>39.49</v>
      </c>
      <c r="AG53" s="73">
        <f t="shared" si="1"/>
        <v>43.559999999999995</v>
      </c>
      <c r="AH53" s="74">
        <f t="shared" si="2"/>
        <v>1.4E-2</v>
      </c>
    </row>
    <row r="54" spans="1:34" ht="21" x14ac:dyDescent="0.35">
      <c r="A54" s="63" t="str">
        <f t="shared" si="0"/>
        <v>North Bay Hydro Distribution LimitedGENERAL SERVICE LESS THAN 50 KW</v>
      </c>
      <c r="B54" s="78" t="s">
        <v>74</v>
      </c>
      <c r="C54" s="78" t="s">
        <v>31</v>
      </c>
      <c r="D54" s="79">
        <v>2024</v>
      </c>
      <c r="E54" s="79">
        <v>750</v>
      </c>
      <c r="F54" s="80">
        <v>0.10299999999999999</v>
      </c>
      <c r="G54" s="80">
        <v>0.125</v>
      </c>
      <c r="H54" s="81">
        <v>30.3</v>
      </c>
      <c r="I54" s="82">
        <v>2.46E-2</v>
      </c>
      <c r="J54" s="71">
        <v>-8.9999999999999998E-4</v>
      </c>
      <c r="K54" s="82">
        <v>9.9000000000000008E-3</v>
      </c>
      <c r="L54" s="82">
        <v>7.6E-3</v>
      </c>
      <c r="M54" s="82">
        <v>4.4999999999999997E-3</v>
      </c>
      <c r="N54" s="83">
        <v>1.4E-3</v>
      </c>
      <c r="O54" s="81">
        <v>0.25</v>
      </c>
      <c r="P54" s="82">
        <v>1.0388999999999999</v>
      </c>
      <c r="Q54" s="81">
        <v>0.13</v>
      </c>
      <c r="R54" s="81">
        <v>0.63</v>
      </c>
      <c r="S54" s="81">
        <v>0.18</v>
      </c>
      <c r="T54" s="81">
        <v>0.19</v>
      </c>
      <c r="U54" s="80">
        <v>8.6999999999999994E-2</v>
      </c>
      <c r="V54" s="80">
        <v>0.122</v>
      </c>
      <c r="W54" s="80">
        <v>0.182</v>
      </c>
      <c r="X54" s="82">
        <v>3.9039999999999998E-2</v>
      </c>
      <c r="Y54" s="80">
        <v>0.193</v>
      </c>
      <c r="Z54" s="81">
        <v>0.42</v>
      </c>
      <c r="AA54" s="82">
        <v>2.29E-2</v>
      </c>
      <c r="AB54" s="82">
        <v>1.6999999999999999E-3</v>
      </c>
      <c r="AC54" s="79">
        <v>0</v>
      </c>
      <c r="AD54" s="71"/>
      <c r="AE54" s="84">
        <v>39.49</v>
      </c>
      <c r="AG54" s="73">
        <f t="shared" si="1"/>
        <v>29.88</v>
      </c>
      <c r="AH54" s="74">
        <f t="shared" si="2"/>
        <v>2.29E-2</v>
      </c>
    </row>
    <row r="55" spans="1:34" ht="21" x14ac:dyDescent="0.35">
      <c r="A55" s="63" t="str">
        <f t="shared" si="0"/>
        <v>North Bay Hydro Distribution LimitedGENERAL SERVICE LESS THAN 50 KW</v>
      </c>
      <c r="B55" s="78" t="s">
        <v>74</v>
      </c>
      <c r="C55" s="78" t="s">
        <v>31</v>
      </c>
      <c r="D55" s="79">
        <v>2024</v>
      </c>
      <c r="E55" s="79">
        <v>750</v>
      </c>
      <c r="F55" s="80">
        <v>0.10299999999999999</v>
      </c>
      <c r="G55" s="80">
        <v>0.125</v>
      </c>
      <c r="H55" s="81">
        <v>30.3</v>
      </c>
      <c r="I55" s="82">
        <v>2.46E-2</v>
      </c>
      <c r="J55" s="82">
        <v>-8.9999999999999998E-4</v>
      </c>
      <c r="K55" s="82">
        <v>9.9000000000000008E-3</v>
      </c>
      <c r="L55" s="82">
        <v>7.6E-3</v>
      </c>
      <c r="M55" s="82">
        <v>4.4999999999999997E-3</v>
      </c>
      <c r="N55" s="83">
        <v>1.4E-3</v>
      </c>
      <c r="O55" s="81">
        <v>0.25</v>
      </c>
      <c r="P55" s="82">
        <v>1.0672999999999999</v>
      </c>
      <c r="Q55" s="81">
        <v>0.13</v>
      </c>
      <c r="R55" s="81">
        <v>0.63</v>
      </c>
      <c r="S55" s="81">
        <v>0.18</v>
      </c>
      <c r="T55" s="81">
        <v>0.19</v>
      </c>
      <c r="U55" s="80">
        <v>8.6999999999999994E-2</v>
      </c>
      <c r="V55" s="80">
        <v>0.122</v>
      </c>
      <c r="W55" s="80">
        <v>0.182</v>
      </c>
      <c r="X55" s="82">
        <v>3.9039999999999998E-2</v>
      </c>
      <c r="Y55" s="80">
        <v>0.193</v>
      </c>
      <c r="Z55" s="81">
        <v>0.42</v>
      </c>
      <c r="AA55" s="82">
        <v>2.29E-2</v>
      </c>
      <c r="AB55" s="82">
        <v>1.6999999999999999E-3</v>
      </c>
      <c r="AC55" s="79">
        <v>0</v>
      </c>
      <c r="AD55" s="71"/>
      <c r="AE55" s="84">
        <v>39.49</v>
      </c>
      <c r="AG55" s="73">
        <f t="shared" si="1"/>
        <v>29.88</v>
      </c>
      <c r="AH55" s="74">
        <f t="shared" si="2"/>
        <v>2.29E-2</v>
      </c>
    </row>
    <row r="56" spans="1:34" ht="21" x14ac:dyDescent="0.35">
      <c r="A56" s="63" t="str">
        <f t="shared" si="0"/>
        <v>North Bay Hydro Distribution LimitedGENERAL SERVICE LESS THAN 50 KW</v>
      </c>
      <c r="B56" s="78" t="s">
        <v>74</v>
      </c>
      <c r="C56" s="78" t="s">
        <v>31</v>
      </c>
      <c r="D56" s="79">
        <v>2024</v>
      </c>
      <c r="E56" s="79">
        <v>750</v>
      </c>
      <c r="F56" s="80">
        <v>0.10299999999999999</v>
      </c>
      <c r="G56" s="80">
        <v>0.125</v>
      </c>
      <c r="H56" s="81">
        <v>35.76</v>
      </c>
      <c r="I56" s="82">
        <v>4.0300000000000002E-2</v>
      </c>
      <c r="J56" s="71"/>
      <c r="K56" s="82">
        <v>8.8000000000000005E-3</v>
      </c>
      <c r="L56" s="82">
        <v>6.1000000000000004E-3</v>
      </c>
      <c r="M56" s="82">
        <v>4.4999999999999997E-3</v>
      </c>
      <c r="N56" s="83">
        <v>1.4E-3</v>
      </c>
      <c r="O56" s="81">
        <v>0.25</v>
      </c>
      <c r="P56" s="82">
        <v>1.0388999999999999</v>
      </c>
      <c r="Q56" s="81">
        <v>0.13</v>
      </c>
      <c r="R56" s="81">
        <v>0.63</v>
      </c>
      <c r="S56" s="81">
        <v>0.18</v>
      </c>
      <c r="T56" s="81">
        <v>0.19</v>
      </c>
      <c r="U56" s="80">
        <v>8.6999999999999994E-2</v>
      </c>
      <c r="V56" s="80">
        <v>0.122</v>
      </c>
      <c r="W56" s="80">
        <v>0.182</v>
      </c>
      <c r="X56" s="82">
        <v>3.9039999999999998E-2</v>
      </c>
      <c r="Y56" s="80">
        <v>0.193</v>
      </c>
      <c r="Z56" s="81">
        <v>0.42</v>
      </c>
      <c r="AA56" s="82">
        <v>2.9100000000000001E-2</v>
      </c>
      <c r="AB56" s="82">
        <v>1.12E-2</v>
      </c>
      <c r="AC56" s="79">
        <v>0</v>
      </c>
      <c r="AD56" s="71"/>
      <c r="AE56" s="84">
        <v>39.49</v>
      </c>
      <c r="AG56" s="73">
        <f t="shared" si="1"/>
        <v>35.339999999999996</v>
      </c>
      <c r="AH56" s="74">
        <f t="shared" si="2"/>
        <v>2.9100000000000001E-2</v>
      </c>
    </row>
    <row r="57" spans="1:34" ht="21" x14ac:dyDescent="0.35">
      <c r="A57" s="63" t="str">
        <f t="shared" si="0"/>
        <v>North Bay Hydro Distribution LimitedGENERAL SERVICE LESS THAN 50 KW</v>
      </c>
      <c r="B57" s="78" t="s">
        <v>74</v>
      </c>
      <c r="C57" s="78" t="s">
        <v>31</v>
      </c>
      <c r="D57" s="79">
        <v>2024</v>
      </c>
      <c r="E57" s="79">
        <v>750</v>
      </c>
      <c r="F57" s="80">
        <v>0.10299999999999999</v>
      </c>
      <c r="G57" s="80">
        <v>0.125</v>
      </c>
      <c r="H57" s="81">
        <v>35.76</v>
      </c>
      <c r="I57" s="82">
        <v>4.0300000000000002E-2</v>
      </c>
      <c r="J57" s="82"/>
      <c r="K57" s="82">
        <v>8.8000000000000005E-3</v>
      </c>
      <c r="L57" s="82">
        <v>6.1000000000000004E-3</v>
      </c>
      <c r="M57" s="82">
        <v>4.4999999999999997E-3</v>
      </c>
      <c r="N57" s="83">
        <v>1.4E-3</v>
      </c>
      <c r="O57" s="81">
        <v>0.25</v>
      </c>
      <c r="P57" s="82">
        <v>1.0672999999999999</v>
      </c>
      <c r="Q57" s="81">
        <v>0.13</v>
      </c>
      <c r="R57" s="81">
        <v>0.63</v>
      </c>
      <c r="S57" s="81">
        <v>0.18</v>
      </c>
      <c r="T57" s="81">
        <v>0.19</v>
      </c>
      <c r="U57" s="80">
        <v>8.6999999999999994E-2</v>
      </c>
      <c r="V57" s="80">
        <v>0.122</v>
      </c>
      <c r="W57" s="80">
        <v>0.182</v>
      </c>
      <c r="X57" s="82">
        <v>3.9039999999999998E-2</v>
      </c>
      <c r="Y57" s="80">
        <v>0.193</v>
      </c>
      <c r="Z57" s="81">
        <v>0.42</v>
      </c>
      <c r="AA57" s="82">
        <v>2.9100000000000001E-2</v>
      </c>
      <c r="AB57" s="82">
        <v>1.12E-2</v>
      </c>
      <c r="AC57" s="79">
        <v>0</v>
      </c>
      <c r="AD57" s="71"/>
      <c r="AE57" s="84">
        <v>39.49</v>
      </c>
      <c r="AG57" s="73">
        <f t="shared" si="1"/>
        <v>35.339999999999996</v>
      </c>
      <c r="AH57" s="74">
        <f t="shared" si="2"/>
        <v>2.9100000000000001E-2</v>
      </c>
    </row>
    <row r="58" spans="1:34" ht="21" x14ac:dyDescent="0.35">
      <c r="A58" s="63" t="str">
        <f t="shared" si="0"/>
        <v>Northern Ontario Wires Inc.GENERAL SERVICE LESS THAN 50 KW</v>
      </c>
      <c r="B58" s="78" t="s">
        <v>75</v>
      </c>
      <c r="C58" s="78" t="s">
        <v>31</v>
      </c>
      <c r="D58" s="79">
        <v>2024</v>
      </c>
      <c r="E58" s="79">
        <v>750</v>
      </c>
      <c r="F58" s="80">
        <v>0.10299999999999999</v>
      </c>
      <c r="G58" s="80">
        <v>0.125</v>
      </c>
      <c r="H58" s="81">
        <v>38.590000000000003</v>
      </c>
      <c r="I58" s="82">
        <v>2.58E-2</v>
      </c>
      <c r="J58" s="71">
        <v>1E-4</v>
      </c>
      <c r="K58" s="82">
        <v>9.7000000000000003E-3</v>
      </c>
      <c r="L58" s="82">
        <v>3.5000000000000001E-3</v>
      </c>
      <c r="M58" s="82">
        <v>4.4999999999999997E-3</v>
      </c>
      <c r="N58" s="83">
        <v>1.4E-3</v>
      </c>
      <c r="O58" s="81">
        <v>0.25</v>
      </c>
      <c r="P58" s="82">
        <v>1.0693999999999999</v>
      </c>
      <c r="Q58" s="81">
        <v>0.13</v>
      </c>
      <c r="R58" s="81">
        <v>0.63</v>
      </c>
      <c r="S58" s="81">
        <v>0.18</v>
      </c>
      <c r="T58" s="81">
        <v>0.19</v>
      </c>
      <c r="U58" s="80">
        <v>8.6999999999999994E-2</v>
      </c>
      <c r="V58" s="80">
        <v>0.122</v>
      </c>
      <c r="W58" s="80">
        <v>0.182</v>
      </c>
      <c r="X58" s="82">
        <v>3.9039999999999998E-2</v>
      </c>
      <c r="Y58" s="80">
        <v>0.193</v>
      </c>
      <c r="Z58" s="81">
        <v>0.42</v>
      </c>
      <c r="AA58" s="82">
        <v>2.1299999999999999E-2</v>
      </c>
      <c r="AB58" s="82">
        <v>4.4999999999999997E-3</v>
      </c>
      <c r="AC58" s="79">
        <v>0</v>
      </c>
      <c r="AD58" s="71"/>
      <c r="AE58" s="84">
        <v>39.49</v>
      </c>
      <c r="AG58" s="73">
        <f t="shared" si="1"/>
        <v>38.17</v>
      </c>
      <c r="AH58" s="74">
        <f t="shared" si="2"/>
        <v>2.1299999999999999E-2</v>
      </c>
    </row>
    <row r="59" spans="1:34" ht="21" x14ac:dyDescent="0.35">
      <c r="A59" s="63" t="str">
        <f t="shared" si="0"/>
        <v>Oakville Hydro Electricity Distribution Inc.GENERAL SERVICE LESS THAN 50 KW</v>
      </c>
      <c r="B59" s="78" t="s">
        <v>76</v>
      </c>
      <c r="C59" s="78" t="s">
        <v>31</v>
      </c>
      <c r="D59" s="79">
        <v>2024</v>
      </c>
      <c r="E59" s="79">
        <v>750</v>
      </c>
      <c r="F59" s="80">
        <v>0.10299999999999999</v>
      </c>
      <c r="G59" s="80">
        <v>0.125</v>
      </c>
      <c r="H59" s="81">
        <v>42.63</v>
      </c>
      <c r="I59" s="82">
        <v>2.5600000000000001E-2</v>
      </c>
      <c r="J59" s="71">
        <v>-3.0999999999999999E-3</v>
      </c>
      <c r="K59" s="82">
        <v>1.1299999999999999E-2</v>
      </c>
      <c r="L59" s="82">
        <v>7.4999999999999997E-3</v>
      </c>
      <c r="M59" s="82">
        <v>4.4999999999999997E-3</v>
      </c>
      <c r="N59" s="83">
        <v>1.4E-3</v>
      </c>
      <c r="O59" s="81">
        <v>0.25</v>
      </c>
      <c r="P59" s="82">
        <v>1.0376000000000001</v>
      </c>
      <c r="Q59" s="81">
        <v>0.13</v>
      </c>
      <c r="R59" s="81">
        <v>0.63</v>
      </c>
      <c r="S59" s="81">
        <v>0.18</v>
      </c>
      <c r="T59" s="81">
        <v>0.19</v>
      </c>
      <c r="U59" s="80">
        <v>8.6999999999999994E-2</v>
      </c>
      <c r="V59" s="80">
        <v>0.122</v>
      </c>
      <c r="W59" s="80">
        <v>0.182</v>
      </c>
      <c r="X59" s="82">
        <v>3.9039999999999998E-2</v>
      </c>
      <c r="Y59" s="80">
        <v>0.193</v>
      </c>
      <c r="Z59" s="81">
        <v>0.42</v>
      </c>
      <c r="AA59" s="82">
        <v>1.8800000000000001E-2</v>
      </c>
      <c r="AB59" s="82">
        <v>6.7999999999999996E-3</v>
      </c>
      <c r="AC59" s="79">
        <v>0</v>
      </c>
      <c r="AD59" s="71"/>
      <c r="AE59" s="84">
        <v>39.49</v>
      </c>
      <c r="AG59" s="73">
        <f t="shared" si="1"/>
        <v>42.21</v>
      </c>
      <c r="AH59" s="74">
        <f t="shared" si="2"/>
        <v>1.8800000000000001E-2</v>
      </c>
    </row>
    <row r="60" spans="1:34" ht="21" x14ac:dyDescent="0.35">
      <c r="A60" s="63" t="str">
        <f t="shared" si="0"/>
        <v>Orangeville Hydro LimitedGENERAL SERVICE LESS THAN 50 KW</v>
      </c>
      <c r="B60" s="78" t="s">
        <v>77</v>
      </c>
      <c r="C60" s="78" t="s">
        <v>31</v>
      </c>
      <c r="D60" s="79">
        <v>2024</v>
      </c>
      <c r="E60" s="79">
        <v>750</v>
      </c>
      <c r="F60" s="80">
        <v>0.10299999999999999</v>
      </c>
      <c r="G60" s="80">
        <v>0.125</v>
      </c>
      <c r="H60" s="81">
        <v>37</v>
      </c>
      <c r="I60" s="82">
        <v>2.2599999999999999E-2</v>
      </c>
      <c r="J60" s="71">
        <v>5.0000000000000001E-4</v>
      </c>
      <c r="K60" s="82">
        <v>9.1999999999999998E-3</v>
      </c>
      <c r="L60" s="82">
        <v>6.1999999999999998E-3</v>
      </c>
      <c r="M60" s="82">
        <v>4.4999999999999997E-3</v>
      </c>
      <c r="N60" s="83">
        <v>1.4E-3</v>
      </c>
      <c r="O60" s="81">
        <v>0.25</v>
      </c>
      <c r="P60" s="82">
        <v>1.0490999999999999</v>
      </c>
      <c r="Q60" s="81">
        <v>0.13</v>
      </c>
      <c r="R60" s="81">
        <v>0.63</v>
      </c>
      <c r="S60" s="81">
        <v>0.18</v>
      </c>
      <c r="T60" s="81">
        <v>0.19</v>
      </c>
      <c r="U60" s="80">
        <v>8.6999999999999994E-2</v>
      </c>
      <c r="V60" s="80">
        <v>0.122</v>
      </c>
      <c r="W60" s="80">
        <v>0.182</v>
      </c>
      <c r="X60" s="82">
        <v>3.9039999999999998E-2</v>
      </c>
      <c r="Y60" s="80">
        <v>0.193</v>
      </c>
      <c r="Z60" s="81">
        <v>0.35</v>
      </c>
      <c r="AA60" s="82">
        <v>1.34E-2</v>
      </c>
      <c r="AB60" s="82">
        <v>9.1999999999999998E-3</v>
      </c>
      <c r="AC60" s="79">
        <v>0</v>
      </c>
      <c r="AD60" s="71"/>
      <c r="AE60" s="84">
        <v>39.49</v>
      </c>
      <c r="AG60" s="73">
        <f t="shared" si="1"/>
        <v>36.65</v>
      </c>
      <c r="AH60" s="74">
        <f t="shared" si="2"/>
        <v>1.34E-2</v>
      </c>
    </row>
    <row r="61" spans="1:34" ht="21" x14ac:dyDescent="0.35">
      <c r="A61" s="63" t="str">
        <f t="shared" si="0"/>
        <v>Oshawa PUC Networks Inc.GENERAL SERVICE LESS THAN 50 KW</v>
      </c>
      <c r="B61" s="78" t="s">
        <v>78</v>
      </c>
      <c r="C61" s="78" t="s">
        <v>31</v>
      </c>
      <c r="D61" s="79">
        <v>2024</v>
      </c>
      <c r="E61" s="79">
        <v>750</v>
      </c>
      <c r="F61" s="80">
        <v>0.10299999999999999</v>
      </c>
      <c r="G61" s="80">
        <v>0.125</v>
      </c>
      <c r="H61" s="81">
        <v>20.41</v>
      </c>
      <c r="I61" s="82">
        <v>2.3099999999999999E-2</v>
      </c>
      <c r="J61" s="82">
        <v>-3.0000000000000001E-3</v>
      </c>
      <c r="K61" s="82">
        <v>1.15E-2</v>
      </c>
      <c r="L61" s="71">
        <v>9.1999999999999998E-3</v>
      </c>
      <c r="M61" s="82">
        <v>4.4999999999999997E-3</v>
      </c>
      <c r="N61" s="83">
        <v>1.4E-3</v>
      </c>
      <c r="O61" s="81">
        <v>0.25</v>
      </c>
      <c r="P61" s="82">
        <v>1.0431999999999999</v>
      </c>
      <c r="Q61" s="81">
        <v>0.13</v>
      </c>
      <c r="R61" s="81">
        <v>0.63</v>
      </c>
      <c r="S61" s="81">
        <v>0.18</v>
      </c>
      <c r="T61" s="81">
        <v>0.19</v>
      </c>
      <c r="U61" s="80">
        <v>8.6999999999999994E-2</v>
      </c>
      <c r="V61" s="80">
        <v>0.122</v>
      </c>
      <c r="W61" s="80">
        <v>0.182</v>
      </c>
      <c r="X61" s="82">
        <v>3.9039999999999998E-2</v>
      </c>
      <c r="Y61" s="80">
        <v>0.193</v>
      </c>
      <c r="Z61" s="81">
        <v>0.42</v>
      </c>
      <c r="AA61" s="82">
        <v>2.0400000000000001E-2</v>
      </c>
      <c r="AB61" s="82">
        <v>2.7000000000000001E-3</v>
      </c>
      <c r="AC61" s="79">
        <v>0</v>
      </c>
      <c r="AD61" s="71"/>
      <c r="AE61" s="84">
        <v>39.49</v>
      </c>
      <c r="AG61" s="73">
        <f t="shared" si="1"/>
        <v>19.989999999999998</v>
      </c>
      <c r="AH61" s="74">
        <f t="shared" si="2"/>
        <v>2.0400000000000001E-2</v>
      </c>
    </row>
    <row r="62" spans="1:34" ht="21" x14ac:dyDescent="0.35">
      <c r="A62" s="63" t="str">
        <f t="shared" si="0"/>
        <v>Ottawa River Power CorporationGENERAL SERVICE LESS THAN 50 KW</v>
      </c>
      <c r="B62" s="78" t="s">
        <v>79</v>
      </c>
      <c r="C62" s="78" t="s">
        <v>31</v>
      </c>
      <c r="D62" s="79">
        <v>2024</v>
      </c>
      <c r="E62" s="79">
        <v>750</v>
      </c>
      <c r="F62" s="80">
        <v>0.10299999999999999</v>
      </c>
      <c r="G62" s="80">
        <v>0.125</v>
      </c>
      <c r="H62" s="81">
        <v>26.18</v>
      </c>
      <c r="I62" s="82">
        <v>1.18E-2</v>
      </c>
      <c r="J62" s="71">
        <v>-1.6799999999999999E-2</v>
      </c>
      <c r="K62" s="82">
        <v>8.0000000000000002E-3</v>
      </c>
      <c r="L62" s="82">
        <v>6.7000000000000002E-3</v>
      </c>
      <c r="M62" s="82">
        <v>4.4999999999999997E-3</v>
      </c>
      <c r="N62" s="83">
        <v>1.4E-3</v>
      </c>
      <c r="O62" s="81">
        <v>0.25</v>
      </c>
      <c r="P62" s="82">
        <v>1.0409999999999999</v>
      </c>
      <c r="Q62" s="81">
        <v>0.13</v>
      </c>
      <c r="R62" s="81">
        <v>0.63</v>
      </c>
      <c r="S62" s="81">
        <v>0.18</v>
      </c>
      <c r="T62" s="81">
        <v>0.19</v>
      </c>
      <c r="U62" s="80">
        <v>8.6999999999999994E-2</v>
      </c>
      <c r="V62" s="80">
        <v>0.122</v>
      </c>
      <c r="W62" s="80">
        <v>0.182</v>
      </c>
      <c r="X62" s="82">
        <v>3.9039999999999998E-2</v>
      </c>
      <c r="Y62" s="80">
        <v>0.193</v>
      </c>
      <c r="Z62" s="81">
        <v>0.42</v>
      </c>
      <c r="AA62" s="82">
        <v>1.52E-2</v>
      </c>
      <c r="AB62" s="82">
        <v>-3.3999999999999998E-3</v>
      </c>
      <c r="AC62" s="79">
        <v>0</v>
      </c>
      <c r="AD62" s="71"/>
      <c r="AE62" s="84">
        <v>39.49</v>
      </c>
      <c r="AG62" s="73">
        <f t="shared" si="1"/>
        <v>25.759999999999998</v>
      </c>
      <c r="AH62" s="74">
        <f t="shared" si="2"/>
        <v>1.52E-2</v>
      </c>
    </row>
    <row r="63" spans="1:34" ht="21" x14ac:dyDescent="0.35">
      <c r="A63" s="63" t="str">
        <f t="shared" si="0"/>
        <v>PUC Distribution Inc.GENERAL SERVICE LESS THAN 50 KW</v>
      </c>
      <c r="B63" s="78" t="s">
        <v>80</v>
      </c>
      <c r="C63" s="78" t="s">
        <v>31</v>
      </c>
      <c r="D63" s="79">
        <v>2024</v>
      </c>
      <c r="E63" s="79">
        <v>750</v>
      </c>
      <c r="F63" s="80">
        <v>0.10299999999999999</v>
      </c>
      <c r="G63" s="80">
        <v>0.125</v>
      </c>
      <c r="H63" s="81">
        <v>25.8</v>
      </c>
      <c r="I63" s="82">
        <v>3.9199999999999999E-2</v>
      </c>
      <c r="J63" s="82">
        <v>-2.9999999999999997E-4</v>
      </c>
      <c r="K63" s="82">
        <v>8.8000000000000005E-3</v>
      </c>
      <c r="L63" s="82"/>
      <c r="M63" s="82">
        <v>4.4999999999999997E-3</v>
      </c>
      <c r="N63" s="83">
        <v>1.4E-3</v>
      </c>
      <c r="O63" s="81">
        <v>0.25</v>
      </c>
      <c r="P63" s="82">
        <v>1.0462</v>
      </c>
      <c r="Q63" s="81">
        <v>0.13</v>
      </c>
      <c r="R63" s="81">
        <v>0.63</v>
      </c>
      <c r="S63" s="81">
        <v>0.18</v>
      </c>
      <c r="T63" s="81">
        <v>0.19</v>
      </c>
      <c r="U63" s="80">
        <v>8.6999999999999994E-2</v>
      </c>
      <c r="V63" s="80">
        <v>0.122</v>
      </c>
      <c r="W63" s="80">
        <v>0.182</v>
      </c>
      <c r="X63" s="82">
        <v>3.9039999999999998E-2</v>
      </c>
      <c r="Y63" s="80">
        <v>0.193</v>
      </c>
      <c r="Z63" s="81">
        <v>2.48</v>
      </c>
      <c r="AA63" s="82">
        <v>3.3300000000000003E-2</v>
      </c>
      <c r="AB63" s="82">
        <v>5.8999999999999999E-3</v>
      </c>
      <c r="AC63" s="79">
        <v>0</v>
      </c>
      <c r="AD63" s="71"/>
      <c r="AE63" s="84">
        <v>39.49</v>
      </c>
      <c r="AG63" s="73">
        <f t="shared" si="1"/>
        <v>23.32</v>
      </c>
      <c r="AH63" s="74">
        <f t="shared" si="2"/>
        <v>3.3300000000000003E-2</v>
      </c>
    </row>
    <row r="64" spans="1:34" ht="21" x14ac:dyDescent="0.35">
      <c r="A64" s="63" t="str">
        <f t="shared" si="0"/>
        <v>Renfrew Hydro Inc.GENERAL SERVICE LESS THAN 50 KW</v>
      </c>
      <c r="B64" s="78" t="s">
        <v>81</v>
      </c>
      <c r="C64" s="78" t="s">
        <v>31</v>
      </c>
      <c r="D64" s="79">
        <v>2024</v>
      </c>
      <c r="E64" s="79">
        <v>750</v>
      </c>
      <c r="F64" s="80">
        <v>0.10299999999999999</v>
      </c>
      <c r="G64" s="80">
        <v>0.125</v>
      </c>
      <c r="H64" s="81">
        <v>35.5</v>
      </c>
      <c r="I64" s="82">
        <v>2.58E-2</v>
      </c>
      <c r="J64" s="82">
        <v>-1.6000000000000001E-3</v>
      </c>
      <c r="K64" s="82">
        <v>7.4999999999999997E-3</v>
      </c>
      <c r="L64" s="82">
        <v>5.8999999999999999E-3</v>
      </c>
      <c r="M64" s="82">
        <v>4.4999999999999997E-3</v>
      </c>
      <c r="N64" s="83">
        <v>1.4E-3</v>
      </c>
      <c r="O64" s="81">
        <v>0.25</v>
      </c>
      <c r="P64" s="82">
        <v>1.0713999999999999</v>
      </c>
      <c r="Q64" s="81">
        <v>0.13</v>
      </c>
      <c r="R64" s="81">
        <v>0.63</v>
      </c>
      <c r="S64" s="81">
        <v>0.18</v>
      </c>
      <c r="T64" s="81">
        <v>0.19</v>
      </c>
      <c r="U64" s="80">
        <v>8.6999999999999994E-2</v>
      </c>
      <c r="V64" s="80">
        <v>0.122</v>
      </c>
      <c r="W64" s="80">
        <v>0.182</v>
      </c>
      <c r="X64" s="82">
        <v>3.9039999999999998E-2</v>
      </c>
      <c r="Y64" s="80">
        <v>0.193</v>
      </c>
      <c r="Z64" s="81">
        <v>0.6</v>
      </c>
      <c r="AA64" s="82">
        <v>2.1899999999999999E-2</v>
      </c>
      <c r="AB64" s="82">
        <v>3.8999999999999998E-3</v>
      </c>
      <c r="AC64" s="79">
        <v>0</v>
      </c>
      <c r="AD64" s="71"/>
      <c r="AE64" s="84">
        <v>39.49</v>
      </c>
      <c r="AG64" s="73">
        <f t="shared" si="1"/>
        <v>34.9</v>
      </c>
      <c r="AH64" s="74">
        <f t="shared" si="2"/>
        <v>2.1899999999999999E-2</v>
      </c>
    </row>
    <row r="65" spans="1:34" ht="21" x14ac:dyDescent="0.35">
      <c r="A65" s="63" t="str">
        <f t="shared" si="0"/>
        <v>Rideau St. Lawrence Distribution Inc.GENERAL SERVICE LESS THAN 50 KW</v>
      </c>
      <c r="B65" s="78" t="s">
        <v>82</v>
      </c>
      <c r="C65" s="78" t="s">
        <v>31</v>
      </c>
      <c r="D65" s="79">
        <v>2024</v>
      </c>
      <c r="E65" s="79">
        <v>750</v>
      </c>
      <c r="F65" s="80">
        <v>0.10299999999999999</v>
      </c>
      <c r="G65" s="80">
        <v>0.125</v>
      </c>
      <c r="H65" s="81">
        <v>36.42</v>
      </c>
      <c r="I65" s="82">
        <v>2.6499999999999999E-2</v>
      </c>
      <c r="J65" s="82">
        <v>-3.3E-3</v>
      </c>
      <c r="K65" s="82">
        <v>8.6E-3</v>
      </c>
      <c r="L65" s="82">
        <v>7.0000000000000001E-3</v>
      </c>
      <c r="M65" s="82">
        <v>4.4999999999999997E-3</v>
      </c>
      <c r="N65" s="83">
        <v>1.4E-3</v>
      </c>
      <c r="O65" s="81">
        <v>0.25</v>
      </c>
      <c r="P65" s="82">
        <v>1.0852999999999999</v>
      </c>
      <c r="Q65" s="81">
        <v>0.13</v>
      </c>
      <c r="R65" s="81">
        <v>0.63</v>
      </c>
      <c r="S65" s="81">
        <v>0.18</v>
      </c>
      <c r="T65" s="81">
        <v>0.19</v>
      </c>
      <c r="U65" s="80">
        <v>8.6999999999999994E-2</v>
      </c>
      <c r="V65" s="80">
        <v>0.122</v>
      </c>
      <c r="W65" s="80">
        <v>0.182</v>
      </c>
      <c r="X65" s="82">
        <v>3.9039999999999998E-2</v>
      </c>
      <c r="Y65" s="80">
        <v>0.193</v>
      </c>
      <c r="Z65" s="81">
        <v>1.43</v>
      </c>
      <c r="AA65" s="82">
        <v>1.7600000000000001E-2</v>
      </c>
      <c r="AB65" s="82">
        <v>8.8999999999999999E-3</v>
      </c>
      <c r="AC65" s="79">
        <v>0</v>
      </c>
      <c r="AD65" s="71"/>
      <c r="AE65" s="84">
        <v>39.49</v>
      </c>
      <c r="AG65" s="73">
        <f t="shared" si="1"/>
        <v>34.99</v>
      </c>
      <c r="AH65" s="74">
        <f t="shared" si="2"/>
        <v>1.7600000000000001E-2</v>
      </c>
    </row>
    <row r="66" spans="1:34" ht="21" x14ac:dyDescent="0.35">
      <c r="A66" s="63" t="str">
        <f t="shared" si="0"/>
        <v>Sioux Lookout Hydro Inc.GENERAL SERVICE LESS THAN 50 KW</v>
      </c>
      <c r="B66" s="78" t="s">
        <v>83</v>
      </c>
      <c r="C66" s="78" t="s">
        <v>31</v>
      </c>
      <c r="D66" s="79">
        <v>2024</v>
      </c>
      <c r="E66" s="79">
        <v>750</v>
      </c>
      <c r="F66" s="80">
        <v>0.10299999999999999</v>
      </c>
      <c r="G66" s="80">
        <v>0.125</v>
      </c>
      <c r="H66" s="81">
        <v>57.81</v>
      </c>
      <c r="I66" s="82">
        <v>1.84E-2</v>
      </c>
      <c r="J66" s="82">
        <v>6.9999999999999999E-4</v>
      </c>
      <c r="K66" s="82">
        <v>8.8000000000000005E-3</v>
      </c>
      <c r="L66" s="82">
        <v>1E-3</v>
      </c>
      <c r="M66" s="82">
        <v>4.4999999999999997E-3</v>
      </c>
      <c r="N66" s="83">
        <v>1.4E-3</v>
      </c>
      <c r="O66" s="81">
        <v>0.25</v>
      </c>
      <c r="P66" s="82">
        <v>1.0565</v>
      </c>
      <c r="Q66" s="81">
        <v>0.13</v>
      </c>
      <c r="R66" s="81">
        <v>0.63</v>
      </c>
      <c r="S66" s="81">
        <v>0.18</v>
      </c>
      <c r="T66" s="81">
        <v>0.19</v>
      </c>
      <c r="U66" s="80">
        <v>8.6999999999999994E-2</v>
      </c>
      <c r="V66" s="80">
        <v>0.122</v>
      </c>
      <c r="W66" s="80">
        <v>0.182</v>
      </c>
      <c r="X66" s="82">
        <v>3.9039999999999998E-2</v>
      </c>
      <c r="Y66" s="80">
        <v>0.193</v>
      </c>
      <c r="Z66" s="81">
        <v>3.86</v>
      </c>
      <c r="AA66" s="82">
        <v>1.18E-2</v>
      </c>
      <c r="AB66" s="82">
        <v>6.6E-3</v>
      </c>
      <c r="AC66" s="79">
        <v>0</v>
      </c>
      <c r="AD66" s="71"/>
      <c r="AE66" s="84">
        <v>39.49</v>
      </c>
      <c r="AG66" s="73">
        <f t="shared" si="1"/>
        <v>53.95</v>
      </c>
      <c r="AH66" s="74">
        <f t="shared" si="2"/>
        <v>1.18E-2</v>
      </c>
    </row>
    <row r="67" spans="1:34" ht="21" x14ac:dyDescent="0.35">
      <c r="A67" s="63" t="str">
        <f t="shared" si="0"/>
        <v>Synergy North Corporation-Kenora Rate ZoneGENERAL SERVICE LESS THAN 50 KW</v>
      </c>
      <c r="B67" s="65" t="s">
        <v>84</v>
      </c>
      <c r="C67" s="78" t="s">
        <v>31</v>
      </c>
      <c r="D67" s="79">
        <v>2024</v>
      </c>
      <c r="E67" s="79">
        <v>750</v>
      </c>
      <c r="F67" s="80">
        <v>0.10299999999999999</v>
      </c>
      <c r="G67" s="80">
        <v>0.125</v>
      </c>
      <c r="H67" s="81">
        <v>39.89</v>
      </c>
      <c r="I67" s="82">
        <v>1.9300000000000001E-2</v>
      </c>
      <c r="J67" s="82">
        <v>-1.1999999999999999E-3</v>
      </c>
      <c r="K67" s="82">
        <v>8.8999999999999999E-3</v>
      </c>
      <c r="L67" s="82">
        <v>5.7000000000000002E-3</v>
      </c>
      <c r="M67" s="82">
        <v>4.4999999999999997E-3</v>
      </c>
      <c r="N67" s="83">
        <v>1.4E-3</v>
      </c>
      <c r="O67" s="81">
        <v>0.25</v>
      </c>
      <c r="P67" s="82">
        <v>1.0398000000000001</v>
      </c>
      <c r="Q67" s="81">
        <v>0.13</v>
      </c>
      <c r="R67" s="81">
        <v>0.63</v>
      </c>
      <c r="S67" s="81">
        <v>0.18</v>
      </c>
      <c r="T67" s="81">
        <v>0.19</v>
      </c>
      <c r="U67" s="80">
        <v>8.6999999999999994E-2</v>
      </c>
      <c r="V67" s="80">
        <v>0.122</v>
      </c>
      <c r="W67" s="80">
        <v>0.182</v>
      </c>
      <c r="X67" s="82">
        <v>3.9039999999999998E-2</v>
      </c>
      <c r="Y67" s="80">
        <v>0.193</v>
      </c>
      <c r="Z67" s="81">
        <v>0.42</v>
      </c>
      <c r="AA67" s="82">
        <v>2.2200000000000001E-2</v>
      </c>
      <c r="AB67" s="82">
        <v>-2.8999999999999998E-3</v>
      </c>
      <c r="AC67" s="79">
        <v>0</v>
      </c>
      <c r="AD67" s="71"/>
      <c r="AE67" s="84">
        <v>39.49</v>
      </c>
      <c r="AG67" s="73">
        <f t="shared" si="1"/>
        <v>39.47</v>
      </c>
      <c r="AH67" s="74">
        <f t="shared" si="2"/>
        <v>2.2200000000000001E-2</v>
      </c>
    </row>
    <row r="68" spans="1:34" ht="21" x14ac:dyDescent="0.35">
      <c r="A68" s="63" t="str">
        <f t="shared" ref="A68" si="3">B68&amp;C68</f>
        <v>Synergy North Corporation-Thunder Bay Rate ZoneGENERAL SERVICE LESS THAN 50 KW</v>
      </c>
      <c r="B68" s="65" t="s">
        <v>85</v>
      </c>
      <c r="C68" s="78" t="s">
        <v>31</v>
      </c>
      <c r="D68" s="79">
        <v>2024</v>
      </c>
      <c r="E68" s="79">
        <v>750</v>
      </c>
      <c r="F68" s="80">
        <v>0.10299999999999999</v>
      </c>
      <c r="G68" s="80">
        <v>0.125</v>
      </c>
      <c r="H68" s="81">
        <v>39.89</v>
      </c>
      <c r="I68" s="82">
        <v>1.9300000000000001E-2</v>
      </c>
      <c r="J68" s="82">
        <v>-1.1999999999999999E-3</v>
      </c>
      <c r="K68" s="82">
        <v>8.8999999999999999E-3</v>
      </c>
      <c r="L68" s="82">
        <v>5.7000000000000002E-3</v>
      </c>
      <c r="M68" s="82">
        <v>4.4999999999999997E-3</v>
      </c>
      <c r="N68" s="83">
        <v>1.4E-3</v>
      </c>
      <c r="O68" s="81">
        <v>0.25</v>
      </c>
      <c r="P68" s="82">
        <v>1.0398000000000001</v>
      </c>
      <c r="Q68" s="81">
        <v>0.13</v>
      </c>
      <c r="R68" s="81">
        <v>0.63</v>
      </c>
      <c r="S68" s="81">
        <v>0.18</v>
      </c>
      <c r="T68" s="81">
        <v>0.19</v>
      </c>
      <c r="U68" s="80">
        <v>8.6999999999999994E-2</v>
      </c>
      <c r="V68" s="80">
        <v>0.122</v>
      </c>
      <c r="W68" s="80">
        <v>0.182</v>
      </c>
      <c r="X68" s="82">
        <v>3.9039999999999998E-2</v>
      </c>
      <c r="Y68" s="80">
        <v>0.193</v>
      </c>
      <c r="Z68" s="81">
        <v>0.42</v>
      </c>
      <c r="AA68" s="82">
        <v>2.2200000000000001E-2</v>
      </c>
      <c r="AB68" s="82">
        <v>-2.8999999999999998E-3</v>
      </c>
      <c r="AC68" s="79">
        <v>0</v>
      </c>
      <c r="AD68" s="71"/>
      <c r="AE68" s="84">
        <v>39.49</v>
      </c>
      <c r="AG68" s="73">
        <f t="shared" ref="AG68" si="4">H68-Z68</f>
        <v>39.47</v>
      </c>
      <c r="AH68" s="74">
        <f t="shared" ref="AH68" si="5">AA68</f>
        <v>2.2200000000000001E-2</v>
      </c>
    </row>
    <row r="69" spans="1:34" ht="21" x14ac:dyDescent="0.35">
      <c r="A69" s="63" t="str">
        <f t="shared" si="0"/>
        <v>Tillsonburg Hydro Inc.GENERAL SERVICE LESS THAN 50 KW</v>
      </c>
      <c r="B69" s="78" t="s">
        <v>86</v>
      </c>
      <c r="C69" s="78" t="s">
        <v>31</v>
      </c>
      <c r="D69" s="79">
        <v>2024</v>
      </c>
      <c r="E69" s="79">
        <v>750</v>
      </c>
      <c r="F69" s="80">
        <v>0.10299999999999999</v>
      </c>
      <c r="G69" s="80">
        <v>0.125</v>
      </c>
      <c r="H69" s="81">
        <v>29.6</v>
      </c>
      <c r="I69" s="82">
        <v>2.0400000000000001E-2</v>
      </c>
      <c r="J69" s="71"/>
      <c r="K69" s="82">
        <v>9.1000000000000004E-3</v>
      </c>
      <c r="L69" s="82">
        <v>6.7999999999999996E-3</v>
      </c>
      <c r="M69" s="82">
        <v>4.4999999999999997E-3</v>
      </c>
      <c r="N69" s="83">
        <v>1.4E-3</v>
      </c>
      <c r="O69" s="81">
        <v>0.25</v>
      </c>
      <c r="P69" s="82">
        <v>1.0333000000000001</v>
      </c>
      <c r="Q69" s="81">
        <v>0.13</v>
      </c>
      <c r="R69" s="81">
        <v>0.63</v>
      </c>
      <c r="S69" s="81">
        <v>0.18</v>
      </c>
      <c r="T69" s="81">
        <v>0.19</v>
      </c>
      <c r="U69" s="80">
        <v>8.6999999999999994E-2</v>
      </c>
      <c r="V69" s="80">
        <v>0.122</v>
      </c>
      <c r="W69" s="80">
        <v>0.182</v>
      </c>
      <c r="X69" s="82">
        <v>3.9039999999999998E-2</v>
      </c>
      <c r="Y69" s="80">
        <v>0.193</v>
      </c>
      <c r="Z69" s="81">
        <v>0.42</v>
      </c>
      <c r="AA69" s="82">
        <v>2.0400000000000001E-2</v>
      </c>
      <c r="AB69" s="82">
        <v>0</v>
      </c>
      <c r="AC69" s="79">
        <v>0</v>
      </c>
      <c r="AD69" s="71"/>
      <c r="AE69" s="84">
        <v>39.49</v>
      </c>
      <c r="AG69" s="73">
        <f t="shared" si="1"/>
        <v>29.18</v>
      </c>
      <c r="AH69" s="74">
        <f t="shared" si="2"/>
        <v>2.0400000000000001E-2</v>
      </c>
    </row>
    <row r="70" spans="1:34" ht="21" x14ac:dyDescent="0.35">
      <c r="A70" s="63" t="str">
        <f t="shared" ref="A70:A74" si="6">B70&amp;C70</f>
        <v>Toronto Hydro-Electric System LimitedGENERAL SERVICE LESS THAN 50 KW</v>
      </c>
      <c r="B70" s="78" t="s">
        <v>87</v>
      </c>
      <c r="C70" s="78" t="s">
        <v>31</v>
      </c>
      <c r="D70" s="79">
        <v>2024</v>
      </c>
      <c r="E70" s="79">
        <v>750</v>
      </c>
      <c r="F70" s="80">
        <v>0.10299999999999999</v>
      </c>
      <c r="G70" s="80">
        <v>0.125</v>
      </c>
      <c r="H70" s="81">
        <v>42.06</v>
      </c>
      <c r="I70" s="82">
        <v>3.5680000000000003E-2</v>
      </c>
      <c r="J70" s="82"/>
      <c r="K70" s="82">
        <v>1.1270000000000001E-2</v>
      </c>
      <c r="L70" s="82">
        <v>6.5599999999999999E-3</v>
      </c>
      <c r="M70" s="82">
        <v>4.4999999999999997E-3</v>
      </c>
      <c r="N70" s="83">
        <v>1.4E-3</v>
      </c>
      <c r="O70" s="81">
        <v>0.25</v>
      </c>
      <c r="P70" s="82">
        <v>1.0295000000000001</v>
      </c>
      <c r="Q70" s="81">
        <v>0.13</v>
      </c>
      <c r="R70" s="81">
        <v>0.63</v>
      </c>
      <c r="S70" s="81">
        <v>0.18</v>
      </c>
      <c r="T70" s="81">
        <v>0.19</v>
      </c>
      <c r="U70" s="80">
        <v>8.6999999999999994E-2</v>
      </c>
      <c r="V70" s="80">
        <v>0.122</v>
      </c>
      <c r="W70" s="80">
        <v>0.182</v>
      </c>
      <c r="X70" s="82">
        <v>3.9039999999999998E-2</v>
      </c>
      <c r="Y70" s="80">
        <v>0.193</v>
      </c>
      <c r="Z70" s="81">
        <v>0.28000000000000003</v>
      </c>
      <c r="AA70" s="82">
        <v>3.8640000000000001E-2</v>
      </c>
      <c r="AB70" s="82">
        <v>-2.96E-3</v>
      </c>
      <c r="AC70" s="79">
        <v>0</v>
      </c>
      <c r="AD70" s="71"/>
      <c r="AE70" s="84">
        <v>39.49</v>
      </c>
      <c r="AG70" s="73">
        <f t="shared" ref="AG70:AG71" si="7">H70-Z70</f>
        <v>41.78</v>
      </c>
      <c r="AH70" s="74">
        <f t="shared" ref="AH70:AH71" si="8">AA70</f>
        <v>3.8640000000000001E-2</v>
      </c>
    </row>
    <row r="71" spans="1:34" ht="21" x14ac:dyDescent="0.35">
      <c r="A71" s="63" t="str">
        <f t="shared" si="6"/>
        <v>Wasaga Distribution Inc.GENERAL SERVICE LESS THAN 50 KW</v>
      </c>
      <c r="B71" s="78" t="s">
        <v>88</v>
      </c>
      <c r="C71" s="78" t="s">
        <v>31</v>
      </c>
      <c r="D71" s="79">
        <v>2024</v>
      </c>
      <c r="E71" s="79">
        <v>750</v>
      </c>
      <c r="F71" s="80">
        <v>0.10299999999999999</v>
      </c>
      <c r="G71" s="80">
        <v>0.125</v>
      </c>
      <c r="H71" s="81">
        <v>17.68</v>
      </c>
      <c r="I71" s="82">
        <v>2.06E-2</v>
      </c>
      <c r="J71" s="82"/>
      <c r="K71" s="82">
        <v>9.2999999999999992E-3</v>
      </c>
      <c r="L71" s="82">
        <v>5.8999999999999999E-3</v>
      </c>
      <c r="M71" s="82">
        <v>4.4999999999999997E-3</v>
      </c>
      <c r="N71" s="83">
        <v>1.4E-3</v>
      </c>
      <c r="O71" s="81">
        <v>0.25</v>
      </c>
      <c r="P71" s="82">
        <v>1.0802</v>
      </c>
      <c r="Q71" s="81">
        <v>0.13</v>
      </c>
      <c r="R71" s="81">
        <v>0.63</v>
      </c>
      <c r="S71" s="81">
        <v>0.18</v>
      </c>
      <c r="T71" s="81">
        <v>0.19</v>
      </c>
      <c r="U71" s="80">
        <v>8.6999999999999994E-2</v>
      </c>
      <c r="V71" s="80">
        <v>0.122</v>
      </c>
      <c r="W71" s="80">
        <v>0.182</v>
      </c>
      <c r="X71" s="82">
        <v>3.9039999999999998E-2</v>
      </c>
      <c r="Y71" s="80">
        <v>0.193</v>
      </c>
      <c r="Z71" s="81">
        <v>0.42</v>
      </c>
      <c r="AA71" s="82">
        <v>1.7299999999999999E-2</v>
      </c>
      <c r="AB71" s="82">
        <v>3.3E-3</v>
      </c>
      <c r="AC71" s="79">
        <v>0</v>
      </c>
      <c r="AD71" s="71"/>
      <c r="AE71" s="84">
        <v>39.49</v>
      </c>
      <c r="AG71" s="73">
        <f t="shared" si="7"/>
        <v>17.259999999999998</v>
      </c>
      <c r="AH71" s="74">
        <f t="shared" si="8"/>
        <v>1.7299999999999999E-2</v>
      </c>
    </row>
    <row r="72" spans="1:34" ht="21" x14ac:dyDescent="0.35">
      <c r="A72" s="63" t="str">
        <f t="shared" si="6"/>
        <v>Welland Hydro-Electric System Corp.GENERAL SERVICE LESS THAN 50 KW</v>
      </c>
      <c r="B72" s="78" t="s">
        <v>89</v>
      </c>
      <c r="C72" s="78" t="s">
        <v>31</v>
      </c>
      <c r="D72" s="79">
        <v>2024</v>
      </c>
      <c r="E72" s="79">
        <v>750</v>
      </c>
      <c r="F72" s="80">
        <v>0.10299999999999999</v>
      </c>
      <c r="G72" s="80">
        <v>0.125</v>
      </c>
      <c r="H72" s="81">
        <v>37.36</v>
      </c>
      <c r="I72" s="82">
        <v>1.3899999999999999E-2</v>
      </c>
      <c r="J72" s="82">
        <v>-2.9999999999999997E-4</v>
      </c>
      <c r="K72" s="82">
        <v>1.04E-2</v>
      </c>
      <c r="L72" s="82">
        <v>7.4000000000000003E-3</v>
      </c>
      <c r="M72" s="82">
        <v>4.4999999999999997E-3</v>
      </c>
      <c r="N72" s="83">
        <v>1.4E-3</v>
      </c>
      <c r="O72" s="81">
        <v>0.25</v>
      </c>
      <c r="P72" s="82">
        <v>1.0476000000000001</v>
      </c>
      <c r="Q72" s="81">
        <v>0.13</v>
      </c>
      <c r="R72" s="81">
        <v>0.63</v>
      </c>
      <c r="S72" s="81">
        <v>0.18</v>
      </c>
      <c r="T72" s="81">
        <v>0.19</v>
      </c>
      <c r="U72" s="80">
        <v>8.6999999999999994E-2</v>
      </c>
      <c r="V72" s="80">
        <v>0.122</v>
      </c>
      <c r="W72" s="80">
        <v>0.182</v>
      </c>
      <c r="X72" s="82">
        <v>3.9039999999999998E-2</v>
      </c>
      <c r="Y72" s="80">
        <v>0.193</v>
      </c>
      <c r="Z72" s="81">
        <v>0.42</v>
      </c>
      <c r="AA72" s="82">
        <v>1.09E-2</v>
      </c>
      <c r="AB72" s="82">
        <v>3.0000000000000001E-3</v>
      </c>
      <c r="AC72" s="79">
        <v>0</v>
      </c>
      <c r="AD72" s="71"/>
      <c r="AE72" s="84">
        <v>39.49</v>
      </c>
      <c r="AG72" s="73">
        <f t="shared" ref="AG72:AG74" si="9">H72-Z72</f>
        <v>36.94</v>
      </c>
      <c r="AH72" s="74">
        <f t="shared" ref="AH72:AH74" si="10">AA72</f>
        <v>1.09E-2</v>
      </c>
    </row>
    <row r="73" spans="1:34" ht="21" x14ac:dyDescent="0.35">
      <c r="A73" s="63" t="str">
        <f t="shared" si="6"/>
        <v>Wellington North Power Inc.GENERAL SERVICE LESS THAN 50 KW</v>
      </c>
      <c r="B73" s="78" t="s">
        <v>90</v>
      </c>
      <c r="C73" s="78" t="s">
        <v>31</v>
      </c>
      <c r="D73" s="79">
        <v>2024</v>
      </c>
      <c r="E73" s="79">
        <v>750</v>
      </c>
      <c r="F73" s="80">
        <v>0.10299999999999999</v>
      </c>
      <c r="G73" s="80">
        <v>0.125</v>
      </c>
      <c r="H73" s="81">
        <v>52.05</v>
      </c>
      <c r="I73" s="82">
        <v>2.8000000000000001E-2</v>
      </c>
      <c r="J73" s="82">
        <v>1E-4</v>
      </c>
      <c r="K73" s="82">
        <v>9.1999999999999998E-3</v>
      </c>
      <c r="L73" s="82">
        <v>7.0000000000000001E-3</v>
      </c>
      <c r="M73" s="82">
        <v>4.4999999999999997E-3</v>
      </c>
      <c r="N73" s="83">
        <v>1.4E-3</v>
      </c>
      <c r="O73" s="81">
        <v>0.25</v>
      </c>
      <c r="P73" s="82">
        <v>1.0608</v>
      </c>
      <c r="Q73" s="81">
        <v>0.13</v>
      </c>
      <c r="R73" s="81">
        <v>0.63</v>
      </c>
      <c r="S73" s="81">
        <v>0.18</v>
      </c>
      <c r="T73" s="81">
        <v>0.19</v>
      </c>
      <c r="U73" s="80">
        <v>8.6999999999999994E-2</v>
      </c>
      <c r="V73" s="80">
        <v>0.122</v>
      </c>
      <c r="W73" s="80">
        <v>0.182</v>
      </c>
      <c r="X73" s="82">
        <v>3.9039999999999998E-2</v>
      </c>
      <c r="Y73" s="80">
        <v>0.193</v>
      </c>
      <c r="Z73" s="81">
        <v>0.42</v>
      </c>
      <c r="AA73" s="82">
        <v>2.12E-2</v>
      </c>
      <c r="AB73" s="82">
        <v>6.7999999999999996E-3</v>
      </c>
      <c r="AC73" s="79">
        <v>0</v>
      </c>
      <c r="AD73" s="71"/>
      <c r="AE73" s="84">
        <v>39.49</v>
      </c>
      <c r="AG73" s="73">
        <f t="shared" si="9"/>
        <v>51.629999999999995</v>
      </c>
      <c r="AH73" s="74">
        <f t="shared" si="10"/>
        <v>2.12E-2</v>
      </c>
    </row>
    <row r="74" spans="1:34" ht="21" x14ac:dyDescent="0.35">
      <c r="A74" s="63" t="str">
        <f t="shared" si="6"/>
        <v>Westario Power Inc.GENERAL SERVICE LESS THAN 50 KW</v>
      </c>
      <c r="B74" s="78" t="s">
        <v>91</v>
      </c>
      <c r="C74" s="78" t="s">
        <v>31</v>
      </c>
      <c r="D74" s="79">
        <v>2024</v>
      </c>
      <c r="E74" s="79">
        <v>750</v>
      </c>
      <c r="F74" s="80">
        <v>0.10299999999999999</v>
      </c>
      <c r="G74" s="80">
        <v>0.125</v>
      </c>
      <c r="H74" s="81">
        <v>30.82</v>
      </c>
      <c r="I74" s="82">
        <v>1.6299999999999999E-2</v>
      </c>
      <c r="J74" s="82"/>
      <c r="K74" s="82">
        <v>7.7999999999999996E-3</v>
      </c>
      <c r="L74" s="82">
        <v>5.1000000000000004E-3</v>
      </c>
      <c r="M74" s="82">
        <v>4.4999999999999997E-3</v>
      </c>
      <c r="N74" s="83">
        <v>1.4E-3</v>
      </c>
      <c r="O74" s="81">
        <v>0.25</v>
      </c>
      <c r="P74" s="82">
        <v>1.0712999999999999</v>
      </c>
      <c r="Q74" s="81">
        <v>0.13</v>
      </c>
      <c r="R74" s="81">
        <v>0.63</v>
      </c>
      <c r="S74" s="81">
        <v>0.18</v>
      </c>
      <c r="T74" s="81">
        <v>0.19</v>
      </c>
      <c r="U74" s="80">
        <v>8.6999999999999994E-2</v>
      </c>
      <c r="V74" s="80">
        <v>0.122</v>
      </c>
      <c r="W74" s="80">
        <v>0.182</v>
      </c>
      <c r="X74" s="82">
        <v>3.9039999999999998E-2</v>
      </c>
      <c r="Y74" s="80">
        <v>0.193</v>
      </c>
      <c r="Z74" s="81">
        <v>0.42</v>
      </c>
      <c r="AA74" s="82">
        <v>1.35E-2</v>
      </c>
      <c r="AB74" s="82">
        <v>2.8E-3</v>
      </c>
      <c r="AC74" s="79">
        <v>0</v>
      </c>
      <c r="AD74" s="71"/>
      <c r="AE74" s="84">
        <v>39.49</v>
      </c>
      <c r="AG74" s="73">
        <f t="shared" si="9"/>
        <v>30.4</v>
      </c>
      <c r="AH74" s="74">
        <f t="shared" si="10"/>
        <v>1.35E-2</v>
      </c>
    </row>
  </sheetData>
  <autoFilter ref="B1:AH74" xr:uid="{D27EA604-6660-4AC9-B6BB-5EC7697255F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599B-F472-46AB-87C8-D70F759BC690}">
  <sheetPr codeName="Sheet6"/>
  <dimension ref="A1:N69"/>
  <sheetViews>
    <sheetView showGridLines="0" workbookViewId="0">
      <pane ySplit="1" topLeftCell="A48" activePane="bottomLeft" state="frozen"/>
      <selection pane="bottomLeft" activeCell="H69" sqref="H69"/>
    </sheetView>
  </sheetViews>
  <sheetFormatPr defaultColWidth="8.81640625" defaultRowHeight="14.5" x14ac:dyDescent="0.35"/>
  <cols>
    <col min="1" max="1" width="82.453125" style="1" customWidth="1"/>
    <col min="2" max="2" width="9.1796875" style="1" bestFit="1" customWidth="1"/>
    <col min="3" max="4" width="7.81640625" style="1" bestFit="1" customWidth="1"/>
    <col min="5" max="5" width="9.1796875" style="1" bestFit="1" customWidth="1"/>
    <col min="6" max="7" width="7.81640625" style="1" bestFit="1" customWidth="1"/>
    <col min="8" max="9" width="7.54296875" style="1" bestFit="1" customWidth="1"/>
    <col min="10" max="10" width="7.26953125" style="1" bestFit="1" customWidth="1"/>
    <col min="11" max="11" width="8.81640625" style="1" bestFit="1" customWidth="1"/>
    <col min="12" max="12" width="18.453125" style="1" customWidth="1"/>
    <col min="13" max="13" width="5" style="1" bestFit="1" customWidth="1"/>
    <col min="14" max="16384" width="8.81640625" style="1"/>
  </cols>
  <sheetData>
    <row r="1" spans="1:14" x14ac:dyDescent="0.35">
      <c r="A1" s="3" t="s">
        <v>96</v>
      </c>
      <c r="B1" s="3" t="s">
        <v>265</v>
      </c>
      <c r="C1" s="3" t="s">
        <v>266</v>
      </c>
      <c r="D1" s="3" t="s">
        <v>266</v>
      </c>
      <c r="E1" s="3" t="s">
        <v>273</v>
      </c>
      <c r="F1" s="3" t="s">
        <v>274</v>
      </c>
      <c r="G1" s="3" t="s">
        <v>274</v>
      </c>
      <c r="H1" s="3" t="s">
        <v>267</v>
      </c>
      <c r="I1" s="3" t="s">
        <v>275</v>
      </c>
      <c r="J1" s="3" t="s">
        <v>97</v>
      </c>
      <c r="K1" s="3" t="s">
        <v>98</v>
      </c>
      <c r="L1" s="4" t="s">
        <v>99</v>
      </c>
      <c r="M1" s="5">
        <v>2000</v>
      </c>
    </row>
    <row r="2" spans="1:14" x14ac:dyDescent="0.35">
      <c r="A2" t="s">
        <v>177</v>
      </c>
      <c r="B2" s="27">
        <f>VLOOKUP(A2, 'GSLT50 July 2024 Data'!$A$1:$AH$75, 33, FALSE)</f>
        <v>29.59</v>
      </c>
      <c r="C2" s="28">
        <f>VLOOKUP(A2, 'GSLT50 July 2024 Data'!$A$1:$AH$75, 34, FALSE)</f>
        <v>1.9599999999999999E-2</v>
      </c>
      <c r="D2" s="27">
        <f>C2*$M$1</f>
        <v>39.199999999999996</v>
      </c>
      <c r="E2" s="27">
        <f>VLOOKUP(A2, 'GSLT50 July 2025 Data'!$A$1:$AH$77, 33, FALSE)</f>
        <v>30.57</v>
      </c>
      <c r="F2" s="28">
        <f>VLOOKUP(A2, 'GSLT50 July 2025 Data'!$A$1:$AH$77, 34, FALSE)</f>
        <v>2.0199999999999999E-2</v>
      </c>
      <c r="G2" s="27">
        <f>F2*$M$1</f>
        <v>40.4</v>
      </c>
      <c r="H2" s="27">
        <f>B2+D2</f>
        <v>68.789999999999992</v>
      </c>
      <c r="I2" s="27">
        <f>E2+G2</f>
        <v>70.97</v>
      </c>
      <c r="J2" s="6">
        <f>I2-H2</f>
        <v>2.1800000000000068</v>
      </c>
      <c r="K2" s="8">
        <f>J2/H2</f>
        <v>3.1690652711149979E-2</v>
      </c>
      <c r="L2" s="9"/>
      <c r="M2" s="2"/>
      <c r="N2" s="34"/>
    </row>
    <row r="3" spans="1:14" x14ac:dyDescent="0.35">
      <c r="A3" t="s">
        <v>178</v>
      </c>
      <c r="B3" s="6">
        <f>VLOOKUP(A3, 'GSLT50 July 2024 Data'!$A$1:$AH$75, 33, FALSE)</f>
        <v>51.35</v>
      </c>
      <c r="C3" s="7">
        <f>VLOOKUP(A3, 'GSLT50 July 2024 Data'!$A$1:$AH$75, 34, FALSE)</f>
        <v>1.4999999999999999E-2</v>
      </c>
      <c r="D3" s="6">
        <f t="shared" ref="D3:D65" si="0">C3*$M$1</f>
        <v>30</v>
      </c>
      <c r="E3" s="6">
        <f>VLOOKUP(A3, 'GSLT50 July 2025 Data'!$A$1:$AH$77, 33, FALSE)</f>
        <v>53.04</v>
      </c>
      <c r="F3" s="7">
        <f>VLOOKUP(A3, 'GSLT50 July 2025 Data'!$A$1:$AH$77, 34, FALSE)</f>
        <v>1.55E-2</v>
      </c>
      <c r="G3" s="6">
        <f t="shared" ref="G3:G65" si="1">F3*$M$1</f>
        <v>31</v>
      </c>
      <c r="H3" s="6">
        <f t="shared" ref="H3:H65" si="2">B3+D3</f>
        <v>81.349999999999994</v>
      </c>
      <c r="I3" s="6">
        <f t="shared" ref="I3:I65" si="3">E3+G3</f>
        <v>84.039999999999992</v>
      </c>
      <c r="J3" s="6">
        <f t="shared" ref="J3:J65" si="4">I3-H3</f>
        <v>2.6899999999999977</v>
      </c>
      <c r="K3" s="8">
        <f t="shared" ref="K3:K65" si="5">J3/H3</f>
        <v>3.3066994468346628E-2</v>
      </c>
    </row>
    <row r="4" spans="1:14" x14ac:dyDescent="0.35">
      <c r="A4" t="s">
        <v>179</v>
      </c>
      <c r="B4" s="6">
        <f>VLOOKUP(A4, 'GSLT50 July 2024 Data'!$A$1:$AH$75, 33, FALSE)</f>
        <v>19.549999999999997</v>
      </c>
      <c r="C4" s="7">
        <f>VLOOKUP(A4, 'GSLT50 July 2024 Data'!$A$1:$AH$75, 34, FALSE)</f>
        <v>1.6299999999999999E-2</v>
      </c>
      <c r="D4" s="6">
        <f t="shared" si="0"/>
        <v>32.599999999999994</v>
      </c>
      <c r="E4" s="6">
        <f>VLOOKUP(A4, 'GSLT50 July 2025 Data'!$A$1:$AH$77, 33, FALSE)</f>
        <v>20.2</v>
      </c>
      <c r="F4" s="7">
        <f>VLOOKUP(A4, 'GSLT50 July 2025 Data'!$A$1:$AH$77, 34, FALSE)</f>
        <v>1.6799999999999999E-2</v>
      </c>
      <c r="G4" s="6">
        <f t="shared" si="1"/>
        <v>33.6</v>
      </c>
      <c r="H4" s="6">
        <f t="shared" si="2"/>
        <v>52.149999999999991</v>
      </c>
      <c r="I4" s="6">
        <f t="shared" si="3"/>
        <v>53.8</v>
      </c>
      <c r="J4" s="6">
        <f t="shared" si="4"/>
        <v>1.6500000000000057</v>
      </c>
      <c r="K4" s="8">
        <f t="shared" si="5"/>
        <v>3.1639501438159273E-2</v>
      </c>
    </row>
    <row r="5" spans="1:14" x14ac:dyDescent="0.35">
      <c r="A5" t="s">
        <v>180</v>
      </c>
      <c r="B5" s="6">
        <f>VLOOKUP(A5, 'GSLT50 July 2024 Data'!$A$1:$AH$75, 33, FALSE)</f>
        <v>48.769999999999996</v>
      </c>
      <c r="C5" s="7">
        <f>VLOOKUP(A5, 'GSLT50 July 2024 Data'!$A$1:$AH$75, 34, FALSE)</f>
        <v>1.2500000000000001E-2</v>
      </c>
      <c r="D5" s="6">
        <f t="shared" si="0"/>
        <v>25</v>
      </c>
      <c r="E5" s="6">
        <f>VLOOKUP(A5, 'GSLT50 July 2025 Data'!$A$1:$AH$77, 33, FALSE)</f>
        <v>50.379999999999995</v>
      </c>
      <c r="F5" s="7">
        <f>VLOOKUP(A5, 'GSLT50 July 2025 Data'!$A$1:$AH$77, 34, FALSE)</f>
        <v>1.29E-2</v>
      </c>
      <c r="G5" s="6">
        <f t="shared" si="1"/>
        <v>25.8</v>
      </c>
      <c r="H5" s="6">
        <f t="shared" si="2"/>
        <v>73.77</v>
      </c>
      <c r="I5" s="6">
        <f t="shared" si="3"/>
        <v>76.179999999999993</v>
      </c>
      <c r="J5" s="6">
        <f t="shared" si="4"/>
        <v>2.4099999999999966</v>
      </c>
      <c r="K5" s="8">
        <f t="shared" si="5"/>
        <v>3.2669106682933401E-2</v>
      </c>
    </row>
    <row r="6" spans="1:14" x14ac:dyDescent="0.35">
      <c r="A6" t="s">
        <v>181</v>
      </c>
      <c r="B6" s="6">
        <f>VLOOKUP(A6, 'GSLT50 July 2024 Data'!$A$1:$AH$75, 33, FALSE)</f>
        <v>33.86</v>
      </c>
      <c r="C6" s="7">
        <f>VLOOKUP(A6, 'GSLT50 July 2024 Data'!$A$1:$AH$75, 34, FALSE)</f>
        <v>2.1600000000000001E-2</v>
      </c>
      <c r="D6" s="6">
        <f t="shared" si="0"/>
        <v>43.2</v>
      </c>
      <c r="E6" s="6">
        <f>VLOOKUP(A6, 'GSLT50 July 2025 Data'!$A$1:$AH$77, 33, FALSE)</f>
        <v>34.979999999999997</v>
      </c>
      <c r="F6" s="7">
        <f>VLOOKUP(A6, 'GSLT50 July 2025 Data'!$A$1:$AH$77, 34, FALSE)</f>
        <v>2.23E-2</v>
      </c>
      <c r="G6" s="6">
        <f t="shared" si="1"/>
        <v>44.6</v>
      </c>
      <c r="H6" s="6">
        <f t="shared" si="2"/>
        <v>77.06</v>
      </c>
      <c r="I6" s="6">
        <f t="shared" si="3"/>
        <v>79.58</v>
      </c>
      <c r="J6" s="6">
        <f t="shared" si="4"/>
        <v>2.519999999999996</v>
      </c>
      <c r="K6" s="8">
        <f t="shared" si="5"/>
        <v>3.2701790812353956E-2</v>
      </c>
    </row>
    <row r="7" spans="1:14" x14ac:dyDescent="0.35">
      <c r="A7" t="s">
        <v>270</v>
      </c>
      <c r="B7" s="27">
        <f>VLOOKUP(A7, 'GSLT50 July 2024 Data'!$A$1:$AH$75, 33, FALSE)</f>
        <v>28.84</v>
      </c>
      <c r="C7" s="28">
        <f>VLOOKUP(A7, 'GSLT50 July 2024 Data'!$A$1:$AH$75, 34, FALSE)</f>
        <v>4.0599999999999997E-2</v>
      </c>
      <c r="D7" s="27">
        <f t="shared" si="0"/>
        <v>81.199999999999989</v>
      </c>
      <c r="E7" s="27">
        <v>30.21</v>
      </c>
      <c r="F7" s="28">
        <f>VLOOKUP(A7, 'GSLT50 July 2025 Data'!$A$1:$AH$77, 34, FALSE)</f>
        <v>4.2500000000000003E-2</v>
      </c>
      <c r="G7" s="27">
        <f t="shared" si="1"/>
        <v>85</v>
      </c>
      <c r="H7" s="27">
        <f t="shared" si="2"/>
        <v>110.03999999999999</v>
      </c>
      <c r="I7" s="27">
        <f t="shared" si="3"/>
        <v>115.21000000000001</v>
      </c>
      <c r="J7" s="27">
        <f t="shared" si="4"/>
        <v>5.1700000000000159</v>
      </c>
      <c r="K7" s="29">
        <f t="shared" si="5"/>
        <v>4.6982915303526142E-2</v>
      </c>
    </row>
    <row r="8" spans="1:14" x14ac:dyDescent="0.35">
      <c r="A8" t="s">
        <v>182</v>
      </c>
      <c r="B8" s="6">
        <f>VLOOKUP(A8, 'GSLT50 July 2024 Data'!$A$1:$AH$75, 33, FALSE)</f>
        <v>89.51</v>
      </c>
      <c r="C8" s="7">
        <f>VLOOKUP(A8, 'GSLT50 July 2024 Data'!$A$1:$AH$75, 34, FALSE)</f>
        <v>5.4000000000000003E-3</v>
      </c>
      <c r="D8" s="6">
        <f t="shared" si="0"/>
        <v>10.8</v>
      </c>
      <c r="E8" s="6">
        <f>VLOOKUP(A8, 'GSLT50 July 2025 Data'!$A$1:$AH$77, 33, FALSE)</f>
        <v>27.85</v>
      </c>
      <c r="F8" s="7">
        <f>VLOOKUP(A8, 'GSLT50 July 2025 Data'!$A$1:$AH$77, 34, FALSE)</f>
        <v>3.9199999999999999E-2</v>
      </c>
      <c r="G8" s="6">
        <f t="shared" si="1"/>
        <v>78.399999999999991</v>
      </c>
      <c r="H8" s="6">
        <f t="shared" si="2"/>
        <v>100.31</v>
      </c>
      <c r="I8" s="6">
        <f t="shared" si="3"/>
        <v>106.25</v>
      </c>
      <c r="J8" s="6">
        <f t="shared" si="4"/>
        <v>5.9399999999999977</v>
      </c>
      <c r="K8" s="8">
        <f t="shared" si="5"/>
        <v>5.9216429069883336E-2</v>
      </c>
    </row>
    <row r="9" spans="1:14" x14ac:dyDescent="0.35">
      <c r="A9" t="s">
        <v>183</v>
      </c>
      <c r="B9" s="6">
        <f>VLOOKUP(A9, 'GSLT50 July 2024 Data'!$A$1:$AH$75, 33, FALSE)</f>
        <v>31.979999999999997</v>
      </c>
      <c r="C9" s="7">
        <f>VLOOKUP(A9, 'GSLT50 July 2024 Data'!$A$1:$AH$75, 34, FALSE)</f>
        <v>2.41E-2</v>
      </c>
      <c r="D9" s="6">
        <f t="shared" si="0"/>
        <v>48.2</v>
      </c>
      <c r="E9" s="6">
        <f>VLOOKUP(A9, 'GSLT50 July 2025 Data'!$A$1:$AH$77, 33, FALSE)</f>
        <v>33.04</v>
      </c>
      <c r="F9" s="7">
        <f>VLOOKUP(A9, 'GSLT50 July 2025 Data'!$A$1:$AH$77, 34, FALSE)</f>
        <v>2.4899999999999999E-2</v>
      </c>
      <c r="G9" s="6">
        <f t="shared" si="1"/>
        <v>49.8</v>
      </c>
      <c r="H9" s="6">
        <f t="shared" si="2"/>
        <v>80.180000000000007</v>
      </c>
      <c r="I9" s="6">
        <f t="shared" si="3"/>
        <v>82.84</v>
      </c>
      <c r="J9" s="6">
        <f t="shared" si="4"/>
        <v>2.6599999999999966</v>
      </c>
      <c r="K9" s="8">
        <f t="shared" si="5"/>
        <v>3.3175355450236921E-2</v>
      </c>
    </row>
    <row r="10" spans="1:14" x14ac:dyDescent="0.35">
      <c r="A10" t="s">
        <v>257</v>
      </c>
      <c r="B10" s="6">
        <f>VLOOKUP(A10, 'GSLT50 July 2024 Data'!$A$1:$AH$75, 33, FALSE)</f>
        <v>34.489999999999995</v>
      </c>
      <c r="C10" s="7">
        <f>VLOOKUP(A10, 'GSLT50 July 2024 Data'!$A$1:$AH$75, 34, FALSE)</f>
        <v>1.2500000000000001E-2</v>
      </c>
      <c r="D10" s="6">
        <f t="shared" si="0"/>
        <v>25</v>
      </c>
      <c r="E10" s="6">
        <f>VLOOKUP(A10, 'GSLT50 July 2025 Data'!$A$1:$AH$77, 33, FALSE)</f>
        <v>35.68</v>
      </c>
      <c r="F10" s="7">
        <f>VLOOKUP(A10, 'GSLT50 July 2025 Data'!$A$1:$AH$77, 34, FALSE)</f>
        <v>1.29E-2</v>
      </c>
      <c r="G10" s="6">
        <f t="shared" si="1"/>
        <v>25.8</v>
      </c>
      <c r="H10" s="6">
        <f t="shared" si="2"/>
        <v>59.489999999999995</v>
      </c>
      <c r="I10" s="6">
        <f t="shared" si="3"/>
        <v>61.480000000000004</v>
      </c>
      <c r="J10" s="6">
        <f t="shared" si="4"/>
        <v>1.9900000000000091</v>
      </c>
      <c r="K10" s="8">
        <f t="shared" si="5"/>
        <v>3.3451000168095636E-2</v>
      </c>
    </row>
    <row r="11" spans="1:14" x14ac:dyDescent="0.35">
      <c r="A11" t="s">
        <v>184</v>
      </c>
      <c r="B11" s="6">
        <f>VLOOKUP(A11, 'GSLT50 July 2024 Data'!$A$1:$AH$75, 33, FALSE)</f>
        <v>28.31</v>
      </c>
      <c r="C11" s="7">
        <f>VLOOKUP(A11, 'GSLT50 July 2024 Data'!$A$1:$AH$75, 34, FALSE)</f>
        <v>1.8700000000000001E-2</v>
      </c>
      <c r="D11" s="6">
        <f t="shared" si="0"/>
        <v>37.400000000000006</v>
      </c>
      <c r="E11" s="6">
        <f>VLOOKUP(A11, 'GSLT50 July 2025 Data'!$A$1:$AH$77, 33, FALSE)</f>
        <v>29.29</v>
      </c>
      <c r="F11" s="7">
        <f>VLOOKUP(A11, 'GSLT50 July 2025 Data'!$A$1:$AH$77, 34, FALSE)</f>
        <v>1.9300000000000001E-2</v>
      </c>
      <c r="G11" s="6">
        <f t="shared" si="1"/>
        <v>38.6</v>
      </c>
      <c r="H11" s="6">
        <f t="shared" si="2"/>
        <v>65.710000000000008</v>
      </c>
      <c r="I11" s="6">
        <f t="shared" si="3"/>
        <v>67.89</v>
      </c>
      <c r="J11" s="6">
        <f t="shared" si="4"/>
        <v>2.1799999999999926</v>
      </c>
      <c r="K11" s="8">
        <f t="shared" si="5"/>
        <v>3.3176076700654276E-2</v>
      </c>
    </row>
    <row r="12" spans="1:14" x14ac:dyDescent="0.35">
      <c r="A12" t="s">
        <v>185</v>
      </c>
      <c r="B12" s="6">
        <v>36.46</v>
      </c>
      <c r="C12" s="7">
        <v>2.9600000000000001E-2</v>
      </c>
      <c r="D12" s="6">
        <f t="shared" si="0"/>
        <v>59.2</v>
      </c>
      <c r="E12" s="6">
        <f>VLOOKUP(A12, 'GSLT50 July 2025 Data'!$A$1:$AH$77, 33, FALSE)</f>
        <v>37.61</v>
      </c>
      <c r="F12" s="7">
        <f>VLOOKUP(A12, 'GSLT50 July 2025 Data'!$A$1:$AH$77, 34, FALSE)</f>
        <v>3.0499999999999999E-2</v>
      </c>
      <c r="G12" s="6">
        <f t="shared" si="1"/>
        <v>61</v>
      </c>
      <c r="H12" s="6">
        <f t="shared" si="2"/>
        <v>95.66</v>
      </c>
      <c r="I12" s="6">
        <f t="shared" si="3"/>
        <v>98.61</v>
      </c>
      <c r="J12" s="6">
        <f t="shared" si="4"/>
        <v>2.9500000000000028</v>
      </c>
      <c r="K12" s="8">
        <f t="shared" si="5"/>
        <v>3.0838385950240466E-2</v>
      </c>
    </row>
    <row r="13" spans="1:14" x14ac:dyDescent="0.35">
      <c r="A13" t="s">
        <v>186</v>
      </c>
      <c r="B13" s="6">
        <f>VLOOKUP(A13, 'GSLT50 July 2024 Data'!$A$1:$AH$75, 33, FALSE)</f>
        <v>24.38</v>
      </c>
      <c r="C13" s="7">
        <f>VLOOKUP(A13, 'GSLT50 July 2024 Data'!$A$1:$AH$75, 34, FALSE)</f>
        <v>2.5399999999999999E-2</v>
      </c>
      <c r="D13" s="6">
        <f t="shared" si="0"/>
        <v>50.8</v>
      </c>
      <c r="E13" s="6">
        <f>VLOOKUP(A13, 'GSLT50 July 2025 Data'!$A$1:$AH$77, 33, FALSE)</f>
        <v>23.5</v>
      </c>
      <c r="F13" s="7">
        <f>VLOOKUP(A13, 'GSLT50 July 2025 Data'!$A$1:$AH$77, 34, FALSE)</f>
        <v>2.4500000000000001E-2</v>
      </c>
      <c r="G13" s="6">
        <f t="shared" si="1"/>
        <v>49</v>
      </c>
      <c r="H13" s="6">
        <f t="shared" si="2"/>
        <v>75.179999999999993</v>
      </c>
      <c r="I13" s="6">
        <f t="shared" si="3"/>
        <v>72.5</v>
      </c>
      <c r="J13" s="6">
        <f t="shared" si="4"/>
        <v>-2.6799999999999926</v>
      </c>
      <c r="K13" s="8">
        <f t="shared" si="5"/>
        <v>-3.5647778664538346E-2</v>
      </c>
    </row>
    <row r="14" spans="1:14" x14ac:dyDescent="0.35">
      <c r="A14" t="s">
        <v>187</v>
      </c>
      <c r="B14" s="6">
        <f>VLOOKUP(A14, 'GSLT50 July 2024 Data'!$A$1:$AH$75, 33, FALSE)</f>
        <v>21.24</v>
      </c>
      <c r="C14" s="7">
        <f>VLOOKUP(A14, 'GSLT50 July 2024 Data'!$A$1:$AH$75, 34, FALSE)</f>
        <v>1.78E-2</v>
      </c>
      <c r="D14" s="6">
        <f t="shared" si="0"/>
        <v>35.6</v>
      </c>
      <c r="E14" s="6">
        <f>VLOOKUP(A14, 'GSLT50 July 2025 Data'!$A$1:$AH$77, 33, FALSE)</f>
        <v>22</v>
      </c>
      <c r="F14" s="7">
        <f>VLOOKUP(A14, 'GSLT50 July 2025 Data'!$A$1:$AH$77, 34, FALSE)</f>
        <v>1.84E-2</v>
      </c>
      <c r="G14" s="6">
        <f t="shared" si="1"/>
        <v>36.799999999999997</v>
      </c>
      <c r="H14" s="6">
        <f t="shared" si="2"/>
        <v>56.84</v>
      </c>
      <c r="I14" s="6">
        <f t="shared" si="3"/>
        <v>58.8</v>
      </c>
      <c r="J14" s="6">
        <f t="shared" si="4"/>
        <v>1.9599999999999937</v>
      </c>
      <c r="K14" s="8">
        <f t="shared" si="5"/>
        <v>3.4482758620689544E-2</v>
      </c>
    </row>
    <row r="15" spans="1:14" x14ac:dyDescent="0.35">
      <c r="A15" t="s">
        <v>188</v>
      </c>
      <c r="B15" s="6">
        <f>VLOOKUP(A15, 'GSLT50 July 2024 Data'!$A$1:$AH$75, 33, FALSE)</f>
        <v>19.310000000000002</v>
      </c>
      <c r="C15" s="7">
        <f>VLOOKUP(A15, 'GSLT50 July 2024 Data'!$A$1:$AH$75, 34, FALSE)</f>
        <v>6.6E-3</v>
      </c>
      <c r="D15" s="6">
        <f t="shared" si="0"/>
        <v>13.2</v>
      </c>
      <c r="E15" s="6">
        <f>VLOOKUP(A15, 'GSLT50 July 2025 Data'!$A$1:$AH$77, 33, FALSE)</f>
        <v>19.310000000000002</v>
      </c>
      <c r="F15" s="7">
        <v>6.7999999999999996E-3</v>
      </c>
      <c r="G15" s="6">
        <f t="shared" si="1"/>
        <v>13.6</v>
      </c>
      <c r="H15" s="6">
        <f t="shared" si="2"/>
        <v>32.510000000000005</v>
      </c>
      <c r="I15" s="6">
        <f t="shared" si="3"/>
        <v>32.910000000000004</v>
      </c>
      <c r="J15" s="6">
        <f t="shared" si="4"/>
        <v>0.39999999999999858</v>
      </c>
      <c r="K15" s="8">
        <f t="shared" si="5"/>
        <v>1.2303906490310629E-2</v>
      </c>
    </row>
    <row r="16" spans="1:14" x14ac:dyDescent="0.35">
      <c r="A16" t="s">
        <v>189</v>
      </c>
      <c r="B16" s="6">
        <f>VLOOKUP(A16, 'GSLT50 July 2024 Data'!$A$1:$AH$75, 33, FALSE)</f>
        <v>31.04</v>
      </c>
      <c r="C16" s="7">
        <f>VLOOKUP(A16, 'GSLT50 July 2024 Data'!$A$1:$AH$75, 34, FALSE)</f>
        <v>1.95E-2</v>
      </c>
      <c r="D16" s="6">
        <f t="shared" si="0"/>
        <v>39</v>
      </c>
      <c r="E16" s="6">
        <f>VLOOKUP(A16, 'GSLT50 July 2025 Data'!$A$1:$AH$77, 33, FALSE)</f>
        <v>32.159999999999997</v>
      </c>
      <c r="F16" s="7">
        <f>VLOOKUP(A16, 'GSLT50 July 2025 Data'!$A$1:$AH$77, 34, FALSE)</f>
        <v>2.0199999999999999E-2</v>
      </c>
      <c r="G16" s="6">
        <f t="shared" si="1"/>
        <v>40.4</v>
      </c>
      <c r="H16" s="6">
        <f t="shared" si="2"/>
        <v>70.039999999999992</v>
      </c>
      <c r="I16" s="6">
        <f t="shared" si="3"/>
        <v>72.56</v>
      </c>
      <c r="J16" s="6">
        <f t="shared" si="4"/>
        <v>2.5200000000000102</v>
      </c>
      <c r="K16" s="8">
        <f t="shared" si="5"/>
        <v>3.5979440319817396E-2</v>
      </c>
    </row>
    <row r="17" spans="1:11" x14ac:dyDescent="0.35">
      <c r="A17" t="s">
        <v>190</v>
      </c>
      <c r="B17" s="6">
        <f>VLOOKUP(A17, 'GSLT50 July 2024 Data'!$A$1:$AH$75, 33, FALSE)</f>
        <v>26.04</v>
      </c>
      <c r="C17" s="7">
        <f>VLOOKUP(A17, 'GSLT50 July 2024 Data'!$A$1:$AH$75, 34, FALSE)</f>
        <v>1.7299999999999999E-2</v>
      </c>
      <c r="D17" s="6">
        <f t="shared" si="0"/>
        <v>34.6</v>
      </c>
      <c r="E17" s="6">
        <f>VLOOKUP(A17, 'GSLT50 July 2025 Data'!$A$1:$AH$77, 33, FALSE)</f>
        <v>26.939999999999998</v>
      </c>
      <c r="F17" s="7">
        <f>VLOOKUP(A17, 'GSLT50 July 2025 Data'!$A$1:$AH$77, 34, FALSE)</f>
        <v>1.7899999999999999E-2</v>
      </c>
      <c r="G17" s="6">
        <f t="shared" si="1"/>
        <v>35.799999999999997</v>
      </c>
      <c r="H17" s="6">
        <f t="shared" si="2"/>
        <v>60.64</v>
      </c>
      <c r="I17" s="6">
        <f t="shared" si="3"/>
        <v>62.739999999999995</v>
      </c>
      <c r="J17" s="6">
        <f t="shared" si="4"/>
        <v>2.0999999999999943</v>
      </c>
      <c r="K17" s="8">
        <f t="shared" si="5"/>
        <v>3.4630606860158217E-2</v>
      </c>
    </row>
    <row r="18" spans="1:11" x14ac:dyDescent="0.35">
      <c r="A18" t="s">
        <v>240</v>
      </c>
      <c r="B18" s="6">
        <f>VLOOKUP(A18, 'GSLT50 July 2024 Data'!$A$1:$AH$75, 33, FALSE)</f>
        <v>25.939999999999998</v>
      </c>
      <c r="C18" s="7">
        <f>VLOOKUP(A18, 'GSLT50 July 2024 Data'!$A$1:$AH$75, 34, FALSE)</f>
        <v>1.6400000000000001E-2</v>
      </c>
      <c r="D18" s="6">
        <f t="shared" si="0"/>
        <v>32.800000000000004</v>
      </c>
      <c r="E18" s="6">
        <f>VLOOKUP(A18, 'GSLT50 July 2025 Data'!$A$1:$AH$77, 33, FALSE)</f>
        <v>26.799999999999997</v>
      </c>
      <c r="F18" s="7">
        <f>VLOOKUP(A18, 'GSLT50 July 2025 Data'!$A$1:$AH$77, 34, FALSE)</f>
        <v>1.6899999999999998E-2</v>
      </c>
      <c r="G18" s="6">
        <f t="shared" si="1"/>
        <v>33.799999999999997</v>
      </c>
      <c r="H18" s="6">
        <f t="shared" si="2"/>
        <v>58.74</v>
      </c>
      <c r="I18" s="6">
        <f t="shared" si="3"/>
        <v>60.599999999999994</v>
      </c>
      <c r="J18" s="6">
        <f t="shared" si="4"/>
        <v>1.8599999999999923</v>
      </c>
      <c r="K18" s="8">
        <f t="shared" si="5"/>
        <v>3.1664964249233783E-2</v>
      </c>
    </row>
    <row r="19" spans="1:11" x14ac:dyDescent="0.35">
      <c r="A19" t="s">
        <v>191</v>
      </c>
      <c r="B19" s="6">
        <f>VLOOKUP(A19, 'GSLT50 July 2024 Data'!$A$1:$AH$75, 33, FALSE)</f>
        <v>37.33</v>
      </c>
      <c r="C19" s="7">
        <f>VLOOKUP(A19, 'GSLT50 July 2024 Data'!$A$1:$AH$75, 34, FALSE)</f>
        <v>1.29E-2</v>
      </c>
      <c r="D19" s="6">
        <f t="shared" si="0"/>
        <v>25.8</v>
      </c>
      <c r="E19" s="6">
        <f>VLOOKUP(A19, 'GSLT50 July 2025 Data'!$A$1:$AH$77, 33, FALSE)</f>
        <v>38.559999999999995</v>
      </c>
      <c r="F19" s="7">
        <f>VLOOKUP(A19, 'GSLT50 July 2025 Data'!$A$1:$AH$77, 34, FALSE)</f>
        <v>1.3299999999999999E-2</v>
      </c>
      <c r="G19" s="6">
        <f t="shared" si="1"/>
        <v>26.599999999999998</v>
      </c>
      <c r="H19" s="6">
        <f t="shared" si="2"/>
        <v>63.129999999999995</v>
      </c>
      <c r="I19" s="6">
        <f t="shared" si="3"/>
        <v>65.16</v>
      </c>
      <c r="J19" s="6">
        <f t="shared" si="4"/>
        <v>2.0300000000000011</v>
      </c>
      <c r="K19" s="8">
        <f t="shared" si="5"/>
        <v>3.2155868842071937E-2</v>
      </c>
    </row>
    <row r="20" spans="1:11" x14ac:dyDescent="0.35">
      <c r="A20" t="s">
        <v>241</v>
      </c>
      <c r="B20" s="6">
        <f>VLOOKUP(A20, 'GSLT50 July 2024 Data'!$A$1:$AH$75, 33, FALSE)</f>
        <v>30.34</v>
      </c>
      <c r="C20" s="7">
        <f>VLOOKUP(A20, 'GSLT50 July 2024 Data'!$A$1:$AH$75, 34, FALSE)</f>
        <v>2.2499999999999999E-2</v>
      </c>
      <c r="D20" s="6">
        <f t="shared" si="0"/>
        <v>45</v>
      </c>
      <c r="E20" s="6">
        <f>VLOOKUP(A20, 'GSLT50 July 2025 Data'!$A$1:$AH$77, 33, FALSE)</f>
        <v>31.34</v>
      </c>
      <c r="F20" s="7">
        <f>VLOOKUP(A20, 'GSLT50 July 2025 Data'!$A$1:$AH$77, 34, FALSE)</f>
        <v>2.3199999999999998E-2</v>
      </c>
      <c r="G20" s="6">
        <f t="shared" si="1"/>
        <v>46.4</v>
      </c>
      <c r="H20" s="6">
        <f t="shared" si="2"/>
        <v>75.34</v>
      </c>
      <c r="I20" s="6">
        <f t="shared" si="3"/>
        <v>77.739999999999995</v>
      </c>
      <c r="J20" s="6">
        <f t="shared" si="4"/>
        <v>2.3999999999999915</v>
      </c>
      <c r="K20" s="8">
        <f t="shared" si="5"/>
        <v>3.1855588001061738E-2</v>
      </c>
    </row>
    <row r="21" spans="1:11" x14ac:dyDescent="0.35">
      <c r="A21" t="s">
        <v>192</v>
      </c>
      <c r="B21" s="6">
        <f>VLOOKUP(A21, 'GSLT50 July 2024 Data'!$A$1:$AH$75, 33, FALSE)</f>
        <v>19.900000000000002</v>
      </c>
      <c r="C21" s="7">
        <f>VLOOKUP(A21, 'GSLT50 July 2024 Data'!$A$1:$AH$75, 34, FALSE)</f>
        <v>0.02</v>
      </c>
      <c r="D21" s="6">
        <f t="shared" si="0"/>
        <v>40</v>
      </c>
      <c r="E21" s="6">
        <f>VLOOKUP(A21, 'GSLT50 July 2025 Data'!$A$1:$AH$77, 33, FALSE)</f>
        <v>20.560000000000002</v>
      </c>
      <c r="F21" s="7">
        <f>VLOOKUP(A21, 'GSLT50 July 2025 Data'!$A$1:$AH$77, 34, FALSE)</f>
        <v>2.07E-2</v>
      </c>
      <c r="G21" s="6">
        <f t="shared" si="1"/>
        <v>41.4</v>
      </c>
      <c r="H21" s="6">
        <f t="shared" si="2"/>
        <v>59.900000000000006</v>
      </c>
      <c r="I21" s="6">
        <f t="shared" si="3"/>
        <v>61.96</v>
      </c>
      <c r="J21" s="6">
        <f t="shared" si="4"/>
        <v>2.0599999999999952</v>
      </c>
      <c r="K21" s="8">
        <f t="shared" si="5"/>
        <v>3.4390651085141818E-2</v>
      </c>
    </row>
    <row r="22" spans="1:11" x14ac:dyDescent="0.35">
      <c r="A22" t="s">
        <v>258</v>
      </c>
      <c r="B22" s="6">
        <f>VLOOKUP(A22, 'GSLT50 July 2024 Data'!$A$1:$AH$75, 33, FALSE)</f>
        <v>17.38</v>
      </c>
      <c r="C22" s="7">
        <f>VLOOKUP(A22, 'GSLT50 July 2024 Data'!$A$1:$AH$75, 34, FALSE)</f>
        <v>1.8499999999999999E-2</v>
      </c>
      <c r="D22" s="6">
        <f t="shared" si="0"/>
        <v>37</v>
      </c>
      <c r="E22" s="6">
        <f>VLOOKUP(A22, 'GSLT50 July 2025 Data'!$A$1:$AH$77, 33, FALSE)</f>
        <v>17.98</v>
      </c>
      <c r="F22" s="7">
        <f>VLOOKUP(A22, 'GSLT50 July 2025 Data'!$A$1:$AH$77, 34, FALSE)</f>
        <v>1.9099999999999999E-2</v>
      </c>
      <c r="G22" s="6">
        <f t="shared" si="1"/>
        <v>38.199999999999996</v>
      </c>
      <c r="H22" s="6">
        <f t="shared" si="2"/>
        <v>54.379999999999995</v>
      </c>
      <c r="I22" s="6">
        <f t="shared" si="3"/>
        <v>56.179999999999993</v>
      </c>
      <c r="J22" s="6">
        <f t="shared" si="4"/>
        <v>1.7999999999999972</v>
      </c>
      <c r="K22" s="8">
        <f t="shared" si="5"/>
        <v>3.3100404560500132E-2</v>
      </c>
    </row>
    <row r="23" spans="1:11" x14ac:dyDescent="0.35">
      <c r="A23" t="s">
        <v>193</v>
      </c>
      <c r="B23" s="6">
        <f>VLOOKUP(A23, 'GSLT50 July 2024 Data'!$A$1:$AH$75, 33, FALSE)</f>
        <v>34.75</v>
      </c>
      <c r="C23" s="7">
        <f>VLOOKUP(A23, 'GSLT50 July 2024 Data'!$A$1:$AH$75, 34, FALSE)</f>
        <v>1.14E-2</v>
      </c>
      <c r="D23" s="6">
        <f t="shared" si="0"/>
        <v>22.8</v>
      </c>
      <c r="E23" s="6">
        <f>VLOOKUP(A23, 'GSLT50 July 2025 Data'!$A$1:$AH$77, 33, FALSE)</f>
        <v>37.729999999999997</v>
      </c>
      <c r="F23" s="7">
        <f>VLOOKUP(A23, 'GSLT50 July 2025 Data'!$A$1:$AH$77, 34, FALSE)</f>
        <v>1.23E-2</v>
      </c>
      <c r="G23" s="6">
        <f t="shared" si="1"/>
        <v>24.6</v>
      </c>
      <c r="H23" s="6">
        <f t="shared" si="2"/>
        <v>57.55</v>
      </c>
      <c r="I23" s="6">
        <f t="shared" si="3"/>
        <v>62.33</v>
      </c>
      <c r="J23" s="6">
        <f t="shared" si="4"/>
        <v>4.7800000000000011</v>
      </c>
      <c r="K23" s="8">
        <f t="shared" si="5"/>
        <v>8.3058210251954839E-2</v>
      </c>
    </row>
    <row r="24" spans="1:11" x14ac:dyDescent="0.35">
      <c r="A24" t="s">
        <v>194</v>
      </c>
      <c r="B24" s="6">
        <f>VLOOKUP(A24, 'GSLT50 July 2024 Data'!$A$1:$AH$75, 33, FALSE)</f>
        <v>28.59</v>
      </c>
      <c r="C24" s="7">
        <f>VLOOKUP(A24, 'GSLT50 July 2024 Data'!$A$1:$AH$75, 34, FALSE)</f>
        <v>1.9400000000000001E-2</v>
      </c>
      <c r="D24" s="6">
        <f t="shared" si="0"/>
        <v>38.800000000000004</v>
      </c>
      <c r="E24" s="6">
        <f>VLOOKUP(A24, 'GSLT50 July 2025 Data'!$A$1:$AH$77, 33, FALSE)</f>
        <v>29.619999999999997</v>
      </c>
      <c r="F24" s="7">
        <f>VLOOKUP(A24, 'GSLT50 July 2025 Data'!$A$1:$AH$77, 34, FALSE)</f>
        <v>2.01E-2</v>
      </c>
      <c r="G24" s="6">
        <f t="shared" si="1"/>
        <v>40.200000000000003</v>
      </c>
      <c r="H24" s="6">
        <f t="shared" si="2"/>
        <v>67.39</v>
      </c>
      <c r="I24" s="6">
        <f t="shared" si="3"/>
        <v>69.819999999999993</v>
      </c>
      <c r="J24" s="6">
        <f t="shared" si="4"/>
        <v>2.4299999999999926</v>
      </c>
      <c r="K24" s="8">
        <f t="shared" si="5"/>
        <v>3.6058762427659777E-2</v>
      </c>
    </row>
    <row r="25" spans="1:11" x14ac:dyDescent="0.35">
      <c r="A25" t="s">
        <v>195</v>
      </c>
      <c r="B25" s="6">
        <v>35.340000000000003</v>
      </c>
      <c r="C25" s="7">
        <v>2.9100000000000001E-2</v>
      </c>
      <c r="D25" s="6">
        <f t="shared" si="0"/>
        <v>58.2</v>
      </c>
      <c r="E25" s="6">
        <f>VLOOKUP(A25, 'GSLT50 July 2025 Data'!$A$1:$AH$77, 33, FALSE)</f>
        <v>36.51</v>
      </c>
      <c r="F25" s="7">
        <f>VLOOKUP(A25, 'GSLT50 July 2025 Data'!$A$1:$AH$77, 34, FALSE)</f>
        <v>3.0099999999999998E-2</v>
      </c>
      <c r="G25" s="6">
        <f t="shared" si="1"/>
        <v>60.199999999999996</v>
      </c>
      <c r="H25" s="6">
        <f t="shared" si="2"/>
        <v>93.54</v>
      </c>
      <c r="I25" s="6">
        <f t="shared" si="3"/>
        <v>96.71</v>
      </c>
      <c r="J25" s="6">
        <f t="shared" si="4"/>
        <v>3.1699999999999875</v>
      </c>
      <c r="K25" s="8">
        <f t="shared" si="5"/>
        <v>3.3889245242676794E-2</v>
      </c>
    </row>
    <row r="26" spans="1:11" x14ac:dyDescent="0.35">
      <c r="A26" t="s">
        <v>196</v>
      </c>
      <c r="B26" s="6">
        <f>VLOOKUP(A26, 'GSLT50 July 2024 Data'!$A$1:$AH$75, 33, FALSE)</f>
        <v>41.91</v>
      </c>
      <c r="C26" s="7">
        <f>VLOOKUP(A26, 'GSLT50 July 2024 Data'!$A$1:$AH$75, 34, FALSE)</f>
        <v>1.44E-2</v>
      </c>
      <c r="D26" s="6">
        <f t="shared" si="0"/>
        <v>28.8</v>
      </c>
      <c r="E26" s="6">
        <v>41.82</v>
      </c>
      <c r="F26" s="7">
        <f>VLOOKUP(A26, 'GSLT50 July 2025 Data'!$A$1:$AH$77, 34, FALSE)</f>
        <v>1.6299999999999999E-2</v>
      </c>
      <c r="G26" s="6">
        <f t="shared" si="1"/>
        <v>32.599999999999994</v>
      </c>
      <c r="H26" s="6">
        <f t="shared" si="2"/>
        <v>70.709999999999994</v>
      </c>
      <c r="I26" s="6">
        <f t="shared" si="3"/>
        <v>74.419999999999987</v>
      </c>
      <c r="J26" s="6">
        <f t="shared" si="4"/>
        <v>3.7099999999999937</v>
      </c>
      <c r="K26" s="8">
        <f t="shared" si="5"/>
        <v>5.246782633290898E-2</v>
      </c>
    </row>
    <row r="27" spans="1:11" x14ac:dyDescent="0.35">
      <c r="A27" t="s">
        <v>197</v>
      </c>
      <c r="B27" s="6">
        <f>VLOOKUP(A27, 'GSLT50 July 2024 Data'!$A$1:$AH$75, 33, FALSE)</f>
        <v>36.86</v>
      </c>
      <c r="C27" s="7">
        <f>VLOOKUP(A27, 'GSLT50 July 2024 Data'!$A$1:$AH$75, 34, FALSE)</f>
        <v>1.8200000000000001E-2</v>
      </c>
      <c r="D27" s="6">
        <f t="shared" si="0"/>
        <v>36.4</v>
      </c>
      <c r="E27" s="6">
        <f>VLOOKUP(A27, 'GSLT50 July 2025 Data'!$A$1:$AH$77, 33, FALSE)</f>
        <v>36.86</v>
      </c>
      <c r="F27" s="7">
        <f>VLOOKUP(A27, 'GSLT50 July 2025 Data'!$A$1:$AH$77, 34, FALSE)</f>
        <v>1.8599999999999998E-2</v>
      </c>
      <c r="G27" s="6">
        <f t="shared" si="1"/>
        <v>37.199999999999996</v>
      </c>
      <c r="H27" s="6">
        <f t="shared" si="2"/>
        <v>73.259999999999991</v>
      </c>
      <c r="I27" s="6">
        <f t="shared" si="3"/>
        <v>74.06</v>
      </c>
      <c r="J27" s="6">
        <f t="shared" si="4"/>
        <v>0.80000000000001137</v>
      </c>
      <c r="K27" s="8">
        <f t="shared" si="5"/>
        <v>1.0920010920011077E-2</v>
      </c>
    </row>
    <row r="28" spans="1:11" x14ac:dyDescent="0.35">
      <c r="A28" t="s">
        <v>198</v>
      </c>
      <c r="B28" s="6">
        <f>VLOOKUP(A28, 'GSLT50 July 2024 Data'!$A$1:$AH$75, 33, FALSE)</f>
        <v>52.6</v>
      </c>
      <c r="C28" s="7">
        <f>VLOOKUP(A28, 'GSLT50 July 2024 Data'!$A$1:$AH$75, 34, FALSE)</f>
        <v>1.2E-2</v>
      </c>
      <c r="D28" s="6">
        <f t="shared" si="0"/>
        <v>24</v>
      </c>
      <c r="E28" s="6">
        <f>VLOOKUP(A28, 'GSLT50 July 2025 Data'!$A$1:$AH$77, 33, FALSE)</f>
        <v>54.18</v>
      </c>
      <c r="F28" s="7">
        <f>VLOOKUP(A28, 'GSLT50 July 2025 Data'!$A$1:$AH$77, 34, FALSE)</f>
        <v>1.24E-2</v>
      </c>
      <c r="G28" s="6">
        <f t="shared" si="1"/>
        <v>24.8</v>
      </c>
      <c r="H28" s="6">
        <f t="shared" si="2"/>
        <v>76.599999999999994</v>
      </c>
      <c r="I28" s="6">
        <f t="shared" si="3"/>
        <v>78.98</v>
      </c>
      <c r="J28" s="6">
        <f t="shared" si="4"/>
        <v>2.3800000000000097</v>
      </c>
      <c r="K28" s="8">
        <f t="shared" si="5"/>
        <v>3.1070496083551041E-2</v>
      </c>
    </row>
    <row r="29" spans="1:11" x14ac:dyDescent="0.35">
      <c r="A29" t="s">
        <v>199</v>
      </c>
      <c r="B29" s="6">
        <f>VLOOKUP(A29, 'GSLT50 July 2024 Data'!$A$1:$AH$75, 33, FALSE)</f>
        <v>25.44</v>
      </c>
      <c r="C29" s="7">
        <f>VLOOKUP(A29, 'GSLT50 July 2024 Data'!$A$1:$AH$75, 34, FALSE)</f>
        <v>2.46E-2</v>
      </c>
      <c r="D29" s="6">
        <f t="shared" si="0"/>
        <v>49.2</v>
      </c>
      <c r="E29" s="6">
        <f>VLOOKUP(A29, 'GSLT50 July 2025 Data'!$A$1:$AH$77, 33, FALSE)</f>
        <v>25.44</v>
      </c>
      <c r="F29" s="7">
        <f>VLOOKUP(A29, 'GSLT50 July 2025 Data'!$A$1:$AH$77, 34, FALSE)</f>
        <v>2.46E-2</v>
      </c>
      <c r="G29" s="6">
        <f t="shared" si="1"/>
        <v>49.2</v>
      </c>
      <c r="H29" s="6">
        <f t="shared" si="2"/>
        <v>74.64</v>
      </c>
      <c r="I29" s="6">
        <f t="shared" si="3"/>
        <v>74.64</v>
      </c>
      <c r="J29" s="6">
        <f t="shared" si="4"/>
        <v>0</v>
      </c>
      <c r="K29" s="8">
        <f t="shared" si="5"/>
        <v>0</v>
      </c>
    </row>
    <row r="30" spans="1:11" x14ac:dyDescent="0.35">
      <c r="A30" t="s">
        <v>200</v>
      </c>
      <c r="B30" s="6">
        <f>VLOOKUP(A30, 'GSLT50 July 2024 Data'!$A$1:$AH$75, 33, FALSE)</f>
        <v>28.68</v>
      </c>
      <c r="C30" s="7">
        <f>VLOOKUP(A30, 'GSLT50 July 2024 Data'!$A$1:$AH$75, 34, FALSE)</f>
        <v>2.3E-2</v>
      </c>
      <c r="D30" s="6">
        <f t="shared" si="0"/>
        <v>46</v>
      </c>
      <c r="E30" s="6">
        <f>VLOOKUP(A30, 'GSLT50 July 2025 Data'!$A$1:$AH$77, 33, FALSE)</f>
        <v>29.709999999999997</v>
      </c>
      <c r="F30" s="7">
        <f>VLOOKUP(A30, 'GSLT50 July 2025 Data'!$A$1:$AH$77, 34, FALSE)</f>
        <v>2.3800000000000002E-2</v>
      </c>
      <c r="G30" s="6">
        <f t="shared" si="1"/>
        <v>47.6</v>
      </c>
      <c r="H30" s="6">
        <f t="shared" si="2"/>
        <v>74.680000000000007</v>
      </c>
      <c r="I30" s="6">
        <f t="shared" si="3"/>
        <v>77.31</v>
      </c>
      <c r="J30" s="6">
        <f t="shared" si="4"/>
        <v>2.6299999999999955</v>
      </c>
      <c r="K30" s="8">
        <f t="shared" si="5"/>
        <v>3.5216925549009043E-2</v>
      </c>
    </row>
    <row r="31" spans="1:11" x14ac:dyDescent="0.35">
      <c r="A31" t="s">
        <v>201</v>
      </c>
      <c r="B31" s="6">
        <f>VLOOKUP(A31, 'GSLT50 July 2024 Data'!$A$1:$AH$75, 33, FALSE)</f>
        <v>32.949999999999996</v>
      </c>
      <c r="C31" s="7">
        <f>VLOOKUP(A31, 'GSLT50 July 2024 Data'!$A$1:$AH$75, 34, FALSE)</f>
        <v>2.2499999999999999E-2</v>
      </c>
      <c r="D31" s="6">
        <f t="shared" si="0"/>
        <v>45</v>
      </c>
      <c r="E31" s="6">
        <f>VLOOKUP(A31, 'GSLT50 July 2025 Data'!$A$1:$AH$77, 33, FALSE)</f>
        <v>34.14</v>
      </c>
      <c r="F31" s="7">
        <f>VLOOKUP(A31, 'GSLT50 July 2025 Data'!$A$1:$AH$77, 34, FALSE)</f>
        <v>2.3300000000000001E-2</v>
      </c>
      <c r="G31" s="6">
        <f t="shared" si="1"/>
        <v>46.6</v>
      </c>
      <c r="H31" s="6">
        <f t="shared" si="2"/>
        <v>77.949999999999989</v>
      </c>
      <c r="I31" s="6">
        <f t="shared" si="3"/>
        <v>80.740000000000009</v>
      </c>
      <c r="J31" s="6">
        <f t="shared" si="4"/>
        <v>2.7900000000000205</v>
      </c>
      <c r="K31" s="8">
        <f t="shared" si="5"/>
        <v>3.579217447081489E-2</v>
      </c>
    </row>
    <row r="32" spans="1:11" x14ac:dyDescent="0.35">
      <c r="A32" t="s">
        <v>202</v>
      </c>
      <c r="B32" s="6">
        <f>VLOOKUP(A32, 'GSLT50 July 2024 Data'!$A$1:$AH$75, 33, FALSE)</f>
        <v>24.68</v>
      </c>
      <c r="C32" s="7">
        <f>VLOOKUP(A32, 'GSLT50 July 2024 Data'!$A$1:$AH$75, 34, FALSE)</f>
        <v>8.3999999999999995E-3</v>
      </c>
      <c r="D32" s="6">
        <f t="shared" si="0"/>
        <v>16.8</v>
      </c>
      <c r="E32" s="6">
        <f>VLOOKUP(A32, 'GSLT50 July 2025 Data'!$A$1:$AH$77, 33, FALSE)</f>
        <v>25.569999999999997</v>
      </c>
      <c r="F32" s="7">
        <f>VLOOKUP(A32, 'GSLT50 July 2025 Data'!$A$1:$AH$77, 34, FALSE)</f>
        <v>8.6999999999999994E-3</v>
      </c>
      <c r="G32" s="6">
        <f t="shared" si="1"/>
        <v>17.399999999999999</v>
      </c>
      <c r="H32" s="6">
        <f t="shared" si="2"/>
        <v>41.480000000000004</v>
      </c>
      <c r="I32" s="6">
        <f t="shared" si="3"/>
        <v>42.97</v>
      </c>
      <c r="J32" s="6">
        <f t="shared" si="4"/>
        <v>1.4899999999999949</v>
      </c>
      <c r="K32" s="8">
        <f t="shared" si="5"/>
        <v>3.5920925747347995E-2</v>
      </c>
    </row>
    <row r="33" spans="1:11" x14ac:dyDescent="0.35">
      <c r="A33" t="s">
        <v>203</v>
      </c>
      <c r="B33" s="6">
        <f>VLOOKUP(A33, 'GSLT50 July 2024 Data'!$A$1:$AH$75, 33, FALSE)</f>
        <v>26.49</v>
      </c>
      <c r="C33" s="7">
        <f>VLOOKUP(A33, 'GSLT50 July 2024 Data'!$A$1:$AH$75, 34, FALSE)</f>
        <v>1.15E-2</v>
      </c>
      <c r="D33" s="6">
        <f t="shared" si="0"/>
        <v>23</v>
      </c>
      <c r="E33" s="6">
        <f>VLOOKUP(A33, 'GSLT50 July 2025 Data'!$A$1:$AH$77, 33, FALSE)</f>
        <v>30.34</v>
      </c>
      <c r="F33" s="7">
        <f>VLOOKUP(A33, 'GSLT50 July 2025 Data'!$A$1:$AH$77, 34, FALSE)</f>
        <v>1.32E-2</v>
      </c>
      <c r="G33" s="6">
        <f t="shared" si="1"/>
        <v>26.4</v>
      </c>
      <c r="H33" s="6">
        <f t="shared" si="2"/>
        <v>49.489999999999995</v>
      </c>
      <c r="I33" s="6">
        <f t="shared" si="3"/>
        <v>56.739999999999995</v>
      </c>
      <c r="J33" s="6">
        <f t="shared" si="4"/>
        <v>7.25</v>
      </c>
      <c r="K33" s="8">
        <f t="shared" si="5"/>
        <v>0.1464942412608608</v>
      </c>
    </row>
    <row r="34" spans="1:11" x14ac:dyDescent="0.35">
      <c r="A34" t="s">
        <v>204</v>
      </c>
      <c r="B34" s="6">
        <f>VLOOKUP(A34, 'GSLT50 July 2024 Data'!$A$1:$AH$75, 33, FALSE)</f>
        <v>17.149999999999999</v>
      </c>
      <c r="C34" s="7">
        <f>VLOOKUP(A34, 'GSLT50 July 2024 Data'!$A$1:$AH$75, 34, FALSE)</f>
        <v>7.7999999999999996E-3</v>
      </c>
      <c r="D34" s="6">
        <f t="shared" si="0"/>
        <v>15.6</v>
      </c>
      <c r="E34" s="6">
        <f>VLOOKUP(A34, 'GSLT50 July 2025 Data'!$A$1:$AH$77, 33, FALSE)</f>
        <v>20.279999999999998</v>
      </c>
      <c r="F34" s="7">
        <f>VLOOKUP(A34, 'GSLT50 July 2025 Data'!$A$1:$AH$77, 34, FALSE)</f>
        <v>9.1999999999999998E-3</v>
      </c>
      <c r="G34" s="6">
        <f t="shared" si="1"/>
        <v>18.399999999999999</v>
      </c>
      <c r="H34" s="6">
        <f t="shared" si="2"/>
        <v>32.75</v>
      </c>
      <c r="I34" s="6">
        <f t="shared" si="3"/>
        <v>38.679999999999993</v>
      </c>
      <c r="J34" s="6">
        <f t="shared" si="4"/>
        <v>5.9299999999999926</v>
      </c>
      <c r="K34" s="8">
        <f t="shared" si="5"/>
        <v>0.1810687022900761</v>
      </c>
    </row>
    <row r="35" spans="1:11" x14ac:dyDescent="0.35">
      <c r="A35" t="s">
        <v>205</v>
      </c>
      <c r="B35" s="6">
        <f>VLOOKUP(A35, 'GSLT50 July 2024 Data'!$A$1:$AH$75, 33, FALSE)</f>
        <v>32.78</v>
      </c>
      <c r="C35" s="7">
        <f>VLOOKUP(A35, 'GSLT50 July 2024 Data'!$A$1:$AH$75, 34, FALSE)</f>
        <v>6.88E-2</v>
      </c>
      <c r="D35" s="6">
        <f t="shared" si="0"/>
        <v>137.6</v>
      </c>
      <c r="E35" s="6">
        <f>VLOOKUP(A35, 'GSLT50 July 2025 Data'!$A$1:$AH$77, 33, FALSE)</f>
        <v>32.78</v>
      </c>
      <c r="F35" s="7">
        <f>VLOOKUP(A35, 'GSLT50 July 2025 Data'!$A$1:$AH$77, 34, FALSE)</f>
        <v>7.6799999999999993E-2</v>
      </c>
      <c r="G35" s="6">
        <f t="shared" si="1"/>
        <v>153.6</v>
      </c>
      <c r="H35" s="6">
        <f t="shared" si="2"/>
        <v>170.38</v>
      </c>
      <c r="I35" s="6">
        <f t="shared" si="3"/>
        <v>186.38</v>
      </c>
      <c r="J35" s="6">
        <f t="shared" si="4"/>
        <v>16</v>
      </c>
      <c r="K35" s="8">
        <f t="shared" si="5"/>
        <v>9.3907735649724142E-2</v>
      </c>
    </row>
    <row r="36" spans="1:11" x14ac:dyDescent="0.35">
      <c r="A36" t="s">
        <v>206</v>
      </c>
      <c r="B36" s="6">
        <f>VLOOKUP(A36, 'GSLT50 July 2024 Data'!$A$1:$AH$75, 33, FALSE)</f>
        <v>25.509999999999998</v>
      </c>
      <c r="C36" s="7">
        <f>VLOOKUP(A36, 'GSLT50 July 2024 Data'!$A$1:$AH$75, 34, FALSE)</f>
        <v>3.3000000000000002E-2</v>
      </c>
      <c r="D36" s="6">
        <f t="shared" si="0"/>
        <v>66</v>
      </c>
      <c r="E36" s="6">
        <f>VLOOKUP(A36, 'GSLT50 July 2025 Data'!$A$1:$AH$77, 33, FALSE)</f>
        <v>25.509999999999998</v>
      </c>
      <c r="F36" s="7">
        <f>VLOOKUP(A36, 'GSLT50 July 2025 Data'!$A$1:$AH$77, 34, FALSE)</f>
        <v>3.6999999999999998E-2</v>
      </c>
      <c r="G36" s="6">
        <f t="shared" si="1"/>
        <v>74</v>
      </c>
      <c r="H36" s="6">
        <f t="shared" si="2"/>
        <v>91.509999999999991</v>
      </c>
      <c r="I36" s="6">
        <f t="shared" si="3"/>
        <v>99.509999999999991</v>
      </c>
      <c r="J36" s="6">
        <f t="shared" si="4"/>
        <v>8</v>
      </c>
      <c r="K36" s="8">
        <f t="shared" si="5"/>
        <v>8.7422139656868111E-2</v>
      </c>
    </row>
    <row r="37" spans="1:11" x14ac:dyDescent="0.35">
      <c r="A37" t="s">
        <v>207</v>
      </c>
      <c r="B37" s="6">
        <v>23.15</v>
      </c>
      <c r="C37" s="7">
        <v>0.03</v>
      </c>
      <c r="D37" s="6">
        <f t="shared" si="0"/>
        <v>60</v>
      </c>
      <c r="E37" s="6">
        <f>VLOOKUP(A37, 'GSLT50 July 2025 Data'!$A$1:$AH$77, 33, FALSE)</f>
        <v>23.529999999999998</v>
      </c>
      <c r="F37" s="7">
        <f>VLOOKUP(A37, 'GSLT50 July 2025 Data'!$A$1:$AH$77, 34, FALSE)</f>
        <v>3.0499999999999999E-2</v>
      </c>
      <c r="G37" s="6">
        <f t="shared" si="1"/>
        <v>61</v>
      </c>
      <c r="H37" s="6">
        <f t="shared" si="2"/>
        <v>83.15</v>
      </c>
      <c r="I37" s="6">
        <f t="shared" si="3"/>
        <v>84.53</v>
      </c>
      <c r="J37" s="6">
        <f t="shared" si="4"/>
        <v>1.3799999999999955</v>
      </c>
      <c r="K37" s="8">
        <f t="shared" si="5"/>
        <v>1.6596512327119606E-2</v>
      </c>
    </row>
    <row r="38" spans="1:11" x14ac:dyDescent="0.35">
      <c r="A38" t="s">
        <v>208</v>
      </c>
      <c r="B38" s="6">
        <f>VLOOKUP(A38, 'GSLT50 July 2024 Data'!$A$1:$AH$75, 33, FALSE)</f>
        <v>46.24</v>
      </c>
      <c r="C38" s="7">
        <f>VLOOKUP(A38, 'GSLT50 July 2024 Data'!$A$1:$AH$75, 34, FALSE)</f>
        <v>9.9000000000000008E-3</v>
      </c>
      <c r="D38" s="6">
        <f t="shared" si="0"/>
        <v>19.8</v>
      </c>
      <c r="E38" s="6">
        <f>VLOOKUP(A38, 'GSLT50 July 2025 Data'!$A$1:$AH$77, 33, FALSE)</f>
        <v>47.769999999999996</v>
      </c>
      <c r="F38" s="7">
        <f>VLOOKUP(A38, 'GSLT50 July 2025 Data'!$A$1:$AH$77, 34, FALSE)</f>
        <v>1.0200000000000001E-2</v>
      </c>
      <c r="G38" s="6">
        <f t="shared" si="1"/>
        <v>20.400000000000002</v>
      </c>
      <c r="H38" s="6">
        <f t="shared" si="2"/>
        <v>66.040000000000006</v>
      </c>
      <c r="I38" s="6">
        <f t="shared" si="3"/>
        <v>68.17</v>
      </c>
      <c r="J38" s="6">
        <f t="shared" si="4"/>
        <v>2.1299999999999955</v>
      </c>
      <c r="K38" s="8">
        <f t="shared" si="5"/>
        <v>3.2253179890975092E-2</v>
      </c>
    </row>
    <row r="39" spans="1:11" ht="14.25" customHeight="1" x14ac:dyDescent="0.35">
      <c r="A39" t="s">
        <v>209</v>
      </c>
      <c r="B39" s="6">
        <f>VLOOKUP(A39, 'GSLT50 July 2024 Data'!$A$1:$AH$75, 33, FALSE)</f>
        <v>17.04</v>
      </c>
      <c r="C39" s="7">
        <f>VLOOKUP(A39, 'GSLT50 July 2024 Data'!$A$1:$AH$75, 34, FALSE)</f>
        <v>1.8700000000000001E-2</v>
      </c>
      <c r="D39" s="6">
        <f t="shared" si="0"/>
        <v>37.400000000000006</v>
      </c>
      <c r="E39" s="6">
        <f>VLOOKUP(A39, 'GSLT50 July 2025 Data'!$A$1:$AH$77, 33, FALSE)</f>
        <v>17.63</v>
      </c>
      <c r="F39" s="7">
        <f>VLOOKUP(A39, 'GSLT50 July 2025 Data'!$A$1:$AH$77, 34, FALSE)</f>
        <v>1.9300000000000001E-2</v>
      </c>
      <c r="G39" s="6">
        <f t="shared" si="1"/>
        <v>38.6</v>
      </c>
      <c r="H39" s="6">
        <f t="shared" si="2"/>
        <v>54.440000000000005</v>
      </c>
      <c r="I39" s="6">
        <f t="shared" si="3"/>
        <v>56.230000000000004</v>
      </c>
      <c r="J39" s="6">
        <f t="shared" si="4"/>
        <v>1.7899999999999991</v>
      </c>
      <c r="K39" s="8">
        <f t="shared" si="5"/>
        <v>3.288023512123437E-2</v>
      </c>
    </row>
    <row r="40" spans="1:11" x14ac:dyDescent="0.35">
      <c r="A40" t="s">
        <v>259</v>
      </c>
      <c r="B40" s="6">
        <f>VLOOKUP(A40, 'GSLT50 July 2024 Data'!$A$1:$AH$75, 33, FALSE)</f>
        <v>31.33</v>
      </c>
      <c r="C40" s="7">
        <f>VLOOKUP(A40, 'GSLT50 July 2024 Data'!$A$1:$AH$75, 34, FALSE)</f>
        <v>1.4999999999999999E-2</v>
      </c>
      <c r="D40" s="6">
        <f t="shared" si="0"/>
        <v>30</v>
      </c>
      <c r="E40" s="6">
        <f>VLOOKUP(A40, 'GSLT50 July 2025 Data'!$A$1:$AH$77, 33, FALSE)</f>
        <v>32.36</v>
      </c>
      <c r="F40" s="7">
        <f>VLOOKUP(A40, 'GSLT50 July 2025 Data'!$A$1:$AH$77, 34, FALSE)</f>
        <v>1.55E-2</v>
      </c>
      <c r="G40" s="6">
        <f t="shared" si="1"/>
        <v>31</v>
      </c>
      <c r="H40" s="6">
        <f t="shared" si="2"/>
        <v>61.33</v>
      </c>
      <c r="I40" s="6">
        <f t="shared" si="3"/>
        <v>63.36</v>
      </c>
      <c r="J40" s="6">
        <f t="shared" si="4"/>
        <v>2.0300000000000011</v>
      </c>
      <c r="K40" s="8">
        <f t="shared" si="5"/>
        <v>3.3099624979618478E-2</v>
      </c>
    </row>
    <row r="41" spans="1:11" x14ac:dyDescent="0.35">
      <c r="A41" t="s">
        <v>210</v>
      </c>
      <c r="B41" s="6">
        <f>VLOOKUP(A41, 'GSLT50 July 2024 Data'!$A$1:$AH$75, 33, FALSE)</f>
        <v>27.709999999999997</v>
      </c>
      <c r="C41" s="7">
        <f>VLOOKUP(A41, 'GSLT50 July 2024 Data'!$A$1:$AH$75, 34, FALSE)</f>
        <v>1.0200000000000001E-2</v>
      </c>
      <c r="D41" s="6">
        <f t="shared" si="0"/>
        <v>20.400000000000002</v>
      </c>
      <c r="E41" s="6">
        <f>VLOOKUP(A41, 'GSLT50 July 2025 Data'!$A$1:$AH$77, 33, FALSE)</f>
        <v>27.709999999999997</v>
      </c>
      <c r="F41" s="7">
        <f>VLOOKUP(A41, 'GSLT50 July 2025 Data'!$A$1:$AH$77, 34, FALSE)</f>
        <v>1.0200000000000001E-2</v>
      </c>
      <c r="G41" s="6">
        <f t="shared" si="1"/>
        <v>20.400000000000002</v>
      </c>
      <c r="H41" s="6">
        <f t="shared" si="2"/>
        <v>48.11</v>
      </c>
      <c r="I41" s="6">
        <f t="shared" si="3"/>
        <v>48.11</v>
      </c>
      <c r="J41" s="6">
        <f t="shared" si="4"/>
        <v>0</v>
      </c>
      <c r="K41" s="8">
        <f t="shared" si="5"/>
        <v>0</v>
      </c>
    </row>
    <row r="42" spans="1:11" x14ac:dyDescent="0.35">
      <c r="A42" t="s">
        <v>211</v>
      </c>
      <c r="B42" s="6">
        <f>VLOOKUP(A42, 'GSLT50 July 2024 Data'!$A$1:$AH$75, 33, FALSE)</f>
        <v>45.05</v>
      </c>
      <c r="C42" s="7">
        <f>VLOOKUP(A42, 'GSLT50 July 2024 Data'!$A$1:$AH$75, 34, FALSE)</f>
        <v>1.32E-2</v>
      </c>
      <c r="D42" s="6">
        <f t="shared" si="0"/>
        <v>26.4</v>
      </c>
      <c r="E42" s="6">
        <f>VLOOKUP(A42, 'GSLT50 July 2025 Data'!$A$1:$AH$77, 33, FALSE)</f>
        <v>45.05</v>
      </c>
      <c r="F42" s="7">
        <f>VLOOKUP(A42, 'GSLT50 July 2025 Data'!$A$1:$AH$77, 34, FALSE)</f>
        <v>1.35E-2</v>
      </c>
      <c r="G42" s="6">
        <f t="shared" si="1"/>
        <v>27</v>
      </c>
      <c r="H42" s="6">
        <f t="shared" si="2"/>
        <v>71.449999999999989</v>
      </c>
      <c r="I42" s="6">
        <f t="shared" si="3"/>
        <v>72.05</v>
      </c>
      <c r="J42" s="6">
        <f t="shared" si="4"/>
        <v>0.60000000000000853</v>
      </c>
      <c r="K42" s="8">
        <f t="shared" si="5"/>
        <v>8.3974807557733889E-3</v>
      </c>
    </row>
    <row r="43" spans="1:11" x14ac:dyDescent="0.35">
      <c r="A43" t="s">
        <v>212</v>
      </c>
      <c r="B43" s="6">
        <f>VLOOKUP(A43, 'GSLT50 July 2024 Data'!$A$1:$AH$75, 33, FALSE)</f>
        <v>33.979999999999997</v>
      </c>
      <c r="C43" s="7">
        <f>VLOOKUP(A43, 'GSLT50 July 2024 Data'!$A$1:$AH$75, 34, FALSE)</f>
        <v>1.46E-2</v>
      </c>
      <c r="D43" s="6">
        <f t="shared" si="0"/>
        <v>29.2</v>
      </c>
      <c r="E43" s="6">
        <f>VLOOKUP(A43, 'GSLT50 July 2025 Data'!$A$1:$AH$77, 33, FALSE)</f>
        <v>35.1</v>
      </c>
      <c r="F43" s="7">
        <f>VLOOKUP(A43, 'GSLT50 July 2025 Data'!$A$1:$AH$77, 34, FALSE)</f>
        <v>1.5100000000000001E-2</v>
      </c>
      <c r="G43" s="6">
        <f t="shared" si="1"/>
        <v>30.200000000000003</v>
      </c>
      <c r="H43" s="6">
        <f t="shared" si="2"/>
        <v>63.179999999999993</v>
      </c>
      <c r="I43" s="6">
        <f t="shared" si="3"/>
        <v>65.300000000000011</v>
      </c>
      <c r="J43" s="6">
        <f t="shared" si="4"/>
        <v>2.1200000000000188</v>
      </c>
      <c r="K43" s="8">
        <f t="shared" si="5"/>
        <v>3.3554922443811634E-2</v>
      </c>
    </row>
    <row r="44" spans="1:11" x14ac:dyDescent="0.35">
      <c r="A44" t="s">
        <v>213</v>
      </c>
      <c r="B44" s="6">
        <f>VLOOKUP(A44, 'GSLT50 July 2024 Data'!$A$1:$AH$75, 33, FALSE)</f>
        <v>21.47</v>
      </c>
      <c r="C44" s="7">
        <f>VLOOKUP(A44, 'GSLT50 July 2024 Data'!$A$1:$AH$75, 34, FALSE)</f>
        <v>2.2599999999999999E-2</v>
      </c>
      <c r="D44" s="6">
        <f t="shared" si="0"/>
        <v>45.199999999999996</v>
      </c>
      <c r="E44" s="6">
        <f>VLOOKUP(A44, 'GSLT50 July 2025 Data'!$A$1:$AH$77, 33, FALSE)</f>
        <v>22.24</v>
      </c>
      <c r="F44" s="7">
        <f>VLOOKUP(A44, 'GSLT50 July 2025 Data'!$A$1:$AH$77, 34, FALSE)</f>
        <v>2.3400000000000001E-2</v>
      </c>
      <c r="G44" s="6">
        <f t="shared" si="1"/>
        <v>46.800000000000004</v>
      </c>
      <c r="H44" s="6">
        <f t="shared" si="2"/>
        <v>66.669999999999987</v>
      </c>
      <c r="I44" s="6">
        <f t="shared" si="3"/>
        <v>69.040000000000006</v>
      </c>
      <c r="J44" s="6">
        <f t="shared" si="4"/>
        <v>2.3700000000000188</v>
      </c>
      <c r="K44" s="8">
        <f t="shared" si="5"/>
        <v>3.5548222588870845E-2</v>
      </c>
    </row>
    <row r="45" spans="1:11" x14ac:dyDescent="0.35">
      <c r="A45" t="s">
        <v>214</v>
      </c>
      <c r="B45" s="6">
        <v>26.73</v>
      </c>
      <c r="C45" s="7">
        <v>1.9699999999999999E-2</v>
      </c>
      <c r="D45" s="6">
        <f t="shared" si="0"/>
        <v>39.4</v>
      </c>
      <c r="E45" s="6">
        <f>VLOOKUP(A45, 'GSLT50 July 2025 Data'!$A$1:$AH$77, 33, FALSE)</f>
        <v>27.65</v>
      </c>
      <c r="F45" s="7">
        <f>VLOOKUP(A45, 'GSLT50 July 2025 Data'!$A$1:$AH$77, 34, FALSE)</f>
        <v>2.0400000000000001E-2</v>
      </c>
      <c r="G45" s="6">
        <f t="shared" si="1"/>
        <v>40.800000000000004</v>
      </c>
      <c r="H45" s="6">
        <f t="shared" si="2"/>
        <v>66.13</v>
      </c>
      <c r="I45" s="6">
        <f t="shared" si="3"/>
        <v>68.45</v>
      </c>
      <c r="J45" s="6">
        <f t="shared" si="4"/>
        <v>2.3200000000000074</v>
      </c>
      <c r="K45" s="8">
        <f t="shared" si="5"/>
        <v>3.5082413428096287E-2</v>
      </c>
    </row>
    <row r="46" spans="1:11" x14ac:dyDescent="0.35">
      <c r="A46" t="s">
        <v>215</v>
      </c>
      <c r="B46" s="6">
        <v>35.479999999999997</v>
      </c>
      <c r="C46" s="7">
        <v>2.3300000000000001E-2</v>
      </c>
      <c r="D46" s="6">
        <f t="shared" si="0"/>
        <v>46.6</v>
      </c>
      <c r="E46" s="6">
        <f>VLOOKUP(A46, 'GSLT50 July 2025 Data'!$A$1:$AH$77, 33, FALSE)</f>
        <v>36.700000000000003</v>
      </c>
      <c r="F46" s="7">
        <f>VLOOKUP(A46, 'GSLT50 July 2025 Data'!$A$1:$AH$77, 34, FALSE)</f>
        <v>2.41E-2</v>
      </c>
      <c r="G46" s="6">
        <f t="shared" si="1"/>
        <v>48.2</v>
      </c>
      <c r="H46" s="6">
        <f t="shared" si="2"/>
        <v>82.08</v>
      </c>
      <c r="I46" s="6">
        <f t="shared" si="3"/>
        <v>84.9</v>
      </c>
      <c r="J46" s="6">
        <f t="shared" si="4"/>
        <v>2.8200000000000074</v>
      </c>
      <c r="K46" s="8">
        <f t="shared" si="5"/>
        <v>3.4356725146198919E-2</v>
      </c>
    </row>
    <row r="47" spans="1:11" x14ac:dyDescent="0.35">
      <c r="A47" t="s">
        <v>216</v>
      </c>
      <c r="B47" s="6">
        <f>VLOOKUP(A47, 'GSLT50 July 2024 Data'!$A$1:$AH$75, 33, FALSE)</f>
        <v>46.75</v>
      </c>
      <c r="C47" s="7">
        <f>VLOOKUP(A47, 'GSLT50 July 2024 Data'!$A$1:$AH$75, 34, FALSE)</f>
        <v>1.7000000000000001E-2</v>
      </c>
      <c r="D47" s="6">
        <f t="shared" si="0"/>
        <v>34</v>
      </c>
      <c r="E47" s="6">
        <f>VLOOKUP(A47, 'GSLT50 July 2025 Data'!$A$1:$AH$77, 33, FALSE)</f>
        <v>48.36</v>
      </c>
      <c r="F47" s="7">
        <f>VLOOKUP(A47, 'GSLT50 July 2025 Data'!$A$1:$AH$77, 34, FALSE)</f>
        <v>1.7600000000000001E-2</v>
      </c>
      <c r="G47" s="6">
        <f t="shared" si="1"/>
        <v>35.200000000000003</v>
      </c>
      <c r="H47" s="6">
        <f t="shared" si="2"/>
        <v>80.75</v>
      </c>
      <c r="I47" s="6">
        <f t="shared" si="3"/>
        <v>83.56</v>
      </c>
      <c r="J47" s="6">
        <f t="shared" si="4"/>
        <v>2.8100000000000023</v>
      </c>
      <c r="K47" s="8">
        <f t="shared" si="5"/>
        <v>3.479876160990715E-2</v>
      </c>
    </row>
    <row r="48" spans="1:11" x14ac:dyDescent="0.35">
      <c r="A48" t="s">
        <v>217</v>
      </c>
      <c r="B48" s="6">
        <f>VLOOKUP(A48, 'GSLT50 July 2024 Data'!$A$1:$AH$75, 33, FALSE)</f>
        <v>43.559999999999995</v>
      </c>
      <c r="C48" s="7">
        <f>VLOOKUP(A48, 'GSLT50 July 2024 Data'!$A$1:$AH$75, 34, FALSE)</f>
        <v>1.4E-2</v>
      </c>
      <c r="D48" s="6">
        <f t="shared" si="0"/>
        <v>28</v>
      </c>
      <c r="E48" s="6">
        <f>VLOOKUP(A48, 'GSLT50 July 2025 Data'!$A$1:$AH$77, 33, FALSE)</f>
        <v>45.059999999999995</v>
      </c>
      <c r="F48" s="7">
        <f>VLOOKUP(A48, 'GSLT50 July 2025 Data'!$A$1:$AH$77, 34, FALSE)</f>
        <v>1.5599999999999999E-2</v>
      </c>
      <c r="G48" s="6">
        <f t="shared" si="1"/>
        <v>31.2</v>
      </c>
      <c r="H48" s="6">
        <f t="shared" si="2"/>
        <v>71.56</v>
      </c>
      <c r="I48" s="6">
        <f t="shared" si="3"/>
        <v>76.259999999999991</v>
      </c>
      <c r="J48" s="6">
        <f t="shared" si="4"/>
        <v>4.6999999999999886</v>
      </c>
      <c r="K48" s="8">
        <f t="shared" si="5"/>
        <v>6.5679150363331315E-2</v>
      </c>
    </row>
    <row r="49" spans="1:11" x14ac:dyDescent="0.35">
      <c r="A49" t="s">
        <v>218</v>
      </c>
      <c r="B49" s="6">
        <f>VLOOKUP(A49, 'GSLT50 July 2024 Data'!$A$1:$AH$75, 33, FALSE)</f>
        <v>29.88</v>
      </c>
      <c r="C49" s="7">
        <f>VLOOKUP(A49, 'GSLT50 July 2024 Data'!$A$1:$AH$75, 34, FALSE)</f>
        <v>2.29E-2</v>
      </c>
      <c r="D49" s="6">
        <f t="shared" si="0"/>
        <v>45.8</v>
      </c>
      <c r="E49" s="6">
        <f>VLOOKUP(A49, 'GSLT50 July 2025 Data'!$A$1:$AH$77, 33, FALSE)</f>
        <v>30.869999999999997</v>
      </c>
      <c r="F49" s="7">
        <f>VLOOKUP(A49, 'GSLT50 July 2025 Data'!$A$1:$AH$77, 34, FALSE)</f>
        <v>2.3699999999999999E-2</v>
      </c>
      <c r="G49" s="6">
        <f t="shared" si="1"/>
        <v>47.4</v>
      </c>
      <c r="H49" s="6">
        <f t="shared" si="2"/>
        <v>75.679999999999993</v>
      </c>
      <c r="I49" s="6">
        <f t="shared" si="3"/>
        <v>78.27</v>
      </c>
      <c r="J49" s="6">
        <f t="shared" si="4"/>
        <v>2.5900000000000034</v>
      </c>
      <c r="K49" s="8">
        <f t="shared" si="5"/>
        <v>3.422304439746305E-2</v>
      </c>
    </row>
    <row r="50" spans="1:11" x14ac:dyDescent="0.35">
      <c r="A50" t="s">
        <v>219</v>
      </c>
      <c r="B50" s="6">
        <f>VLOOKUP(A50, 'GSLT50 July 2024 Data'!$A$1:$AH$75, 33, FALSE)</f>
        <v>38.17</v>
      </c>
      <c r="C50" s="7">
        <f>VLOOKUP(A50, 'GSLT50 July 2024 Data'!$A$1:$AH$75, 34, FALSE)</f>
        <v>2.1299999999999999E-2</v>
      </c>
      <c r="D50" s="6">
        <f t="shared" si="0"/>
        <v>42.6</v>
      </c>
      <c r="E50" s="6">
        <f>VLOOKUP(A50, 'GSLT50 July 2025 Data'!$A$1:$AH$77, 33, FALSE)</f>
        <v>41.23</v>
      </c>
      <c r="F50" s="7">
        <f>VLOOKUP(A50, 'GSLT50 July 2025 Data'!$A$1:$AH$77, 34, FALSE)</f>
        <v>2.3E-2</v>
      </c>
      <c r="G50" s="6">
        <f t="shared" si="1"/>
        <v>46</v>
      </c>
      <c r="H50" s="6">
        <f t="shared" si="2"/>
        <v>80.77000000000001</v>
      </c>
      <c r="I50" s="6">
        <f t="shared" si="3"/>
        <v>87.22999999999999</v>
      </c>
      <c r="J50" s="6">
        <f t="shared" si="4"/>
        <v>6.4599999999999795</v>
      </c>
      <c r="K50" s="8">
        <f t="shared" si="5"/>
        <v>7.9980190664850542E-2</v>
      </c>
    </row>
    <row r="51" spans="1:11" x14ac:dyDescent="0.35">
      <c r="A51" t="s">
        <v>220</v>
      </c>
      <c r="B51" s="6">
        <f>VLOOKUP(A51, 'GSLT50 July 2024 Data'!$A$1:$AH$75, 33, FALSE)</f>
        <v>42.21</v>
      </c>
      <c r="C51" s="7">
        <f>VLOOKUP(A51, 'GSLT50 July 2024 Data'!$A$1:$AH$75, 34, FALSE)</f>
        <v>1.8800000000000001E-2</v>
      </c>
      <c r="D51" s="6">
        <f t="shared" si="0"/>
        <v>37.6</v>
      </c>
      <c r="E51" s="6">
        <f>VLOOKUP(A51, 'GSLT50 July 2025 Data'!$A$1:$AH$77, 33, FALSE)</f>
        <v>43.48</v>
      </c>
      <c r="F51" s="7">
        <f>VLOOKUP(A51, 'GSLT50 July 2025 Data'!$A$1:$AH$77, 34, FALSE)</f>
        <v>1.9400000000000001E-2</v>
      </c>
      <c r="G51" s="6">
        <f t="shared" si="1"/>
        <v>38.800000000000004</v>
      </c>
      <c r="H51" s="6">
        <f t="shared" si="2"/>
        <v>79.81</v>
      </c>
      <c r="I51" s="6">
        <f t="shared" si="3"/>
        <v>82.28</v>
      </c>
      <c r="J51" s="6">
        <f t="shared" si="4"/>
        <v>2.4699999999999989</v>
      </c>
      <c r="K51" s="8">
        <f t="shared" si="5"/>
        <v>3.0948502693897994E-2</v>
      </c>
    </row>
    <row r="52" spans="1:11" x14ac:dyDescent="0.35">
      <c r="A52" t="s">
        <v>221</v>
      </c>
      <c r="B52" s="6">
        <f>VLOOKUP(A52, 'GSLT50 July 2024 Data'!$A$1:$AH$75, 33, FALSE)</f>
        <v>36.65</v>
      </c>
      <c r="C52" s="7">
        <f>VLOOKUP(A52, 'GSLT50 July 2024 Data'!$A$1:$AH$75, 34, FALSE)</f>
        <v>1.34E-2</v>
      </c>
      <c r="D52" s="6">
        <f t="shared" si="0"/>
        <v>26.8</v>
      </c>
      <c r="E52" s="6">
        <f>VLOOKUP(A52, 'GSLT50 July 2025 Data'!$A$1:$AH$77, 33, FALSE)</f>
        <v>37.97</v>
      </c>
      <c r="F52" s="7">
        <f>VLOOKUP(A52, 'GSLT50 July 2025 Data'!$A$1:$AH$77, 34, FALSE)</f>
        <v>1.3899999999999999E-2</v>
      </c>
      <c r="G52" s="6">
        <f t="shared" si="1"/>
        <v>27.799999999999997</v>
      </c>
      <c r="H52" s="6">
        <f t="shared" si="2"/>
        <v>63.45</v>
      </c>
      <c r="I52" s="6">
        <f t="shared" si="3"/>
        <v>65.77</v>
      </c>
      <c r="J52" s="6">
        <f t="shared" si="4"/>
        <v>2.3199999999999932</v>
      </c>
      <c r="K52" s="8">
        <f t="shared" si="5"/>
        <v>3.6564223798266245E-2</v>
      </c>
    </row>
    <row r="53" spans="1:11" x14ac:dyDescent="0.35">
      <c r="A53" t="s">
        <v>242</v>
      </c>
      <c r="B53" s="6">
        <f>VLOOKUP(A53, 'GSLT50 July 2024 Data'!$A$1:$AH$75, 33, FALSE)</f>
        <v>37.42</v>
      </c>
      <c r="C53" s="7">
        <f>VLOOKUP(A53, 'GSLT50 July 2024 Data'!$A$1:$AH$75, 34, FALSE)</f>
        <v>1.6500000000000001E-2</v>
      </c>
      <c r="D53" s="6">
        <f t="shared" si="0"/>
        <v>33</v>
      </c>
      <c r="E53" s="6">
        <f>VLOOKUP(A53, 'GSLT50 July 2025 Data'!$A$1:$AH$77, 33, FALSE)</f>
        <v>37.42</v>
      </c>
      <c r="F53" s="7">
        <f>VLOOKUP(A53, 'GSLT50 July 2025 Data'!$A$1:$AH$77, 34, FALSE)</f>
        <v>1.6500000000000001E-2</v>
      </c>
      <c r="G53" s="6">
        <f t="shared" si="1"/>
        <v>33</v>
      </c>
      <c r="H53" s="6">
        <f t="shared" si="2"/>
        <v>70.42</v>
      </c>
      <c r="I53" s="6">
        <f t="shared" si="3"/>
        <v>70.42</v>
      </c>
      <c r="J53" s="6">
        <f t="shared" si="4"/>
        <v>0</v>
      </c>
      <c r="K53" s="8">
        <f t="shared" si="5"/>
        <v>0</v>
      </c>
    </row>
    <row r="54" spans="1:11" x14ac:dyDescent="0.35">
      <c r="A54" t="s">
        <v>222</v>
      </c>
      <c r="B54" s="6">
        <f>VLOOKUP(A54, 'GSLT50 July 2024 Data'!$A$1:$AH$75, 33, FALSE)</f>
        <v>19.989999999999998</v>
      </c>
      <c r="C54" s="7">
        <f>VLOOKUP(A54, 'GSLT50 July 2024 Data'!$A$1:$AH$75, 34, FALSE)</f>
        <v>2.0400000000000001E-2</v>
      </c>
      <c r="D54" s="6">
        <f t="shared" si="0"/>
        <v>40.800000000000004</v>
      </c>
      <c r="E54" s="6">
        <f>VLOOKUP(A54, 'GSLT50 July 2025 Data'!$A$1:$AH$77, 33, FALSE)</f>
        <v>20.68</v>
      </c>
      <c r="F54" s="7">
        <f>VLOOKUP(A54, 'GSLT50 July 2025 Data'!$A$1:$AH$77, 34, FALSE)</f>
        <v>2.1100000000000001E-2</v>
      </c>
      <c r="G54" s="6">
        <f t="shared" si="1"/>
        <v>42.2</v>
      </c>
      <c r="H54" s="6">
        <f t="shared" si="2"/>
        <v>60.790000000000006</v>
      </c>
      <c r="I54" s="6">
        <f t="shared" si="3"/>
        <v>62.88</v>
      </c>
      <c r="J54" s="6">
        <f t="shared" si="4"/>
        <v>2.0899999999999963</v>
      </c>
      <c r="K54" s="8">
        <f t="shared" si="5"/>
        <v>3.4380654712946143E-2</v>
      </c>
    </row>
    <row r="55" spans="1:11" x14ac:dyDescent="0.35">
      <c r="A55" t="s">
        <v>223</v>
      </c>
      <c r="B55" s="6">
        <f>VLOOKUP(A55, 'GSLT50 July 2024 Data'!$A$1:$AH$75, 33, FALSE)</f>
        <v>25.759999999999998</v>
      </c>
      <c r="C55" s="7">
        <f>VLOOKUP(A55, 'GSLT50 July 2024 Data'!$A$1:$AH$75, 34, FALSE)</f>
        <v>1.52E-2</v>
      </c>
      <c r="D55" s="6">
        <f t="shared" si="0"/>
        <v>30.4</v>
      </c>
      <c r="E55" s="6">
        <f>VLOOKUP(A55, 'GSLT50 July 2025 Data'!$A$1:$AH$77, 33, FALSE)</f>
        <v>26.689999999999998</v>
      </c>
      <c r="F55" s="7">
        <f>VLOOKUP(A55, 'GSLT50 July 2025 Data'!$A$1:$AH$77, 34, FALSE)</f>
        <v>1.5699999999999999E-2</v>
      </c>
      <c r="G55" s="6">
        <f t="shared" si="1"/>
        <v>31.4</v>
      </c>
      <c r="H55" s="6">
        <f t="shared" si="2"/>
        <v>56.16</v>
      </c>
      <c r="I55" s="6">
        <f t="shared" si="3"/>
        <v>58.089999999999996</v>
      </c>
      <c r="J55" s="6">
        <f t="shared" si="4"/>
        <v>1.9299999999999997</v>
      </c>
      <c r="K55" s="8">
        <f t="shared" si="5"/>
        <v>3.436609686609686E-2</v>
      </c>
    </row>
    <row r="56" spans="1:11" x14ac:dyDescent="0.35">
      <c r="A56" t="s">
        <v>224</v>
      </c>
      <c r="B56" s="6">
        <f>VLOOKUP(A56, 'GSLT50 July 2024 Data'!$A$1:$AH$75, 33, FALSE)</f>
        <v>23.32</v>
      </c>
      <c r="C56" s="7">
        <f>VLOOKUP(A56, 'GSLT50 July 2024 Data'!$A$1:$AH$75, 34, FALSE)</f>
        <v>3.3300000000000003E-2</v>
      </c>
      <c r="D56" s="6">
        <f t="shared" si="0"/>
        <v>66.600000000000009</v>
      </c>
      <c r="E56" s="6">
        <f>VLOOKUP(A56, 'GSLT50 July 2025 Data'!$A$1:$AH$77, 33, FALSE)</f>
        <v>24.09</v>
      </c>
      <c r="F56" s="7">
        <f>VLOOKUP(A56, 'GSLT50 July 2025 Data'!$A$1:$AH$77, 34, FALSE)</f>
        <v>3.44E-2</v>
      </c>
      <c r="G56" s="6">
        <f t="shared" si="1"/>
        <v>68.8</v>
      </c>
      <c r="H56" s="6">
        <f t="shared" si="2"/>
        <v>89.920000000000016</v>
      </c>
      <c r="I56" s="6">
        <f t="shared" si="3"/>
        <v>92.89</v>
      </c>
      <c r="J56" s="6">
        <f t="shared" si="4"/>
        <v>2.9699999999999847</v>
      </c>
      <c r="K56" s="8">
        <f t="shared" si="5"/>
        <v>3.3029359430604803E-2</v>
      </c>
    </row>
    <row r="57" spans="1:11" x14ac:dyDescent="0.35">
      <c r="A57" t="s">
        <v>243</v>
      </c>
      <c r="B57" s="6">
        <f>VLOOKUP(A57, 'GSLT50 July 2024 Data'!$A$1:$AH$75, 33, FALSE)</f>
        <v>31.36</v>
      </c>
      <c r="C57" s="7">
        <f>VLOOKUP(A57, 'GSLT50 July 2024 Data'!$A$1:$AH$75, 34, FALSE)</f>
        <v>8.8999999999999999E-3</v>
      </c>
      <c r="D57" s="6">
        <f t="shared" si="0"/>
        <v>17.8</v>
      </c>
      <c r="E57" s="6">
        <f>VLOOKUP(A57, 'GSLT50 July 2025 Data'!$A$1:$AH$77, 33, FALSE)</f>
        <v>31.36</v>
      </c>
      <c r="F57" s="7">
        <f>VLOOKUP(A57, 'GSLT50 July 2025 Data'!$A$1:$AH$77, 34, FALSE)</f>
        <v>8.8999999999999999E-3</v>
      </c>
      <c r="G57" s="6">
        <f t="shared" si="1"/>
        <v>17.8</v>
      </c>
      <c r="H57" s="6">
        <f t="shared" si="2"/>
        <v>49.16</v>
      </c>
      <c r="I57" s="6">
        <f t="shared" si="3"/>
        <v>49.16</v>
      </c>
      <c r="J57" s="6">
        <f t="shared" si="4"/>
        <v>0</v>
      </c>
      <c r="K57" s="8">
        <f t="shared" si="5"/>
        <v>0</v>
      </c>
    </row>
    <row r="58" spans="1:11" x14ac:dyDescent="0.35">
      <c r="A58" t="s">
        <v>225</v>
      </c>
      <c r="B58" s="6">
        <f>VLOOKUP(A58, 'GSLT50 July 2024 Data'!$A$1:$AH$75, 33, FALSE)</f>
        <v>34.9</v>
      </c>
      <c r="C58" s="7">
        <f>VLOOKUP(A58, 'GSLT50 July 2024 Data'!$A$1:$AH$75, 34, FALSE)</f>
        <v>2.1899999999999999E-2</v>
      </c>
      <c r="D58" s="6">
        <f t="shared" si="0"/>
        <v>43.8</v>
      </c>
      <c r="E58" s="6">
        <f>VLOOKUP(A58, 'GSLT50 July 2025 Data'!$A$1:$AH$77, 33, FALSE)</f>
        <v>36.049999999999997</v>
      </c>
      <c r="F58" s="7">
        <f>VLOOKUP(A58, 'GSLT50 July 2025 Data'!$A$1:$AH$77, 34, FALSE)</f>
        <v>2.2599999999999999E-2</v>
      </c>
      <c r="G58" s="6">
        <f t="shared" si="1"/>
        <v>45.199999999999996</v>
      </c>
      <c r="H58" s="6">
        <f t="shared" si="2"/>
        <v>78.699999999999989</v>
      </c>
      <c r="I58" s="6">
        <f t="shared" si="3"/>
        <v>81.25</v>
      </c>
      <c r="J58" s="6">
        <f t="shared" si="4"/>
        <v>2.5500000000000114</v>
      </c>
      <c r="K58" s="8">
        <f t="shared" si="5"/>
        <v>3.2401524777636741E-2</v>
      </c>
    </row>
    <row r="59" spans="1:11" x14ac:dyDescent="0.35">
      <c r="A59" t="s">
        <v>226</v>
      </c>
      <c r="B59" s="6">
        <f>VLOOKUP(A59, 'GSLT50 July 2024 Data'!$A$1:$AH$75, 33, FALSE)</f>
        <v>34.99</v>
      </c>
      <c r="C59" s="7">
        <f>VLOOKUP(A59, 'GSLT50 July 2024 Data'!$A$1:$AH$75, 34, FALSE)</f>
        <v>1.7600000000000001E-2</v>
      </c>
      <c r="D59" s="6">
        <f t="shared" si="0"/>
        <v>35.200000000000003</v>
      </c>
      <c r="E59" s="6">
        <f>VLOOKUP(A59, 'GSLT50 July 2025 Data'!$A$1:$AH$77, 33, FALSE)</f>
        <v>36.200000000000003</v>
      </c>
      <c r="F59" s="7">
        <f>VLOOKUP(A59, 'GSLT50 July 2025 Data'!$A$1:$AH$77, 34, FALSE)</f>
        <v>1.8200000000000001E-2</v>
      </c>
      <c r="G59" s="6">
        <f t="shared" si="1"/>
        <v>36.4</v>
      </c>
      <c r="H59" s="6">
        <f t="shared" si="2"/>
        <v>70.19</v>
      </c>
      <c r="I59" s="6">
        <f t="shared" si="3"/>
        <v>72.599999999999994</v>
      </c>
      <c r="J59" s="6">
        <f t="shared" si="4"/>
        <v>2.4099999999999966</v>
      </c>
      <c r="K59" s="8">
        <f t="shared" si="5"/>
        <v>3.4335375409602457E-2</v>
      </c>
    </row>
    <row r="60" spans="1:11" x14ac:dyDescent="0.35">
      <c r="A60" t="s">
        <v>227</v>
      </c>
      <c r="B60" s="6">
        <f>VLOOKUP(A60, 'GSLT50 July 2024 Data'!$A$1:$AH$75, 33, FALSE)</f>
        <v>53.95</v>
      </c>
      <c r="C60" s="7">
        <f>VLOOKUP(A60, 'GSLT50 July 2024 Data'!$A$1:$AH$75, 34, FALSE)</f>
        <v>1.18E-2</v>
      </c>
      <c r="D60" s="6">
        <f t="shared" si="0"/>
        <v>23.599999999999998</v>
      </c>
      <c r="E60" s="6">
        <v>55.89</v>
      </c>
      <c r="F60" s="7">
        <v>1.2200000000000001E-2</v>
      </c>
      <c r="G60" s="6">
        <f t="shared" si="1"/>
        <v>24.400000000000002</v>
      </c>
      <c r="H60" s="6">
        <f t="shared" si="2"/>
        <v>77.55</v>
      </c>
      <c r="I60" s="6">
        <f t="shared" si="3"/>
        <v>80.290000000000006</v>
      </c>
      <c r="J60" s="6">
        <f t="shared" si="4"/>
        <v>2.7400000000000091</v>
      </c>
      <c r="K60" s="8">
        <f t="shared" si="5"/>
        <v>3.5332043842682258E-2</v>
      </c>
    </row>
    <row r="61" spans="1:11" x14ac:dyDescent="0.35">
      <c r="A61" t="s">
        <v>228</v>
      </c>
      <c r="B61" s="6">
        <f>VLOOKUP(A61, 'GSLT50 July 2024 Data'!$A$1:$AH$75, 33, FALSE)</f>
        <v>39.47</v>
      </c>
      <c r="C61" s="7">
        <f>VLOOKUP(A61, 'GSLT50 July 2024 Data'!$A$1:$AH$75, 34, FALSE)</f>
        <v>2.2200000000000001E-2</v>
      </c>
      <c r="D61" s="6">
        <f t="shared" si="0"/>
        <v>44.4</v>
      </c>
      <c r="E61" s="6">
        <f>VLOOKUP(A61, 'GSLT50 July 2025 Data'!$A$1:$AH$77, 33, FALSE)</f>
        <v>40.5</v>
      </c>
      <c r="F61" s="7">
        <f>VLOOKUP(A61, 'GSLT50 July 2025 Data'!$A$1:$AH$77, 34, FALSE)</f>
        <v>2.2800000000000001E-2</v>
      </c>
      <c r="G61" s="6">
        <f t="shared" si="1"/>
        <v>45.6</v>
      </c>
      <c r="H61" s="6">
        <f t="shared" si="2"/>
        <v>83.87</v>
      </c>
      <c r="I61" s="6">
        <f t="shared" si="3"/>
        <v>86.1</v>
      </c>
      <c r="J61" s="6">
        <f t="shared" si="4"/>
        <v>2.2299999999999898</v>
      </c>
      <c r="K61" s="8">
        <f t="shared" si="5"/>
        <v>2.6588768331942167E-2</v>
      </c>
    </row>
    <row r="62" spans="1:11" x14ac:dyDescent="0.35">
      <c r="A62" t="s">
        <v>229</v>
      </c>
      <c r="B62" s="6">
        <f>VLOOKUP(A62, 'GSLT50 July 2024 Data'!$A$1:$AH$75, 33, FALSE)</f>
        <v>39.47</v>
      </c>
      <c r="C62" s="7">
        <f>VLOOKUP(A62, 'GSLT50 July 2024 Data'!$A$1:$AH$75, 34, FALSE)</f>
        <v>2.2200000000000001E-2</v>
      </c>
      <c r="D62" s="6">
        <f t="shared" si="0"/>
        <v>44.4</v>
      </c>
      <c r="E62" s="6">
        <f>VLOOKUP(A62, 'GSLT50 July 2025 Data'!$A$1:$AH$77, 33, FALSE)</f>
        <v>40.5</v>
      </c>
      <c r="F62" s="7">
        <f>VLOOKUP(A62, 'GSLT50 July 2025 Data'!$A$1:$AH$77, 34, FALSE)</f>
        <v>2.2800000000000001E-2</v>
      </c>
      <c r="G62" s="6">
        <f t="shared" si="1"/>
        <v>45.6</v>
      </c>
      <c r="H62" s="6">
        <f t="shared" si="2"/>
        <v>83.87</v>
      </c>
      <c r="I62" s="6">
        <f t="shared" si="3"/>
        <v>86.1</v>
      </c>
      <c r="J62" s="6">
        <f t="shared" si="4"/>
        <v>2.2299999999999898</v>
      </c>
      <c r="K62" s="8">
        <f t="shared" si="5"/>
        <v>2.6588768331942167E-2</v>
      </c>
    </row>
    <row r="63" spans="1:11" x14ac:dyDescent="0.35">
      <c r="A63" t="s">
        <v>230</v>
      </c>
      <c r="B63" s="6">
        <f>VLOOKUP(A63, 'GSLT50 July 2024 Data'!$A$1:$AH$75, 33, FALSE)</f>
        <v>29.18</v>
      </c>
      <c r="C63" s="7">
        <v>1.8800000000000001E-2</v>
      </c>
      <c r="D63" s="6">
        <f t="shared" si="0"/>
        <v>37.6</v>
      </c>
      <c r="E63" s="6">
        <f>VLOOKUP(A63, 'GSLT50 July 2025 Data'!$A$1:$AH$77, 33, FALSE)</f>
        <v>30.189999999999998</v>
      </c>
      <c r="F63" s="7">
        <f>VLOOKUP(A63, 'GSLT50 July 2025 Data'!$A$1:$AH$77, 34, FALSE)</f>
        <v>1.9400000000000001E-2</v>
      </c>
      <c r="G63" s="6">
        <f t="shared" si="1"/>
        <v>38.800000000000004</v>
      </c>
      <c r="H63" s="6">
        <f t="shared" si="2"/>
        <v>66.78</v>
      </c>
      <c r="I63" s="6">
        <f t="shared" si="3"/>
        <v>68.990000000000009</v>
      </c>
      <c r="J63" s="6">
        <f t="shared" si="4"/>
        <v>2.210000000000008</v>
      </c>
      <c r="K63" s="8">
        <f t="shared" si="5"/>
        <v>3.3093740640910571E-2</v>
      </c>
    </row>
    <row r="64" spans="1:11" x14ac:dyDescent="0.35">
      <c r="A64" t="s">
        <v>231</v>
      </c>
      <c r="B64" s="6">
        <v>43.7</v>
      </c>
      <c r="C64" s="7">
        <v>0</v>
      </c>
      <c r="D64" s="6">
        <f t="shared" si="0"/>
        <v>0</v>
      </c>
      <c r="E64" s="6">
        <f>VLOOKUP(A64, 'GSLT50 July 2025 Data'!$A$1:$AH$77, 33, FALSE)</f>
        <v>43.70000000000001</v>
      </c>
      <c r="F64" s="7">
        <v>0</v>
      </c>
      <c r="G64" s="6">
        <f t="shared" si="1"/>
        <v>0</v>
      </c>
      <c r="H64" s="6">
        <f t="shared" si="2"/>
        <v>43.7</v>
      </c>
      <c r="I64" s="6">
        <f t="shared" si="3"/>
        <v>43.70000000000001</v>
      </c>
      <c r="J64" s="6">
        <f t="shared" si="4"/>
        <v>0</v>
      </c>
      <c r="K64" s="8">
        <f t="shared" si="5"/>
        <v>0</v>
      </c>
    </row>
    <row r="65" spans="1:11" x14ac:dyDescent="0.35">
      <c r="A65" t="s">
        <v>232</v>
      </c>
      <c r="B65" s="6">
        <v>18.68</v>
      </c>
      <c r="C65" s="7">
        <v>1.8700000000000001E-2</v>
      </c>
      <c r="D65" s="6">
        <f t="shared" si="0"/>
        <v>37.400000000000006</v>
      </c>
      <c r="E65" s="6">
        <f>VLOOKUP(A65, 'GSLT50 July 2025 Data'!$A$1:$AH$77, 33, FALSE)</f>
        <v>19.349999999999998</v>
      </c>
      <c r="F65" s="7">
        <f>VLOOKUP(A65, 'GSLT50 July 2025 Data'!$A$1:$AH$77, 34, FALSE)</f>
        <v>1.9400000000000001E-2</v>
      </c>
      <c r="G65" s="6">
        <f t="shared" si="1"/>
        <v>38.800000000000004</v>
      </c>
      <c r="H65" s="6">
        <f t="shared" si="2"/>
        <v>56.080000000000005</v>
      </c>
      <c r="I65" s="6">
        <f t="shared" si="3"/>
        <v>58.150000000000006</v>
      </c>
      <c r="J65" s="6">
        <f t="shared" si="4"/>
        <v>2.0700000000000003</v>
      </c>
      <c r="K65" s="8">
        <f t="shared" si="5"/>
        <v>3.6911554921540655E-2</v>
      </c>
    </row>
    <row r="66" spans="1:11" x14ac:dyDescent="0.35">
      <c r="A66" t="s">
        <v>260</v>
      </c>
      <c r="B66" s="6">
        <f>VLOOKUP(A66, 'GSLT50 July 2024 Data'!$A$1:$AH$75, 33, FALSE)</f>
        <v>33.71</v>
      </c>
      <c r="C66" s="7">
        <f>VLOOKUP(A66, 'GSLT50 July 2024 Data'!$A$1:$AH$75, 34, FALSE)</f>
        <v>2.06E-2</v>
      </c>
      <c r="D66" s="6">
        <f t="shared" ref="D66:D69" si="6">C66*$M$1</f>
        <v>41.2</v>
      </c>
      <c r="E66" s="6">
        <f>VLOOKUP(A66, 'GSLT50 July 2025 Data'!$A$1:$AH$77, 33, FALSE)</f>
        <v>33.71</v>
      </c>
      <c r="F66" s="7">
        <f>VLOOKUP(A66, 'GSLT50 July 2025 Data'!$A$1:$AH$77, 34, FALSE)</f>
        <v>2.1700000000000001E-2</v>
      </c>
      <c r="G66" s="6">
        <f t="shared" ref="G66:G69" si="7">F66*$M$1</f>
        <v>43.4</v>
      </c>
      <c r="H66" s="6">
        <f t="shared" ref="H66:H69" si="8">B66+D66</f>
        <v>74.91</v>
      </c>
      <c r="I66" s="6">
        <f t="shared" ref="I66:I69" si="9">E66+G66</f>
        <v>77.11</v>
      </c>
      <c r="J66" s="6">
        <f t="shared" ref="J66:J69" si="10">I66-H66</f>
        <v>2.2000000000000028</v>
      </c>
      <c r="K66" s="8">
        <f t="shared" ref="K66:K69" si="11">J66/H66</f>
        <v>2.9368575624082273E-2</v>
      </c>
    </row>
    <row r="67" spans="1:11" x14ac:dyDescent="0.35">
      <c r="A67" t="s">
        <v>233</v>
      </c>
      <c r="B67" s="6">
        <f>VLOOKUP(A67, 'GSLT50 July 2024 Data'!$A$1:$AH$75, 33, FALSE)</f>
        <v>36.94</v>
      </c>
      <c r="C67" s="7">
        <f>VLOOKUP(A67, 'GSLT50 July 2024 Data'!$A$1:$AH$75, 34, FALSE)</f>
        <v>1.09E-2</v>
      </c>
      <c r="D67" s="6">
        <f t="shared" si="6"/>
        <v>21.8</v>
      </c>
      <c r="E67" s="6">
        <f>VLOOKUP(A67, 'GSLT50 July 2025 Data'!$A$1:$AH$77, 33, FALSE)</f>
        <v>36.94</v>
      </c>
      <c r="F67" s="7">
        <f>VLOOKUP(A67, 'GSLT50 July 2025 Data'!$A$1:$AH$77, 34, FALSE)</f>
        <v>1.03E-2</v>
      </c>
      <c r="G67" s="6">
        <f t="shared" si="7"/>
        <v>20.6</v>
      </c>
      <c r="H67" s="6">
        <f t="shared" si="8"/>
        <v>58.739999999999995</v>
      </c>
      <c r="I67" s="6">
        <f t="shared" si="9"/>
        <v>57.54</v>
      </c>
      <c r="J67" s="6">
        <f t="shared" si="10"/>
        <v>-1.1999999999999957</v>
      </c>
      <c r="K67" s="8">
        <f t="shared" si="11"/>
        <v>-2.0429009193054067E-2</v>
      </c>
    </row>
    <row r="68" spans="1:11" x14ac:dyDescent="0.35">
      <c r="A68" t="s">
        <v>234</v>
      </c>
      <c r="B68" s="6">
        <f>VLOOKUP(A68, 'GSLT50 July 2024 Data'!$A$1:$AH$75, 33, FALSE)</f>
        <v>51.629999999999995</v>
      </c>
      <c r="C68" s="7">
        <f>VLOOKUP(A68, 'GSLT50 July 2024 Data'!$A$1:$AH$75, 34, FALSE)</f>
        <v>2.12E-2</v>
      </c>
      <c r="D68" s="6">
        <f t="shared" si="6"/>
        <v>42.4</v>
      </c>
      <c r="E68" s="6">
        <f>VLOOKUP(A68, 'GSLT50 July 2025 Data'!$A$1:$AH$77, 33, FALSE)</f>
        <v>51.629999999999995</v>
      </c>
      <c r="F68" s="7">
        <f>VLOOKUP(A68, 'GSLT50 July 2025 Data'!$A$1:$AH$77, 34, FALSE)</f>
        <v>2.12E-2</v>
      </c>
      <c r="G68" s="6">
        <f t="shared" si="7"/>
        <v>42.4</v>
      </c>
      <c r="H68" s="6">
        <f t="shared" si="8"/>
        <v>94.03</v>
      </c>
      <c r="I68" s="6">
        <f t="shared" si="9"/>
        <v>94.03</v>
      </c>
      <c r="J68" s="6">
        <f t="shared" si="10"/>
        <v>0</v>
      </c>
      <c r="K68" s="8">
        <f t="shared" si="11"/>
        <v>0</v>
      </c>
    </row>
    <row r="69" spans="1:11" x14ac:dyDescent="0.35">
      <c r="A69" t="s">
        <v>235</v>
      </c>
      <c r="B69" s="6">
        <v>30.83</v>
      </c>
      <c r="C69" s="7">
        <v>1.37E-2</v>
      </c>
      <c r="D69" s="6">
        <f t="shared" si="6"/>
        <v>27.400000000000002</v>
      </c>
      <c r="E69" s="6">
        <f>VLOOKUP(A69, 'GSLT50 July 2025 Data'!$A$1:$AH$77, 33, FALSE)</f>
        <v>31.89</v>
      </c>
      <c r="F69" s="7">
        <f>VLOOKUP(A69, 'GSLT50 July 2025 Data'!$A$1:$AH$77, 34, FALSE)</f>
        <v>1.4200000000000001E-2</v>
      </c>
      <c r="G69" s="6">
        <f t="shared" si="7"/>
        <v>28.400000000000002</v>
      </c>
      <c r="H69" s="6">
        <f t="shared" si="8"/>
        <v>58.230000000000004</v>
      </c>
      <c r="I69" s="6">
        <f t="shared" si="9"/>
        <v>60.290000000000006</v>
      </c>
      <c r="J69" s="6">
        <f t="shared" si="10"/>
        <v>2.0600000000000023</v>
      </c>
      <c r="K69" s="8">
        <f t="shared" si="11"/>
        <v>3.5376953460415632E-2</v>
      </c>
    </row>
  </sheetData>
  <autoFilter ref="A1:M69" xr:uid="{1434599B-F472-46AB-87C8-D70F759BC69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B591-323A-46C1-A91C-C56D7B676F02}">
  <sheetPr codeName="Sheet5" filterMode="1"/>
  <dimension ref="A1:M72"/>
  <sheetViews>
    <sheetView showGridLines="0" topLeftCell="B1" workbookViewId="0">
      <pane ySplit="1" topLeftCell="A49" activePane="bottomLeft" state="frozen"/>
      <selection pane="bottomLeft" activeCell="B1" sqref="B1:M1048576"/>
    </sheetView>
  </sheetViews>
  <sheetFormatPr defaultColWidth="8.81640625" defaultRowHeight="14.5" x14ac:dyDescent="0.35"/>
  <cols>
    <col min="1" max="1" width="89.453125" style="1" bestFit="1" customWidth="1"/>
    <col min="2" max="2" width="9.1796875" style="60" bestFit="1" customWidth="1"/>
    <col min="3" max="4" width="7.81640625" style="60" bestFit="1" customWidth="1"/>
    <col min="5" max="5" width="9.1796875" style="60" bestFit="1" customWidth="1"/>
    <col min="6" max="7" width="7.81640625" style="60" bestFit="1" customWidth="1"/>
    <col min="8" max="9" width="7.54296875" style="60" bestFit="1" customWidth="1"/>
    <col min="10" max="10" width="6" style="60" bestFit="1" customWidth="1"/>
    <col min="11" max="11" width="7.54296875" style="60" bestFit="1" customWidth="1"/>
    <col min="12" max="12" width="18.453125" style="60" customWidth="1"/>
    <col min="13" max="13" width="4" style="60" bestFit="1" customWidth="1"/>
    <col min="14" max="16384" width="8.81640625" style="1"/>
  </cols>
  <sheetData>
    <row r="1" spans="1:13" x14ac:dyDescent="0.35">
      <c r="A1" s="3" t="s">
        <v>96</v>
      </c>
      <c r="B1" s="53" t="s">
        <v>265</v>
      </c>
      <c r="C1" s="53" t="s">
        <v>266</v>
      </c>
      <c r="D1" s="53" t="s">
        <v>266</v>
      </c>
      <c r="E1" s="53" t="s">
        <v>273</v>
      </c>
      <c r="F1" s="53" t="s">
        <v>274</v>
      </c>
      <c r="G1" s="53" t="s">
        <v>274</v>
      </c>
      <c r="H1" s="53" t="s">
        <v>267</v>
      </c>
      <c r="I1" s="53" t="s">
        <v>275</v>
      </c>
      <c r="J1" s="53" t="s">
        <v>97</v>
      </c>
      <c r="K1" s="53" t="s">
        <v>98</v>
      </c>
      <c r="L1" s="54" t="s">
        <v>99</v>
      </c>
      <c r="M1" s="55">
        <v>750</v>
      </c>
    </row>
    <row r="2" spans="1:13" x14ac:dyDescent="0.35">
      <c r="A2" t="s">
        <v>115</v>
      </c>
      <c r="B2" s="56">
        <f>VLOOKUP(A2, 'Res July 2024 Data'!$A$1:$AH$78, 33, FALSE)</f>
        <v>28.029999999999998</v>
      </c>
      <c r="C2" s="57">
        <f>VLOOKUP(A2, 'Res July 2024 Data'!$A$1:$AH$78, 34, FALSE)</f>
        <v>0</v>
      </c>
      <c r="D2" s="56">
        <f>C2*$M$1</f>
        <v>0</v>
      </c>
      <c r="E2" s="56">
        <f>VLOOKUP(A2, 'Res July 2025 Data'!$A$1:$AH$77, 33, FALSE)</f>
        <v>28.95</v>
      </c>
      <c r="F2" s="57">
        <f>VLOOKUP(A2, 'Res July 2025 Data'!$A$1:$AH$77, 34, FALSE)</f>
        <v>0</v>
      </c>
      <c r="G2" s="56">
        <f>F2*$M$1</f>
        <v>0</v>
      </c>
      <c r="H2" s="56">
        <f>B2+D2</f>
        <v>28.029999999999998</v>
      </c>
      <c r="I2" s="56">
        <f>E2+G2</f>
        <v>28.95</v>
      </c>
      <c r="J2" s="56">
        <f>I2-H2</f>
        <v>0.92000000000000171</v>
      </c>
      <c r="K2" s="58">
        <f>J2/H2</f>
        <v>3.2821976453799563E-2</v>
      </c>
      <c r="L2" s="59"/>
      <c r="M2" s="52"/>
    </row>
    <row r="3" spans="1:13" x14ac:dyDescent="0.35">
      <c r="A3" t="s">
        <v>116</v>
      </c>
      <c r="B3" s="56">
        <f>VLOOKUP(A3, 'Res July 2024 Data'!$A$1:$AH$78, 33, FALSE)</f>
        <v>27.96</v>
      </c>
      <c r="C3" s="57">
        <f>VLOOKUP(A3, 'Res July 2024 Data'!$A$1:$AH$78, 34, FALSE)</f>
        <v>0</v>
      </c>
      <c r="D3" s="56">
        <f t="shared" ref="D3:D65" si="0">C3*$M$1</f>
        <v>0</v>
      </c>
      <c r="E3" s="56">
        <f>VLOOKUP(A3, 'Res July 2025 Data'!$A$1:$AH$77, 33, FALSE)</f>
        <v>28.880000000000003</v>
      </c>
      <c r="F3" s="57">
        <f>VLOOKUP(A3, 'Res July 2025 Data'!$A$1:$AH$77, 34, FALSE)</f>
        <v>0</v>
      </c>
      <c r="G3" s="56">
        <f t="shared" ref="G3:G65" si="1">F3*$M$1</f>
        <v>0</v>
      </c>
      <c r="H3" s="56">
        <f t="shared" ref="H3:H65" si="2">B3+D3</f>
        <v>27.96</v>
      </c>
      <c r="I3" s="56">
        <f t="shared" ref="I3:I65" si="3">E3+G3</f>
        <v>28.880000000000003</v>
      </c>
      <c r="J3" s="56">
        <f t="shared" ref="J3:J65" si="4">I3-H3</f>
        <v>0.92000000000000171</v>
      </c>
      <c r="K3" s="58">
        <f t="shared" ref="K3:K65" si="5">J3/H3</f>
        <v>3.2904148783977169E-2</v>
      </c>
    </row>
    <row r="4" spans="1:13" x14ac:dyDescent="0.35">
      <c r="A4" t="s">
        <v>117</v>
      </c>
      <c r="B4" s="56">
        <f>VLOOKUP(A4, 'Res July 2024 Data'!$A$1:$AH$78, 33, FALSE)</f>
        <v>33.699999999999996</v>
      </c>
      <c r="C4" s="57">
        <f>VLOOKUP(A4, 'Res July 2024 Data'!$A$1:$AH$78, 34, FALSE)</f>
        <v>0</v>
      </c>
      <c r="D4" s="56">
        <f t="shared" si="0"/>
        <v>0</v>
      </c>
      <c r="E4" s="56">
        <f>VLOOKUP(A4, 'Res July 2025 Data'!$A$1:$AH$77, 33, FALSE)</f>
        <v>34.809999999999995</v>
      </c>
      <c r="F4" s="57">
        <f>VLOOKUP(A4, 'Res July 2025 Data'!$A$1:$AH$77, 34, FALSE)</f>
        <v>0</v>
      </c>
      <c r="G4" s="56">
        <f t="shared" si="1"/>
        <v>0</v>
      </c>
      <c r="H4" s="56">
        <f t="shared" si="2"/>
        <v>33.699999999999996</v>
      </c>
      <c r="I4" s="56">
        <f t="shared" si="3"/>
        <v>34.809999999999995</v>
      </c>
      <c r="J4" s="56">
        <f t="shared" si="4"/>
        <v>1.1099999999999994</v>
      </c>
      <c r="K4" s="58">
        <f t="shared" si="5"/>
        <v>3.2937685459940642E-2</v>
      </c>
    </row>
    <row r="5" spans="1:13" x14ac:dyDescent="0.35">
      <c r="A5" t="s">
        <v>118</v>
      </c>
      <c r="B5" s="56">
        <f>VLOOKUP(A5, 'Res July 2024 Data'!$A$1:$AH$78, 33, FALSE)</f>
        <v>30.799999999999997</v>
      </c>
      <c r="C5" s="57">
        <f>VLOOKUP(A5, 'Res July 2024 Data'!$A$1:$AH$78, 34, FALSE)</f>
        <v>0</v>
      </c>
      <c r="D5" s="56">
        <f t="shared" si="0"/>
        <v>0</v>
      </c>
      <c r="E5" s="56">
        <f>VLOOKUP(A5, 'Res July 2025 Data'!$A$1:$AH$77, 33, FALSE)</f>
        <v>31.82</v>
      </c>
      <c r="F5" s="57">
        <f>VLOOKUP(A5, 'Res July 2025 Data'!$A$1:$AH$77, 34, FALSE)</f>
        <v>0</v>
      </c>
      <c r="G5" s="56">
        <f t="shared" si="1"/>
        <v>0</v>
      </c>
      <c r="H5" s="56">
        <f t="shared" si="2"/>
        <v>30.799999999999997</v>
      </c>
      <c r="I5" s="56">
        <f t="shared" si="3"/>
        <v>31.82</v>
      </c>
      <c r="J5" s="56">
        <f t="shared" si="4"/>
        <v>1.0200000000000031</v>
      </c>
      <c r="K5" s="58">
        <f t="shared" si="5"/>
        <v>3.3116883116883218E-2</v>
      </c>
    </row>
    <row r="6" spans="1:13" x14ac:dyDescent="0.35">
      <c r="A6" t="s">
        <v>119</v>
      </c>
      <c r="B6" s="56">
        <f>VLOOKUP(A6, 'Res July 2024 Data'!$A$1:$AH$78, 33, FALSE)</f>
        <v>32.24</v>
      </c>
      <c r="C6" s="57">
        <f>VLOOKUP(A6, 'Res July 2024 Data'!$A$1:$AH$78, 34, FALSE)</f>
        <v>0</v>
      </c>
      <c r="D6" s="56">
        <f t="shared" si="0"/>
        <v>0</v>
      </c>
      <c r="E6" s="56">
        <f>VLOOKUP(A6, 'Res July 2025 Data'!$A$1:$AH$77, 33, FALSE)</f>
        <v>33.300000000000004</v>
      </c>
      <c r="F6" s="57">
        <f>VLOOKUP(A6, 'Res July 2025 Data'!$A$1:$AH$77, 34, FALSE)</f>
        <v>0</v>
      </c>
      <c r="G6" s="56">
        <f t="shared" si="1"/>
        <v>0</v>
      </c>
      <c r="H6" s="56">
        <f t="shared" si="2"/>
        <v>32.24</v>
      </c>
      <c r="I6" s="56">
        <f t="shared" si="3"/>
        <v>33.300000000000004</v>
      </c>
      <c r="J6" s="56">
        <f t="shared" si="4"/>
        <v>1.0600000000000023</v>
      </c>
      <c r="K6" s="58">
        <f t="shared" si="5"/>
        <v>3.2878411910670043E-2</v>
      </c>
    </row>
    <row r="7" spans="1:13" x14ac:dyDescent="0.35">
      <c r="A7" s="15" t="s">
        <v>271</v>
      </c>
      <c r="B7" s="56">
        <f>VLOOKUP(A7, 'Res July 2024 Data'!$A$1:$AH$78, 33, FALSE)</f>
        <v>64.31</v>
      </c>
      <c r="C7" s="57">
        <f>VLOOKUP(A7, 'Res July 2024 Data'!$A$1:$AH$78, 34, FALSE)</f>
        <v>0</v>
      </c>
      <c r="D7" s="56">
        <f t="shared" si="0"/>
        <v>0</v>
      </c>
      <c r="E7" s="56">
        <v>67.36</v>
      </c>
      <c r="F7" s="57">
        <v>0</v>
      </c>
      <c r="G7" s="56">
        <f t="shared" si="1"/>
        <v>0</v>
      </c>
      <c r="H7" s="56">
        <f t="shared" si="2"/>
        <v>64.31</v>
      </c>
      <c r="I7" s="56">
        <f t="shared" si="3"/>
        <v>67.36</v>
      </c>
      <c r="J7" s="56">
        <f t="shared" si="4"/>
        <v>3.0499999999999972</v>
      </c>
      <c r="K7" s="58">
        <f t="shared" si="5"/>
        <v>4.7426527756180954E-2</v>
      </c>
    </row>
    <row r="8" spans="1:13" ht="15.75" customHeight="1" x14ac:dyDescent="0.35">
      <c r="A8" t="s">
        <v>120</v>
      </c>
      <c r="B8" s="56">
        <f>VLOOKUP(A8, 'Res July 2024 Data'!$A$1:$AH$78, 33, FALSE)</f>
        <v>54.809999999999995</v>
      </c>
      <c r="C8" s="57">
        <f>VLOOKUP(A8, 'Res July 2024 Data'!$A$1:$AH$78, 34, FALSE)</f>
        <v>0</v>
      </c>
      <c r="D8" s="56">
        <f t="shared" si="0"/>
        <v>0</v>
      </c>
      <c r="E8" s="56">
        <f>VLOOKUP(A8, 'Res July 2025 Data'!$A$1:$AH$77, 33, FALSE)</f>
        <v>55.57</v>
      </c>
      <c r="F8" s="57">
        <f>VLOOKUP(A8, 'Res July 2025 Data'!$A$1:$AH$77, 34, FALSE)</f>
        <v>0</v>
      </c>
      <c r="G8" s="56">
        <f t="shared" si="1"/>
        <v>0</v>
      </c>
      <c r="H8" s="56">
        <f t="shared" si="2"/>
        <v>54.809999999999995</v>
      </c>
      <c r="I8" s="56">
        <f t="shared" si="3"/>
        <v>55.57</v>
      </c>
      <c r="J8" s="56">
        <f t="shared" si="4"/>
        <v>0.76000000000000512</v>
      </c>
      <c r="K8" s="58">
        <f t="shared" si="5"/>
        <v>1.3866082831600167E-2</v>
      </c>
    </row>
    <row r="9" spans="1:13" x14ac:dyDescent="0.35">
      <c r="A9" t="s">
        <v>121</v>
      </c>
      <c r="B9" s="56">
        <f>VLOOKUP(A9, 'Res July 2024 Data'!$A$1:$AH$78, 33, FALSE)</f>
        <v>38.46</v>
      </c>
      <c r="C9" s="57">
        <f>VLOOKUP(A9, 'Res July 2024 Data'!$A$1:$AH$78, 34, FALSE)</f>
        <v>0</v>
      </c>
      <c r="D9" s="56">
        <f t="shared" si="0"/>
        <v>0</v>
      </c>
      <c r="E9" s="56">
        <f>VLOOKUP(A9, 'Res July 2025 Data'!$A$1:$AH$77, 33, FALSE)</f>
        <v>39.729999999999997</v>
      </c>
      <c r="F9" s="57">
        <f>VLOOKUP(A9, 'Res July 2025 Data'!$A$1:$AH$77, 34, FALSE)</f>
        <v>0</v>
      </c>
      <c r="G9" s="56">
        <f t="shared" si="1"/>
        <v>0</v>
      </c>
      <c r="H9" s="56">
        <f t="shared" si="2"/>
        <v>38.46</v>
      </c>
      <c r="I9" s="56">
        <f t="shared" si="3"/>
        <v>39.729999999999997</v>
      </c>
      <c r="J9" s="56">
        <f t="shared" si="4"/>
        <v>1.269999999999996</v>
      </c>
      <c r="K9" s="58">
        <f t="shared" si="5"/>
        <v>3.3021320852834012E-2</v>
      </c>
    </row>
    <row r="10" spans="1:13" x14ac:dyDescent="0.35">
      <c r="A10" t="s">
        <v>253</v>
      </c>
      <c r="B10" s="56">
        <f>VLOOKUP(A10, 'Res July 2024 Data'!$A$1:$AH$78, 33, FALSE)</f>
        <v>30.13</v>
      </c>
      <c r="C10" s="57">
        <f>VLOOKUP(A10, 'Res July 2024 Data'!$A$1:$AH$78, 34, FALSE)</f>
        <v>0</v>
      </c>
      <c r="D10" s="56">
        <f t="shared" si="0"/>
        <v>0</v>
      </c>
      <c r="E10" s="56">
        <f>VLOOKUP(A10, 'Res July 2025 Data'!$A$1:$AH$77, 33, FALSE)</f>
        <v>31.169999999999998</v>
      </c>
      <c r="F10" s="57">
        <f>VLOOKUP(A10, 'Res July 2025 Data'!$A$1:$AH$77, 34, FALSE)</f>
        <v>0</v>
      </c>
      <c r="G10" s="56">
        <f t="shared" si="1"/>
        <v>0</v>
      </c>
      <c r="H10" s="56">
        <f t="shared" si="2"/>
        <v>30.13</v>
      </c>
      <c r="I10" s="56">
        <f t="shared" si="3"/>
        <v>31.169999999999998</v>
      </c>
      <c r="J10" s="56">
        <f t="shared" si="4"/>
        <v>1.0399999999999991</v>
      </c>
      <c r="K10" s="58">
        <f t="shared" si="5"/>
        <v>3.4517092598738773E-2</v>
      </c>
    </row>
    <row r="11" spans="1:13" x14ac:dyDescent="0.35">
      <c r="A11" t="s">
        <v>122</v>
      </c>
      <c r="B11" s="56">
        <f>VLOOKUP(A11, 'Res July 2024 Data'!$A$1:$AH$78, 33, FALSE)</f>
        <v>31.549999999999997</v>
      </c>
      <c r="C11" s="57">
        <f>VLOOKUP(A11, 'Res July 2024 Data'!$A$1:$AH$78, 34, FALSE)</f>
        <v>0</v>
      </c>
      <c r="D11" s="56">
        <f t="shared" si="0"/>
        <v>0</v>
      </c>
      <c r="E11" s="56">
        <f>VLOOKUP(A11, 'Res July 2025 Data'!$A$1:$AH$77, 33, FALSE)</f>
        <v>32.639999999999993</v>
      </c>
      <c r="F11" s="57">
        <f>VLOOKUP(A11, 'Res July 2025 Data'!$A$1:$AH$77, 34, FALSE)</f>
        <v>0</v>
      </c>
      <c r="G11" s="56">
        <f t="shared" si="1"/>
        <v>0</v>
      </c>
      <c r="H11" s="56">
        <f t="shared" si="2"/>
        <v>31.549999999999997</v>
      </c>
      <c r="I11" s="56">
        <f t="shared" si="3"/>
        <v>32.639999999999993</v>
      </c>
      <c r="J11" s="56">
        <f t="shared" si="4"/>
        <v>1.0899999999999963</v>
      </c>
      <c r="K11" s="58">
        <f t="shared" si="5"/>
        <v>3.454833597464331E-2</v>
      </c>
    </row>
    <row r="12" spans="1:13" x14ac:dyDescent="0.35">
      <c r="A12" t="s">
        <v>123</v>
      </c>
      <c r="B12" s="56">
        <f>VLOOKUP(A12, 'Res July 2024 Data'!$A$1:$AH$78, 33, FALSE)</f>
        <v>43.269999999999996</v>
      </c>
      <c r="C12" s="57">
        <f>VLOOKUP(A12, 'Res July 2024 Data'!$A$1:$AH$78, 34, FALSE)</f>
        <v>0</v>
      </c>
      <c r="D12" s="56">
        <f t="shared" si="0"/>
        <v>0</v>
      </c>
      <c r="E12" s="56">
        <f>VLOOKUP(A12, 'Res July 2025 Data'!$A$1:$AH$77, 33, FALSE)</f>
        <v>44.629999999999995</v>
      </c>
      <c r="F12" s="57">
        <f>VLOOKUP(A12, 'Res July 2025 Data'!$A$1:$AH$77, 34, FALSE)</f>
        <v>0</v>
      </c>
      <c r="G12" s="56">
        <f t="shared" si="1"/>
        <v>0</v>
      </c>
      <c r="H12" s="56">
        <f t="shared" si="2"/>
        <v>43.269999999999996</v>
      </c>
      <c r="I12" s="56">
        <f t="shared" si="3"/>
        <v>44.629999999999995</v>
      </c>
      <c r="J12" s="56">
        <f t="shared" si="4"/>
        <v>1.3599999999999994</v>
      </c>
      <c r="K12" s="58">
        <f t="shared" si="5"/>
        <v>3.1430552345736065E-2</v>
      </c>
    </row>
    <row r="13" spans="1:13" ht="14.25" customHeight="1" x14ac:dyDescent="0.35">
      <c r="A13" t="s">
        <v>124</v>
      </c>
      <c r="B13" s="56">
        <f>VLOOKUP(A13, 'Res July 2024 Data'!$A$1:$AH$78, 33, FALSE)</f>
        <v>33.79</v>
      </c>
      <c r="C13" s="57">
        <f>VLOOKUP(A13, 'Res July 2024 Data'!$A$1:$AH$78, 34, FALSE)</f>
        <v>0</v>
      </c>
      <c r="D13" s="56">
        <f t="shared" si="0"/>
        <v>0</v>
      </c>
      <c r="E13" s="56">
        <f>VLOOKUP(A13, 'Res July 2025 Data'!$A$1:$AH$77, 33, FALSE)</f>
        <v>34.130000000000003</v>
      </c>
      <c r="F13" s="57">
        <f>VLOOKUP(A13, 'Res July 2025 Data'!$A$1:$AH$77, 34, FALSE)</f>
        <v>0</v>
      </c>
      <c r="G13" s="56">
        <f t="shared" si="1"/>
        <v>0</v>
      </c>
      <c r="H13" s="56">
        <f t="shared" si="2"/>
        <v>33.79</v>
      </c>
      <c r="I13" s="56">
        <f t="shared" si="3"/>
        <v>34.130000000000003</v>
      </c>
      <c r="J13" s="56">
        <f t="shared" si="4"/>
        <v>0.34000000000000341</v>
      </c>
      <c r="K13" s="58">
        <f t="shared" si="5"/>
        <v>1.0062148564664202E-2</v>
      </c>
    </row>
    <row r="14" spans="1:13" x14ac:dyDescent="0.35">
      <c r="A14" t="s">
        <v>125</v>
      </c>
      <c r="B14" s="56">
        <f>VLOOKUP(A14, 'Res July 2024 Data'!$A$1:$AH$78, 33, FALSE)</f>
        <v>35.589999999999996</v>
      </c>
      <c r="C14" s="57">
        <f>VLOOKUP(A14, 'Res July 2024 Data'!$A$1:$AH$78, 34, FALSE)</f>
        <v>0</v>
      </c>
      <c r="D14" s="56">
        <f t="shared" si="0"/>
        <v>0</v>
      </c>
      <c r="E14" s="56">
        <f>VLOOKUP(A14, 'Res July 2025 Data'!$A$1:$AH$77, 33, FALSE)</f>
        <v>36.869999999999997</v>
      </c>
      <c r="F14" s="57">
        <f>VLOOKUP(A14, 'Res July 2025 Data'!$A$1:$AH$77, 34, FALSE)</f>
        <v>0</v>
      </c>
      <c r="G14" s="56">
        <f t="shared" si="1"/>
        <v>0</v>
      </c>
      <c r="H14" s="56">
        <f t="shared" si="2"/>
        <v>35.589999999999996</v>
      </c>
      <c r="I14" s="56">
        <f t="shared" si="3"/>
        <v>36.869999999999997</v>
      </c>
      <c r="J14" s="56">
        <f t="shared" si="4"/>
        <v>1.2800000000000011</v>
      </c>
      <c r="K14" s="58">
        <f t="shared" si="5"/>
        <v>3.5965158752458593E-2</v>
      </c>
    </row>
    <row r="15" spans="1:13" ht="14.25" customHeight="1" x14ac:dyDescent="0.35">
      <c r="A15" t="s">
        <v>126</v>
      </c>
      <c r="B15" s="56">
        <f>VLOOKUP(A15, 'Res July 2024 Data'!$A$1:$AH$78, 33, FALSE)</f>
        <v>19.729999999999997</v>
      </c>
      <c r="C15" s="57">
        <f>VLOOKUP(A15, 'Res July 2024 Data'!$A$1:$AH$78, 34, FALSE)</f>
        <v>0</v>
      </c>
      <c r="D15" s="56">
        <f t="shared" si="0"/>
        <v>0</v>
      </c>
      <c r="E15" s="56">
        <v>20.440000000000001</v>
      </c>
      <c r="F15" s="57">
        <f>VLOOKUP(A15, 'Res July 2025 Data'!$A$1:$AH$77, 34, FALSE)</f>
        <v>0</v>
      </c>
      <c r="G15" s="56">
        <f t="shared" si="1"/>
        <v>0</v>
      </c>
      <c r="H15" s="56">
        <f t="shared" si="2"/>
        <v>19.729999999999997</v>
      </c>
      <c r="I15" s="56">
        <f t="shared" si="3"/>
        <v>20.440000000000001</v>
      </c>
      <c r="J15" s="56">
        <f t="shared" si="4"/>
        <v>0.71000000000000441</v>
      </c>
      <c r="K15" s="58">
        <f t="shared" si="5"/>
        <v>3.5985808413583606E-2</v>
      </c>
    </row>
    <row r="16" spans="1:13" x14ac:dyDescent="0.35">
      <c r="A16" t="s">
        <v>127</v>
      </c>
      <c r="B16" s="56">
        <f>VLOOKUP(A16, 'Res July 2024 Data'!$A$1:$AH$78, 33, FALSE)</f>
        <v>29.86</v>
      </c>
      <c r="C16" s="57">
        <f>VLOOKUP(A16, 'Res July 2024 Data'!$A$1:$AH$78, 34, FALSE)</f>
        <v>0</v>
      </c>
      <c r="D16" s="56">
        <f t="shared" si="0"/>
        <v>0</v>
      </c>
      <c r="E16" s="56">
        <f>VLOOKUP(A16, 'Res July 2025 Data'!$A$1:$AH$77, 33, FALSE)</f>
        <v>30.93</v>
      </c>
      <c r="F16" s="57">
        <f>VLOOKUP(A16, 'Res July 2025 Data'!$A$1:$AH$77, 34, FALSE)</f>
        <v>0</v>
      </c>
      <c r="G16" s="56">
        <f t="shared" si="1"/>
        <v>0</v>
      </c>
      <c r="H16" s="56">
        <f t="shared" si="2"/>
        <v>29.86</v>
      </c>
      <c r="I16" s="56">
        <f t="shared" si="3"/>
        <v>30.93</v>
      </c>
      <c r="J16" s="56">
        <f t="shared" si="4"/>
        <v>1.0700000000000003</v>
      </c>
      <c r="K16" s="58">
        <f t="shared" si="5"/>
        <v>3.5833891493636985E-2</v>
      </c>
    </row>
    <row r="17" spans="1:11" x14ac:dyDescent="0.35">
      <c r="A17" t="s">
        <v>128</v>
      </c>
      <c r="B17" s="56">
        <f>VLOOKUP(A17, 'Res July 2024 Data'!$A$1:$AH$78, 33, FALSE)</f>
        <v>30.74</v>
      </c>
      <c r="C17" s="57">
        <f>VLOOKUP(A17, 'Res July 2024 Data'!$A$1:$AH$78, 34, FALSE)</f>
        <v>0</v>
      </c>
      <c r="D17" s="56">
        <f t="shared" si="0"/>
        <v>0</v>
      </c>
      <c r="E17" s="56">
        <f>VLOOKUP(A17, 'Res July 2025 Data'!$A$1:$AH$77, 33, FALSE)</f>
        <v>31.8</v>
      </c>
      <c r="F17" s="57">
        <f>VLOOKUP(A17, 'Res July 2025 Data'!$A$1:$AH$77, 34, FALSE)</f>
        <v>0</v>
      </c>
      <c r="G17" s="56">
        <f t="shared" si="1"/>
        <v>0</v>
      </c>
      <c r="H17" s="56">
        <f t="shared" si="2"/>
        <v>30.74</v>
      </c>
      <c r="I17" s="56">
        <f t="shared" si="3"/>
        <v>31.8</v>
      </c>
      <c r="J17" s="56">
        <f t="shared" si="4"/>
        <v>1.0600000000000023</v>
      </c>
      <c r="K17" s="58">
        <f t="shared" si="5"/>
        <v>3.4482758620689731E-2</v>
      </c>
    </row>
    <row r="18" spans="1:11" x14ac:dyDescent="0.35">
      <c r="A18" t="s">
        <v>238</v>
      </c>
      <c r="B18" s="56">
        <f>VLOOKUP(A18, 'Res July 2024 Data'!$A$1:$AH$78, 33, FALSE)</f>
        <v>36.36</v>
      </c>
      <c r="C18" s="57">
        <f>VLOOKUP(A18, 'Res July 2024 Data'!$A$1:$AH$78, 34, FALSE)</f>
        <v>0</v>
      </c>
      <c r="D18" s="56">
        <f t="shared" si="0"/>
        <v>0</v>
      </c>
      <c r="E18" s="56">
        <f>VLOOKUP(A18, 'Res July 2025 Data'!$A$1:$AH$77, 33, FALSE)</f>
        <v>37.559999999999995</v>
      </c>
      <c r="F18" s="57">
        <f>VLOOKUP(A18, 'Res July 2025 Data'!$A$1:$AH$77, 34, FALSE)</f>
        <v>0</v>
      </c>
      <c r="G18" s="56">
        <f t="shared" si="1"/>
        <v>0</v>
      </c>
      <c r="H18" s="56">
        <f t="shared" si="2"/>
        <v>36.36</v>
      </c>
      <c r="I18" s="56">
        <f t="shared" si="3"/>
        <v>37.559999999999995</v>
      </c>
      <c r="J18" s="56">
        <f t="shared" si="4"/>
        <v>1.1999999999999957</v>
      </c>
      <c r="K18" s="58">
        <f t="shared" si="5"/>
        <v>3.3003300330032889E-2</v>
      </c>
    </row>
    <row r="19" spans="1:11" x14ac:dyDescent="0.35">
      <c r="A19" t="s">
        <v>129</v>
      </c>
      <c r="B19" s="56">
        <f>VLOOKUP(A19, 'Res July 2024 Data'!$A$1:$AH$78, 33, FALSE)</f>
        <v>38.44</v>
      </c>
      <c r="C19" s="57">
        <f>VLOOKUP(A19, 'Res July 2024 Data'!$A$1:$AH$78, 34, FALSE)</f>
        <v>0</v>
      </c>
      <c r="D19" s="56">
        <f t="shared" si="0"/>
        <v>0</v>
      </c>
      <c r="E19" s="56">
        <f>VLOOKUP(A19, 'Res July 2025 Data'!$A$1:$AH$77, 33, FALSE)</f>
        <v>39.71</v>
      </c>
      <c r="F19" s="57">
        <f>VLOOKUP(A19, 'Res July 2025 Data'!$A$1:$AH$77, 34, FALSE)</f>
        <v>0</v>
      </c>
      <c r="G19" s="56">
        <f t="shared" si="1"/>
        <v>0</v>
      </c>
      <c r="H19" s="56">
        <f t="shared" si="2"/>
        <v>38.44</v>
      </c>
      <c r="I19" s="56">
        <f t="shared" si="3"/>
        <v>39.71</v>
      </c>
      <c r="J19" s="56">
        <f t="shared" si="4"/>
        <v>1.2700000000000031</v>
      </c>
      <c r="K19" s="58">
        <f t="shared" si="5"/>
        <v>3.3038501560874171E-2</v>
      </c>
    </row>
    <row r="20" spans="1:11" x14ac:dyDescent="0.35">
      <c r="A20" t="s">
        <v>239</v>
      </c>
      <c r="B20" s="56">
        <f>VLOOKUP(A20, 'Res July 2024 Data'!$A$1:$AH$78, 33, FALSE)</f>
        <v>36.1</v>
      </c>
      <c r="C20" s="57">
        <f>VLOOKUP(A20, 'Res July 2024 Data'!$A$1:$AH$78, 34, FALSE)</f>
        <v>0</v>
      </c>
      <c r="D20" s="56">
        <f t="shared" si="0"/>
        <v>0</v>
      </c>
      <c r="E20" s="56">
        <f>VLOOKUP(A20, 'Res July 2025 Data'!$A$1:$AH$77, 33, FALSE)</f>
        <v>37.29</v>
      </c>
      <c r="F20" s="57">
        <f>VLOOKUP(A20, 'Res July 2025 Data'!$A$1:$AH$77, 34, FALSE)</f>
        <v>0</v>
      </c>
      <c r="G20" s="56">
        <f t="shared" si="1"/>
        <v>0</v>
      </c>
      <c r="H20" s="56">
        <f t="shared" si="2"/>
        <v>36.1</v>
      </c>
      <c r="I20" s="56">
        <f t="shared" si="3"/>
        <v>37.29</v>
      </c>
      <c r="J20" s="56">
        <f t="shared" si="4"/>
        <v>1.1899999999999977</v>
      </c>
      <c r="K20" s="58">
        <f t="shared" si="5"/>
        <v>3.2963988919667522E-2</v>
      </c>
    </row>
    <row r="21" spans="1:11" x14ac:dyDescent="0.35">
      <c r="A21" t="s">
        <v>130</v>
      </c>
      <c r="B21" s="56">
        <f>VLOOKUP(A21, 'Res July 2024 Data'!$A$1:$AH$78, 33, FALSE)</f>
        <v>30.7</v>
      </c>
      <c r="C21" s="57">
        <f>VLOOKUP(A21, 'Res July 2024 Data'!$A$1:$AH$78, 34, FALSE)</f>
        <v>0</v>
      </c>
      <c r="D21" s="56">
        <f t="shared" si="0"/>
        <v>0</v>
      </c>
      <c r="E21" s="56">
        <f>VLOOKUP(A21, 'Res July 2025 Data'!$A$1:$AH$77, 33, FALSE)</f>
        <v>31.709999999999997</v>
      </c>
      <c r="F21" s="57">
        <f>VLOOKUP(A21, 'Res July 2025 Data'!$A$1:$AH$77, 34, FALSE)</f>
        <v>0</v>
      </c>
      <c r="G21" s="56">
        <f t="shared" si="1"/>
        <v>0</v>
      </c>
      <c r="H21" s="56">
        <f t="shared" si="2"/>
        <v>30.7</v>
      </c>
      <c r="I21" s="56">
        <f t="shared" si="3"/>
        <v>31.709999999999997</v>
      </c>
      <c r="J21" s="56">
        <f t="shared" si="4"/>
        <v>1.009999999999998</v>
      </c>
      <c r="K21" s="58">
        <f t="shared" si="5"/>
        <v>3.2899022801302864E-2</v>
      </c>
    </row>
    <row r="22" spans="1:11" x14ac:dyDescent="0.35">
      <c r="A22" t="s">
        <v>131</v>
      </c>
      <c r="B22" s="56">
        <f>VLOOKUP(A22, 'Res July 2024 Data'!$A$1:$AH$78, 33, FALSE)</f>
        <v>56.07</v>
      </c>
      <c r="C22" s="57">
        <f>VLOOKUP(A22, 'Res July 2024 Data'!$A$1:$AH$78, 34, FALSE)</f>
        <v>0</v>
      </c>
      <c r="D22" s="56">
        <f t="shared" si="0"/>
        <v>0</v>
      </c>
      <c r="E22" s="56">
        <f>VLOOKUP(A22, 'Res July 2025 Data'!$A$1:$AH$77, 33, FALSE)</f>
        <v>57.919999999999995</v>
      </c>
      <c r="F22" s="57">
        <f>VLOOKUP(A22, 'Res July 2025 Data'!$A$1:$AH$77, 34, FALSE)</f>
        <v>0</v>
      </c>
      <c r="G22" s="56">
        <f t="shared" si="1"/>
        <v>0</v>
      </c>
      <c r="H22" s="56">
        <f t="shared" si="2"/>
        <v>56.07</v>
      </c>
      <c r="I22" s="56">
        <f t="shared" si="3"/>
        <v>57.919999999999995</v>
      </c>
      <c r="J22" s="56">
        <f t="shared" si="4"/>
        <v>1.8499999999999943</v>
      </c>
      <c r="K22" s="58">
        <f t="shared" si="5"/>
        <v>3.2994471196718285E-2</v>
      </c>
    </row>
    <row r="23" spans="1:11" x14ac:dyDescent="0.35">
      <c r="A23" t="s">
        <v>254</v>
      </c>
      <c r="B23" s="56">
        <f>VLOOKUP(A23, 'Res July 2024 Data'!$A$1:$AH$78, 33, FALSE)</f>
        <v>32.269999999999996</v>
      </c>
      <c r="C23" s="57">
        <f>VLOOKUP(A23, 'Res July 2024 Data'!$A$1:$AH$78, 34, FALSE)</f>
        <v>0</v>
      </c>
      <c r="D23" s="56">
        <f t="shared" si="0"/>
        <v>0</v>
      </c>
      <c r="E23" s="56">
        <f>VLOOKUP(A23, 'Res July 2025 Data'!$A$1:$AH$77, 33, FALSE)</f>
        <v>33.379999999999995</v>
      </c>
      <c r="F23" s="57">
        <f>VLOOKUP(A23, 'Res July 2025 Data'!$A$1:$AH$77, 34, FALSE)</f>
        <v>0</v>
      </c>
      <c r="G23" s="56">
        <f t="shared" si="1"/>
        <v>0</v>
      </c>
      <c r="H23" s="56">
        <f t="shared" si="2"/>
        <v>32.269999999999996</v>
      </c>
      <c r="I23" s="56">
        <f t="shared" si="3"/>
        <v>33.379999999999995</v>
      </c>
      <c r="J23" s="56">
        <f t="shared" si="4"/>
        <v>1.1099999999999994</v>
      </c>
      <c r="K23" s="58">
        <f t="shared" si="5"/>
        <v>3.4397273008986665E-2</v>
      </c>
    </row>
    <row r="24" spans="1:11" x14ac:dyDescent="0.35">
      <c r="A24" t="s">
        <v>132</v>
      </c>
      <c r="B24" s="56">
        <f>VLOOKUP(A24, 'Res July 2024 Data'!$A$1:$AH$78, 33, FALSE)</f>
        <v>29.02</v>
      </c>
      <c r="C24" s="57">
        <f>VLOOKUP(A24, 'Res July 2024 Data'!$A$1:$AH$78, 34, FALSE)</f>
        <v>0</v>
      </c>
      <c r="D24" s="56">
        <f t="shared" si="0"/>
        <v>0</v>
      </c>
      <c r="E24" s="56">
        <f>VLOOKUP(A24, 'Res July 2025 Data'!$A$1:$AH$77, 33, FALSE)</f>
        <v>30.06</v>
      </c>
      <c r="F24" s="57">
        <f>VLOOKUP(A24, 'Res July 2025 Data'!$A$1:$AH$77, 34, FALSE)</f>
        <v>0</v>
      </c>
      <c r="G24" s="56">
        <f t="shared" si="1"/>
        <v>0</v>
      </c>
      <c r="H24" s="56">
        <f t="shared" si="2"/>
        <v>29.02</v>
      </c>
      <c r="I24" s="56">
        <f t="shared" si="3"/>
        <v>30.06</v>
      </c>
      <c r="J24" s="56">
        <f t="shared" si="4"/>
        <v>1.0399999999999991</v>
      </c>
      <c r="K24" s="58">
        <f t="shared" si="5"/>
        <v>3.5837353549276335E-2</v>
      </c>
    </row>
    <row r="25" spans="1:11" x14ac:dyDescent="0.35">
      <c r="A25" t="s">
        <v>133</v>
      </c>
      <c r="B25" s="56">
        <f>VLOOKUP(A25, 'Res July 2024 Data'!$A$1:$AH$78, 33, FALSE)</f>
        <v>31.189999999999998</v>
      </c>
      <c r="C25" s="57">
        <f>VLOOKUP(A25, 'Res July 2024 Data'!$A$1:$AH$78, 34, FALSE)</f>
        <v>0</v>
      </c>
      <c r="D25" s="56">
        <f t="shared" si="0"/>
        <v>0</v>
      </c>
      <c r="E25" s="56">
        <f>VLOOKUP(A25, 'Res July 2025 Data'!$A$1:$AH$77, 33, FALSE)</f>
        <v>32.309999999999995</v>
      </c>
      <c r="F25" s="57">
        <f>VLOOKUP(A25, 'Res July 2025 Data'!$A$1:$AH$77, 34, FALSE)</f>
        <v>0</v>
      </c>
      <c r="G25" s="56">
        <f t="shared" si="1"/>
        <v>0</v>
      </c>
      <c r="H25" s="56">
        <f t="shared" si="2"/>
        <v>31.189999999999998</v>
      </c>
      <c r="I25" s="56">
        <f t="shared" si="3"/>
        <v>32.309999999999995</v>
      </c>
      <c r="J25" s="56">
        <f t="shared" si="4"/>
        <v>1.1199999999999974</v>
      </c>
      <c r="K25" s="58">
        <f t="shared" si="5"/>
        <v>3.5908945174735411E-2</v>
      </c>
    </row>
    <row r="26" spans="1:11" x14ac:dyDescent="0.35">
      <c r="A26" t="s">
        <v>134</v>
      </c>
      <c r="B26" s="56">
        <f>VLOOKUP(A26, 'Res July 2024 Data'!$A$1:$AH$78, 33, FALSE)</f>
        <v>38.5</v>
      </c>
      <c r="C26" s="57">
        <f>VLOOKUP(A26, 'Res July 2024 Data'!$A$1:$AH$78, 34, FALSE)</f>
        <v>5.1000000000000004E-3</v>
      </c>
      <c r="D26" s="56">
        <f t="shared" si="0"/>
        <v>3.8250000000000002</v>
      </c>
      <c r="E26" s="56">
        <f>VLOOKUP(A26, 'Res July 2025 Data'!$A$1:$AH$77, 33, FALSE)</f>
        <v>44.66</v>
      </c>
      <c r="F26" s="57">
        <f>VLOOKUP(A26, 'Res July 2025 Data'!$A$1:$AH$77, 34, FALSE)</f>
        <v>0</v>
      </c>
      <c r="G26" s="56">
        <f t="shared" si="1"/>
        <v>0</v>
      </c>
      <c r="H26" s="56">
        <f t="shared" si="2"/>
        <v>42.325000000000003</v>
      </c>
      <c r="I26" s="56">
        <f t="shared" si="3"/>
        <v>44.66</v>
      </c>
      <c r="J26" s="56">
        <f t="shared" si="4"/>
        <v>2.3349999999999937</v>
      </c>
      <c r="K26" s="58">
        <f t="shared" si="5"/>
        <v>5.516834022445348E-2</v>
      </c>
    </row>
    <row r="27" spans="1:11" ht="17.25" customHeight="1" x14ac:dyDescent="0.35">
      <c r="A27" t="s">
        <v>135</v>
      </c>
      <c r="B27" s="56">
        <f>VLOOKUP(A27, 'Res July 2024 Data'!$A$1:$AH$78, 33, FALSE)</f>
        <v>31.099999999999998</v>
      </c>
      <c r="C27" s="57">
        <f>VLOOKUP(A27, 'Res July 2024 Data'!$A$1:$AH$78, 34, FALSE)</f>
        <v>0</v>
      </c>
      <c r="D27" s="56">
        <f t="shared" si="0"/>
        <v>0</v>
      </c>
      <c r="E27" s="56">
        <f>VLOOKUP(A27, 'Res July 2025 Data'!$A$1:$AH$77, 33, FALSE)</f>
        <v>33.950000000000003</v>
      </c>
      <c r="F27" s="57">
        <f>VLOOKUP(A27, 'Res July 2025 Data'!$A$1:$AH$77, 34, FALSE)</f>
        <v>0</v>
      </c>
      <c r="G27" s="56">
        <f t="shared" si="1"/>
        <v>0</v>
      </c>
      <c r="H27" s="56">
        <f t="shared" si="2"/>
        <v>31.099999999999998</v>
      </c>
      <c r="I27" s="56">
        <f t="shared" si="3"/>
        <v>33.950000000000003</v>
      </c>
      <c r="J27" s="56">
        <f t="shared" si="4"/>
        <v>2.850000000000005</v>
      </c>
      <c r="K27" s="58">
        <f t="shared" si="5"/>
        <v>9.1639871382636823E-2</v>
      </c>
    </row>
    <row r="28" spans="1:11" ht="15.75" customHeight="1" x14ac:dyDescent="0.35">
      <c r="A28" t="s">
        <v>136</v>
      </c>
      <c r="B28" s="56">
        <f>VLOOKUP(A28, 'Res July 2024 Data'!$A$1:$AH$78, 33, FALSE)</f>
        <v>32.159999999999997</v>
      </c>
      <c r="C28" s="57">
        <f>VLOOKUP(A28, 'Res July 2024 Data'!$A$1:$AH$78, 34, FALSE)</f>
        <v>0</v>
      </c>
      <c r="D28" s="56">
        <f t="shared" si="0"/>
        <v>0</v>
      </c>
      <c r="E28" s="56">
        <f>VLOOKUP(A28, 'Res July 2025 Data'!$A$1:$AH$77, 33, FALSE)</f>
        <v>36.43</v>
      </c>
      <c r="F28" s="57">
        <f>VLOOKUP(A28, 'Res July 2025 Data'!$A$1:$AH$77, 34, FALSE)</f>
        <v>0</v>
      </c>
      <c r="G28" s="56">
        <f t="shared" si="1"/>
        <v>0</v>
      </c>
      <c r="H28" s="56">
        <f t="shared" si="2"/>
        <v>32.159999999999997</v>
      </c>
      <c r="I28" s="56">
        <f t="shared" si="3"/>
        <v>36.43</v>
      </c>
      <c r="J28" s="56">
        <f t="shared" si="4"/>
        <v>4.2700000000000031</v>
      </c>
      <c r="K28" s="58">
        <f t="shared" si="5"/>
        <v>0.13277363184079613</v>
      </c>
    </row>
    <row r="29" spans="1:11" x14ac:dyDescent="0.35">
      <c r="A29" t="s">
        <v>137</v>
      </c>
      <c r="B29" s="56">
        <f>VLOOKUP(A29, 'Res July 2024 Data'!$A$1:$AH$78, 33, FALSE)</f>
        <v>38.69</v>
      </c>
      <c r="C29" s="57">
        <f>VLOOKUP(A29, 'Res July 2024 Data'!$A$1:$AH$78, 34, FALSE)</f>
        <v>0</v>
      </c>
      <c r="D29" s="56">
        <f t="shared" si="0"/>
        <v>0</v>
      </c>
      <c r="E29" s="56">
        <f>VLOOKUP(A29, 'Res July 2025 Data'!$A$1:$AH$77, 33, FALSE)</f>
        <v>39.85</v>
      </c>
      <c r="F29" s="57">
        <f>VLOOKUP(A29, 'Res July 2025 Data'!$A$1:$AH$77, 34, FALSE)</f>
        <v>0</v>
      </c>
      <c r="G29" s="56">
        <f t="shared" si="1"/>
        <v>0</v>
      </c>
      <c r="H29" s="56">
        <f t="shared" si="2"/>
        <v>38.69</v>
      </c>
      <c r="I29" s="56">
        <f t="shared" si="3"/>
        <v>39.85</v>
      </c>
      <c r="J29" s="56">
        <f t="shared" si="4"/>
        <v>1.1600000000000037</v>
      </c>
      <c r="K29" s="58">
        <f t="shared" si="5"/>
        <v>2.9981907469630493E-2</v>
      </c>
    </row>
    <row r="30" spans="1:11" ht="18.75" customHeight="1" x14ac:dyDescent="0.35">
      <c r="A30" t="s">
        <v>138</v>
      </c>
      <c r="B30" s="56">
        <v>36.86</v>
      </c>
      <c r="C30" s="57">
        <f>VLOOKUP(A30, 'Res July 2024 Data'!$A$1:$AH$78, 34, FALSE)</f>
        <v>0</v>
      </c>
      <c r="D30" s="56">
        <f t="shared" si="0"/>
        <v>0</v>
      </c>
      <c r="E30" s="56">
        <f>VLOOKUP(A30, 'Res July 2025 Data'!$A$1:$AH$77, 33, FALSE)</f>
        <v>36.86</v>
      </c>
      <c r="F30" s="57">
        <f>VLOOKUP(A30, 'Res July 2025 Data'!$A$1:$AH$77, 34, FALSE)</f>
        <v>0</v>
      </c>
      <c r="G30" s="56">
        <f t="shared" si="1"/>
        <v>0</v>
      </c>
      <c r="H30" s="56">
        <f t="shared" si="2"/>
        <v>36.86</v>
      </c>
      <c r="I30" s="56">
        <f t="shared" si="3"/>
        <v>36.86</v>
      </c>
      <c r="J30" s="56">
        <f t="shared" si="4"/>
        <v>0</v>
      </c>
      <c r="K30" s="58">
        <f t="shared" si="5"/>
        <v>0</v>
      </c>
    </row>
    <row r="31" spans="1:11" x14ac:dyDescent="0.35">
      <c r="A31" t="s">
        <v>139</v>
      </c>
      <c r="B31" s="56">
        <f>VLOOKUP(A31, 'Res July 2024 Data'!$A$1:$AH$78, 33, FALSE)</f>
        <v>32.690000000000005</v>
      </c>
      <c r="C31" s="57">
        <f>VLOOKUP(A31, 'Res July 2024 Data'!$A$1:$AH$78, 34, FALSE)</f>
        <v>0</v>
      </c>
      <c r="D31" s="56">
        <f t="shared" si="0"/>
        <v>0</v>
      </c>
      <c r="E31" s="56">
        <f>VLOOKUP(A31, 'Res July 2025 Data'!$A$1:$AH$77, 33, FALSE)</f>
        <v>33.870000000000005</v>
      </c>
      <c r="F31" s="57">
        <f>VLOOKUP(A31, 'Res July 2025 Data'!$A$1:$AH$77, 34, FALSE)</f>
        <v>0</v>
      </c>
      <c r="G31" s="56">
        <f t="shared" si="1"/>
        <v>0</v>
      </c>
      <c r="H31" s="56">
        <f t="shared" si="2"/>
        <v>32.690000000000005</v>
      </c>
      <c r="I31" s="56">
        <f t="shared" si="3"/>
        <v>33.870000000000005</v>
      </c>
      <c r="J31" s="56">
        <f t="shared" si="4"/>
        <v>1.1799999999999997</v>
      </c>
      <c r="K31" s="58">
        <f t="shared" si="5"/>
        <v>3.6096665646986832E-2</v>
      </c>
    </row>
    <row r="32" spans="1:11" x14ac:dyDescent="0.35">
      <c r="A32" t="s">
        <v>140</v>
      </c>
      <c r="B32" s="56">
        <f>VLOOKUP(A32, 'Res July 2024 Data'!$A$1:$AH$78, 33, FALSE)</f>
        <v>42.85</v>
      </c>
      <c r="C32" s="57">
        <f>VLOOKUP(A32, 'Res July 2024 Data'!$A$1:$AH$78, 34, FALSE)</f>
        <v>0</v>
      </c>
      <c r="D32" s="56">
        <f t="shared" si="0"/>
        <v>0</v>
      </c>
      <c r="E32" s="56">
        <f>VLOOKUP(A32, 'Res July 2025 Data'!$A$1:$AH$77, 33, FALSE)</f>
        <v>44.39</v>
      </c>
      <c r="F32" s="57">
        <f>VLOOKUP(A32, 'Res July 2025 Data'!$A$1:$AH$77, 34, FALSE)</f>
        <v>0</v>
      </c>
      <c r="G32" s="56">
        <f t="shared" si="1"/>
        <v>0</v>
      </c>
      <c r="H32" s="56">
        <f t="shared" si="2"/>
        <v>42.85</v>
      </c>
      <c r="I32" s="56">
        <f t="shared" si="3"/>
        <v>44.39</v>
      </c>
      <c r="J32" s="56">
        <f t="shared" si="4"/>
        <v>1.5399999999999991</v>
      </c>
      <c r="K32" s="58">
        <f t="shared" si="5"/>
        <v>3.5939323220536737E-2</v>
      </c>
    </row>
    <row r="33" spans="1:11" x14ac:dyDescent="0.35">
      <c r="A33" t="s">
        <v>141</v>
      </c>
      <c r="B33" s="56">
        <f>VLOOKUP(A33, 'Res July 2024 Data'!$A$1:$AH$78, 33, FALSE)</f>
        <v>32</v>
      </c>
      <c r="C33" s="57">
        <f>VLOOKUP(A33, 'Res July 2024 Data'!$A$1:$AH$78, 34, FALSE)</f>
        <v>0</v>
      </c>
      <c r="D33" s="56">
        <f t="shared" ref="D33" si="6">C33*$M$1</f>
        <v>0</v>
      </c>
      <c r="E33" s="56">
        <f>VLOOKUP(A33, 'Res July 2025 Data'!$A$1:$AH$77, 33, FALSE)</f>
        <v>33.15</v>
      </c>
      <c r="F33" s="57">
        <f>VLOOKUP(A33, 'Res July 2025 Data'!$A$1:$AH$77, 34, FALSE)</f>
        <v>0</v>
      </c>
      <c r="G33" s="56">
        <f t="shared" ref="G33" si="7">F33*$M$1</f>
        <v>0</v>
      </c>
      <c r="H33" s="56">
        <f t="shared" ref="H33" si="8">B33+D33</f>
        <v>32</v>
      </c>
      <c r="I33" s="56">
        <f t="shared" ref="I33" si="9">E33+G33</f>
        <v>33.15</v>
      </c>
      <c r="J33" s="56">
        <f t="shared" ref="J33" si="10">I33-H33</f>
        <v>1.1499999999999986</v>
      </c>
      <c r="K33" s="58">
        <f t="shared" ref="K33" si="11">J33/H33</f>
        <v>3.5937499999999956E-2</v>
      </c>
    </row>
    <row r="34" spans="1:11" ht="17.25" customHeight="1" x14ac:dyDescent="0.35">
      <c r="A34" t="s">
        <v>142</v>
      </c>
      <c r="B34" s="56">
        <f>VLOOKUP(A34, 'Res July 2024 Data'!$A$1:$AH$78, 33, FALSE)</f>
        <v>36.97</v>
      </c>
      <c r="C34" s="57">
        <f>VLOOKUP(A34, 'Res July 2024 Data'!$A$1:$AH$78, 34, FALSE)</f>
        <v>0</v>
      </c>
      <c r="D34" s="56">
        <f t="shared" si="0"/>
        <v>0</v>
      </c>
      <c r="E34" s="56">
        <f>VLOOKUP(A34, 'Res July 2025 Data'!$A$1:$AH$77, 33, FALSE)</f>
        <v>44.199999999999996</v>
      </c>
      <c r="F34" s="57">
        <f>VLOOKUP(A34, 'Res July 2025 Data'!$A$1:$AH$77, 34, FALSE)</f>
        <v>0</v>
      </c>
      <c r="G34" s="56">
        <f t="shared" si="1"/>
        <v>0</v>
      </c>
      <c r="H34" s="56">
        <f t="shared" si="2"/>
        <v>36.97</v>
      </c>
      <c r="I34" s="56">
        <f t="shared" si="3"/>
        <v>44.199999999999996</v>
      </c>
      <c r="J34" s="56">
        <f t="shared" si="4"/>
        <v>7.2299999999999969</v>
      </c>
      <c r="K34" s="58">
        <f t="shared" si="5"/>
        <v>0.19556397078712462</v>
      </c>
    </row>
    <row r="35" spans="1:11" ht="15.75" customHeight="1" x14ac:dyDescent="0.35">
      <c r="A35" t="s">
        <v>143</v>
      </c>
      <c r="B35" s="56">
        <f>VLOOKUP(A35, 'Res July 2024 Data'!$A$1:$AH$78, 33, FALSE)</f>
        <v>19.409999999999997</v>
      </c>
      <c r="C35" s="57">
        <f>VLOOKUP(A35, 'Res July 2024 Data'!$A$1:$AH$78, 34, FALSE)</f>
        <v>0</v>
      </c>
      <c r="D35" s="56">
        <f t="shared" si="0"/>
        <v>0</v>
      </c>
      <c r="E35" s="56">
        <f>VLOOKUP(A35, 'Res July 2025 Data'!$A$1:$AH$77, 33, FALSE)</f>
        <v>22.51</v>
      </c>
      <c r="F35" s="57">
        <f>VLOOKUP(A35, 'Res July 2025 Data'!$A$1:$AH$77, 34, FALSE)</f>
        <v>0</v>
      </c>
      <c r="G35" s="56">
        <f t="shared" si="1"/>
        <v>0</v>
      </c>
      <c r="H35" s="56">
        <f t="shared" si="2"/>
        <v>19.409999999999997</v>
      </c>
      <c r="I35" s="56">
        <f t="shared" si="3"/>
        <v>22.51</v>
      </c>
      <c r="J35" s="56">
        <f t="shared" si="4"/>
        <v>3.100000000000005</v>
      </c>
      <c r="K35" s="58">
        <f t="shared" si="5"/>
        <v>0.15971148892323572</v>
      </c>
    </row>
    <row r="36" spans="1:11" ht="18" customHeight="1" x14ac:dyDescent="0.35">
      <c r="A36" t="s">
        <v>280</v>
      </c>
      <c r="B36" s="56" t="e">
        <f>VLOOKUP(A36, 'Res July 2024 Data'!$A$1:$AH$78, 33, FALSE)</f>
        <v>#N/A</v>
      </c>
      <c r="C36" s="57" t="e">
        <f>VLOOKUP(A36, 'Res July 2024 Data'!$A$1:$AH$78, 34, FALSE)</f>
        <v>#N/A</v>
      </c>
      <c r="D36" s="56" t="e">
        <f t="shared" ref="D36" si="12">C36*$M$1</f>
        <v>#N/A</v>
      </c>
      <c r="E36" s="56">
        <f>VLOOKUP(A36, 'Res July 2025 Data'!$A$1:$AH$77, 33, FALSE)</f>
        <v>82.64</v>
      </c>
      <c r="F36" s="57">
        <f>VLOOKUP(A36, 'Res July 2025 Data'!$A$1:$AH$77, 34, FALSE)</f>
        <v>1.21E-2</v>
      </c>
      <c r="G36" s="56">
        <f t="shared" ref="G36" si="13">F36*$M$1</f>
        <v>9.0749999999999993</v>
      </c>
      <c r="H36" s="56" t="e">
        <f t="shared" ref="H36" si="14">B36+D36</f>
        <v>#N/A</v>
      </c>
      <c r="I36" s="56">
        <f t="shared" ref="I36" si="15">E36+G36</f>
        <v>91.715000000000003</v>
      </c>
      <c r="J36" s="56" t="e">
        <f t="shared" ref="J36" si="16">I36-H36</f>
        <v>#N/A</v>
      </c>
      <c r="K36" s="58" t="e">
        <f t="shared" ref="K36" si="17">J36/H36</f>
        <v>#N/A</v>
      </c>
    </row>
    <row r="37" spans="1:11" ht="18" customHeight="1" x14ac:dyDescent="0.35">
      <c r="A37" t="s">
        <v>144</v>
      </c>
      <c r="B37" s="56">
        <f>VLOOKUP(A37, 'Res July 2024 Data'!$A$1:$AH$78, 33, FALSE)</f>
        <v>68.300000000000011</v>
      </c>
      <c r="C37" s="57">
        <f>VLOOKUP(A37, 'Res July 2024 Data'!$A$1:$AH$78, 34, FALSE)</f>
        <v>5.5999999999999999E-3</v>
      </c>
      <c r="D37" s="56">
        <f t="shared" si="0"/>
        <v>4.2</v>
      </c>
      <c r="E37" s="56">
        <f>VLOOKUP(A37, 'Res July 2025 Data'!$A$1:$AH$77, 33, FALSE)</f>
        <v>71.050000000000011</v>
      </c>
      <c r="F37" s="57">
        <f>VLOOKUP(A37, 'Res July 2025 Data'!$A$1:$AH$77, 34, FALSE)</f>
        <v>0</v>
      </c>
      <c r="G37" s="56">
        <f t="shared" si="1"/>
        <v>0</v>
      </c>
      <c r="H37" s="56">
        <f t="shared" si="2"/>
        <v>72.500000000000014</v>
      </c>
      <c r="I37" s="56">
        <f t="shared" si="3"/>
        <v>71.050000000000011</v>
      </c>
      <c r="J37" s="56">
        <f t="shared" si="4"/>
        <v>-1.4500000000000028</v>
      </c>
      <c r="K37" s="58">
        <f t="shared" si="5"/>
        <v>-2.0000000000000035E-2</v>
      </c>
    </row>
    <row r="38" spans="1:11" ht="15.75" customHeight="1" x14ac:dyDescent="0.35">
      <c r="A38" t="s">
        <v>145</v>
      </c>
      <c r="B38" s="56">
        <f>VLOOKUP(A38, 'Res July 2024 Data'!$A$1:$AH$78, 33, FALSE)</f>
        <v>212.47</v>
      </c>
      <c r="C38" s="57">
        <f>VLOOKUP(A38, 'Res July 2024 Data'!$A$1:$AH$78, 34, FALSE)</f>
        <v>1.26E-2</v>
      </c>
      <c r="D38" s="56">
        <f t="shared" si="0"/>
        <v>9.4499999999999993</v>
      </c>
      <c r="E38" s="56">
        <f>VLOOKUP(A38, 'Res July 2025 Data'!$A$1:$AH$77, 33, FALSE)</f>
        <v>143.96</v>
      </c>
      <c r="F38" s="57">
        <f>VLOOKUP(A38, 'Res July 2025 Data'!$A$1:$AH$77, 34, FALSE)</f>
        <v>1.21E-2</v>
      </c>
      <c r="G38" s="56">
        <f t="shared" si="1"/>
        <v>9.0749999999999993</v>
      </c>
      <c r="H38" s="56">
        <f t="shared" si="2"/>
        <v>221.92</v>
      </c>
      <c r="I38" s="56">
        <f t="shared" si="3"/>
        <v>153.035</v>
      </c>
      <c r="J38" s="56">
        <f t="shared" si="4"/>
        <v>-68.884999999999991</v>
      </c>
      <c r="K38" s="58">
        <f t="shared" si="5"/>
        <v>-0.3104046503244412</v>
      </c>
    </row>
    <row r="39" spans="1:11" x14ac:dyDescent="0.35">
      <c r="A39" t="s">
        <v>146</v>
      </c>
      <c r="B39" s="56">
        <f>VLOOKUP(A39, 'Res July 2024 Data'!$A$1:$AH$78, 33, FALSE)</f>
        <v>40</v>
      </c>
      <c r="C39" s="57">
        <f>VLOOKUP(A39, 'Res July 2024 Data'!$A$1:$AH$78, 34, FALSE)</f>
        <v>0</v>
      </c>
      <c r="D39" s="56">
        <f t="shared" si="0"/>
        <v>0</v>
      </c>
      <c r="E39" s="56">
        <f>VLOOKUP(A39, 'Res July 2025 Data'!$A$1:$AH$77, 33, FALSE)</f>
        <v>41.61</v>
      </c>
      <c r="F39" s="57">
        <f>VLOOKUP(A39, 'Res July 2025 Data'!$A$1:$AH$77, 34, FALSE)</f>
        <v>0</v>
      </c>
      <c r="G39" s="56">
        <f t="shared" si="1"/>
        <v>0</v>
      </c>
      <c r="H39" s="56">
        <f t="shared" si="2"/>
        <v>40</v>
      </c>
      <c r="I39" s="56">
        <f t="shared" si="3"/>
        <v>41.61</v>
      </c>
      <c r="J39" s="56">
        <f t="shared" si="4"/>
        <v>1.6099999999999994</v>
      </c>
      <c r="K39" s="58">
        <f t="shared" si="5"/>
        <v>4.0249999999999987E-2</v>
      </c>
    </row>
    <row r="40" spans="1:11" ht="16.5" customHeight="1" x14ac:dyDescent="0.35">
      <c r="A40" t="s">
        <v>147</v>
      </c>
      <c r="B40" s="56">
        <f>VLOOKUP(A40, 'Res July 2024 Data'!$A$1:$AH$78, 33, FALSE)</f>
        <v>33.94</v>
      </c>
      <c r="C40" s="57">
        <f>VLOOKUP(A40, 'Res July 2024 Data'!$A$1:$AH$78, 34, FALSE)</f>
        <v>0</v>
      </c>
      <c r="D40" s="56">
        <f t="shared" si="0"/>
        <v>0</v>
      </c>
      <c r="E40" s="56">
        <f>VLOOKUP(A40, 'Res July 2025 Data'!$A$1:$AH$77, 33, FALSE)</f>
        <v>34.26</v>
      </c>
      <c r="F40" s="57">
        <f>VLOOKUP(A40, 'Res July 2025 Data'!$A$1:$AH$77, 34, FALSE)</f>
        <v>0</v>
      </c>
      <c r="G40" s="56">
        <f t="shared" si="1"/>
        <v>0</v>
      </c>
      <c r="H40" s="56">
        <f t="shared" si="2"/>
        <v>33.94</v>
      </c>
      <c r="I40" s="56">
        <f t="shared" si="3"/>
        <v>34.26</v>
      </c>
      <c r="J40" s="56">
        <f t="shared" si="4"/>
        <v>0.32000000000000028</v>
      </c>
      <c r="K40" s="58">
        <f t="shared" si="5"/>
        <v>9.4284030642310043E-3</v>
      </c>
    </row>
    <row r="41" spans="1:11" x14ac:dyDescent="0.35">
      <c r="A41" t="s">
        <v>148</v>
      </c>
      <c r="B41" s="56">
        <f>VLOOKUP(A41, 'Res July 2024 Data'!$A$1:$AH$78, 33, FALSE)</f>
        <v>45.82</v>
      </c>
      <c r="C41" s="57">
        <f>VLOOKUP(A41, 'Res July 2024 Data'!$A$1:$AH$78, 34, FALSE)</f>
        <v>0</v>
      </c>
      <c r="D41" s="56">
        <f t="shared" si="0"/>
        <v>0</v>
      </c>
      <c r="E41" s="56">
        <f>VLOOKUP(A41, 'Res July 2025 Data'!$A$1:$AH$77, 33, FALSE)</f>
        <v>47.33</v>
      </c>
      <c r="F41" s="57">
        <f>VLOOKUP(A41, 'Res July 2025 Data'!$A$1:$AH$77, 34, FALSE)</f>
        <v>0</v>
      </c>
      <c r="G41" s="56">
        <f t="shared" si="1"/>
        <v>0</v>
      </c>
      <c r="H41" s="56">
        <f t="shared" si="2"/>
        <v>45.82</v>
      </c>
      <c r="I41" s="56">
        <f t="shared" si="3"/>
        <v>47.33</v>
      </c>
      <c r="J41" s="56">
        <f t="shared" si="4"/>
        <v>1.509999999999998</v>
      </c>
      <c r="K41" s="58">
        <f t="shared" si="5"/>
        <v>3.2955041466608423E-2</v>
      </c>
    </row>
    <row r="42" spans="1:11" x14ac:dyDescent="0.35">
      <c r="A42" t="s">
        <v>149</v>
      </c>
      <c r="B42" s="56">
        <f>VLOOKUP(A42, 'Res July 2024 Data'!$A$1:$AH$78, 33, FALSE)</f>
        <v>30.02</v>
      </c>
      <c r="C42" s="57">
        <f>VLOOKUP(A42, 'Res July 2024 Data'!$A$1:$AH$78, 34, FALSE)</f>
        <v>0</v>
      </c>
      <c r="D42" s="56">
        <f t="shared" si="0"/>
        <v>0</v>
      </c>
      <c r="E42" s="56">
        <f>VLOOKUP(A42, 'Res July 2025 Data'!$A$1:$AH$77, 33, FALSE)</f>
        <v>31.06</v>
      </c>
      <c r="F42" s="57">
        <f>VLOOKUP(A42, 'Res July 2025 Data'!$A$1:$AH$77, 34, FALSE)</f>
        <v>0</v>
      </c>
      <c r="G42" s="56">
        <f t="shared" si="1"/>
        <v>0</v>
      </c>
      <c r="H42" s="56">
        <f t="shared" si="2"/>
        <v>30.02</v>
      </c>
      <c r="I42" s="56">
        <f t="shared" si="3"/>
        <v>31.06</v>
      </c>
      <c r="J42" s="56">
        <f t="shared" si="4"/>
        <v>1.0399999999999991</v>
      </c>
      <c r="K42" s="58">
        <f t="shared" si="5"/>
        <v>3.4643570952698176E-2</v>
      </c>
    </row>
    <row r="43" spans="1:11" x14ac:dyDescent="0.35">
      <c r="A43" t="s">
        <v>255</v>
      </c>
      <c r="B43" s="56">
        <f>VLOOKUP(A43, 'Res July 2024 Data'!$A$1:$AH$78, 33, FALSE)</f>
        <v>25.599999999999998</v>
      </c>
      <c r="C43" s="57">
        <f>VLOOKUP(A43, 'Res July 2024 Data'!$A$1:$AH$78, 34, FALSE)</f>
        <v>0</v>
      </c>
      <c r="D43" s="56">
        <f t="shared" si="0"/>
        <v>0</v>
      </c>
      <c r="E43" s="56">
        <f>VLOOKUP(A43, 'Res July 2025 Data'!$A$1:$AH$77, 33, FALSE)</f>
        <v>26.439999999999998</v>
      </c>
      <c r="F43" s="57">
        <f>VLOOKUP(A43, 'Res July 2025 Data'!$A$1:$AH$77, 34, FALSE)</f>
        <v>0</v>
      </c>
      <c r="G43" s="56">
        <f t="shared" si="1"/>
        <v>0</v>
      </c>
      <c r="H43" s="56">
        <f t="shared" si="2"/>
        <v>25.599999999999998</v>
      </c>
      <c r="I43" s="56">
        <f t="shared" si="3"/>
        <v>26.439999999999998</v>
      </c>
      <c r="J43" s="56">
        <f t="shared" si="4"/>
        <v>0.83999999999999986</v>
      </c>
      <c r="K43" s="58">
        <f t="shared" si="5"/>
        <v>3.2812499999999994E-2</v>
      </c>
    </row>
    <row r="44" spans="1:11" x14ac:dyDescent="0.35">
      <c r="A44" t="s">
        <v>150</v>
      </c>
      <c r="B44" s="56">
        <f>VLOOKUP(A44, 'Res July 2024 Data'!$A$1:$AH$78, 33, FALSE)</f>
        <v>26.799999999999997</v>
      </c>
      <c r="C44" s="57">
        <f>VLOOKUP(A44, 'Res July 2024 Data'!$A$1:$AH$78, 34, FALSE)</f>
        <v>0</v>
      </c>
      <c r="D44" s="56">
        <f t="shared" si="0"/>
        <v>0</v>
      </c>
      <c r="E44" s="56">
        <f>VLOOKUP(A44, 'Res July 2025 Data'!$A$1:$AH$77, 33, FALSE)</f>
        <v>27.759999999999998</v>
      </c>
      <c r="F44" s="57">
        <f>VLOOKUP(A44, 'Res July 2025 Data'!$A$1:$AH$77, 34, FALSE)</f>
        <v>0</v>
      </c>
      <c r="G44" s="56">
        <f t="shared" si="1"/>
        <v>0</v>
      </c>
      <c r="H44" s="56">
        <f t="shared" si="2"/>
        <v>26.799999999999997</v>
      </c>
      <c r="I44" s="56">
        <f t="shared" si="3"/>
        <v>27.759999999999998</v>
      </c>
      <c r="J44" s="56">
        <f t="shared" si="4"/>
        <v>0.96000000000000085</v>
      </c>
      <c r="K44" s="58">
        <f t="shared" si="5"/>
        <v>3.5820895522388096E-2</v>
      </c>
    </row>
    <row r="45" spans="1:11" ht="18" customHeight="1" x14ac:dyDescent="0.35">
      <c r="A45" t="s">
        <v>151</v>
      </c>
      <c r="B45" s="56">
        <f>VLOOKUP(A45, 'Res July 2024 Data'!$A$1:$AH$78, 33, FALSE)</f>
        <v>39.61</v>
      </c>
      <c r="C45" s="57">
        <f>VLOOKUP(A45, 'Res July 2024 Data'!$A$1:$AH$78, 34, FALSE)</f>
        <v>0</v>
      </c>
      <c r="D45" s="56">
        <f t="shared" si="0"/>
        <v>0</v>
      </c>
      <c r="E45" s="56">
        <f>VLOOKUP(A45, 'Res July 2025 Data'!$A$1:$AH$77, 33, FALSE)</f>
        <v>40.01</v>
      </c>
      <c r="F45" s="57">
        <f>VLOOKUP(A45, 'Res July 2025 Data'!$A$1:$AH$77, 34, FALSE)</f>
        <v>0</v>
      </c>
      <c r="G45" s="56">
        <f t="shared" si="1"/>
        <v>0</v>
      </c>
      <c r="H45" s="56">
        <f t="shared" si="2"/>
        <v>39.61</v>
      </c>
      <c r="I45" s="56">
        <f t="shared" si="3"/>
        <v>40.01</v>
      </c>
      <c r="J45" s="56">
        <f t="shared" si="4"/>
        <v>0.39999999999999858</v>
      </c>
      <c r="K45" s="58">
        <f t="shared" si="5"/>
        <v>1.0098459984852275E-2</v>
      </c>
    </row>
    <row r="46" spans="1:11" x14ac:dyDescent="0.35">
      <c r="A46" t="s">
        <v>152</v>
      </c>
      <c r="B46" s="56">
        <f>VLOOKUP(A46, 'Res July 2024 Data'!$A$1:$AH$78, 33, FALSE)</f>
        <v>29.67</v>
      </c>
      <c r="C46" s="57">
        <f>VLOOKUP(A46, 'Res July 2024 Data'!$A$1:$AH$78, 34, FALSE)</f>
        <v>0</v>
      </c>
      <c r="D46" s="56">
        <f t="shared" si="0"/>
        <v>0</v>
      </c>
      <c r="E46" s="56">
        <f>VLOOKUP(A46, 'Res July 2025 Data'!$A$1:$AH$77, 33, FALSE)</f>
        <v>30.65</v>
      </c>
      <c r="F46" s="57">
        <f>VLOOKUP(A46, 'Res July 2025 Data'!$A$1:$AH$77, 34, FALSE)</f>
        <v>0</v>
      </c>
      <c r="G46" s="56">
        <f t="shared" si="1"/>
        <v>0</v>
      </c>
      <c r="H46" s="56">
        <f t="shared" si="2"/>
        <v>29.67</v>
      </c>
      <c r="I46" s="56">
        <f t="shared" si="3"/>
        <v>30.65</v>
      </c>
      <c r="J46" s="56">
        <f t="shared" si="4"/>
        <v>0.97999999999999687</v>
      </c>
      <c r="K46" s="58">
        <f t="shared" si="5"/>
        <v>3.3029996629592072E-2</v>
      </c>
    </row>
    <row r="47" spans="1:11" x14ac:dyDescent="0.35">
      <c r="A47" t="s">
        <v>153</v>
      </c>
      <c r="B47" s="56">
        <f>VLOOKUP(A47, 'Res July 2024 Data'!$A$1:$AH$78, 33, FALSE)</f>
        <v>34.909999999999997</v>
      </c>
      <c r="C47" s="57">
        <f>VLOOKUP(A47, 'Res July 2024 Data'!$A$1:$AH$78, 34, FALSE)</f>
        <v>0</v>
      </c>
      <c r="D47" s="56">
        <f t="shared" si="0"/>
        <v>0</v>
      </c>
      <c r="E47" s="56">
        <f>VLOOKUP(A47, 'Res July 2025 Data'!$A$1:$AH$77, 33, FALSE)</f>
        <v>36.17</v>
      </c>
      <c r="F47" s="57">
        <f>VLOOKUP(A47, 'Res July 2025 Data'!$A$1:$AH$77, 34, FALSE)</f>
        <v>0</v>
      </c>
      <c r="G47" s="56">
        <f t="shared" si="1"/>
        <v>0</v>
      </c>
      <c r="H47" s="56">
        <f t="shared" si="2"/>
        <v>34.909999999999997</v>
      </c>
      <c r="I47" s="56">
        <f t="shared" si="3"/>
        <v>36.17</v>
      </c>
      <c r="J47" s="56">
        <f t="shared" si="4"/>
        <v>1.2600000000000051</v>
      </c>
      <c r="K47" s="58">
        <f t="shared" si="5"/>
        <v>3.60928100830709E-2</v>
      </c>
    </row>
    <row r="48" spans="1:11" ht="18" customHeight="1" x14ac:dyDescent="0.35">
      <c r="A48" t="s">
        <v>154</v>
      </c>
      <c r="B48" s="56">
        <f>VLOOKUP(A48, 'Res July 2024 Data'!$A$1:$AH$78, 33, FALSE)</f>
        <v>35.89</v>
      </c>
      <c r="C48" s="57">
        <f>VLOOKUP(A48, 'Res July 2024 Data'!$A$1:$AH$78, 34, FALSE)</f>
        <v>0</v>
      </c>
      <c r="D48" s="56">
        <f t="shared" si="0"/>
        <v>0</v>
      </c>
      <c r="E48" s="56">
        <f>VLOOKUP(A48, 'Res July 2025 Data'!$A$1:$AH$77, 33, FALSE)</f>
        <v>35.89</v>
      </c>
      <c r="F48" s="57">
        <f>VLOOKUP(A48, 'Res July 2025 Data'!$A$1:$AH$77, 34, FALSE)</f>
        <v>0</v>
      </c>
      <c r="G48" s="56">
        <f t="shared" si="1"/>
        <v>0</v>
      </c>
      <c r="H48" s="56">
        <f t="shared" si="2"/>
        <v>35.89</v>
      </c>
      <c r="I48" s="56">
        <f t="shared" si="3"/>
        <v>35.89</v>
      </c>
      <c r="J48" s="56">
        <f t="shared" si="4"/>
        <v>0</v>
      </c>
      <c r="K48" s="58">
        <f t="shared" si="5"/>
        <v>0</v>
      </c>
    </row>
    <row r="49" spans="1:11" x14ac:dyDescent="0.35">
      <c r="A49" t="s">
        <v>155</v>
      </c>
      <c r="B49" s="56">
        <f>VLOOKUP(A49, 'Res July 2024 Data'!$A$1:$AH$78, 33, FALSE)</f>
        <v>32.450000000000003</v>
      </c>
      <c r="C49" s="57">
        <f>VLOOKUP(A49, 'Res July 2024 Data'!$A$1:$AH$78, 34, FALSE)</f>
        <v>0</v>
      </c>
      <c r="D49" s="56">
        <f t="shared" si="0"/>
        <v>0</v>
      </c>
      <c r="E49" s="56">
        <f>VLOOKUP(A49, 'Res July 2025 Data'!$A$1:$AH$77, 33, FALSE)</f>
        <v>33.57</v>
      </c>
      <c r="F49" s="57">
        <f>VLOOKUP(A49, 'Res July 2025 Data'!$A$1:$AH$77, 34, FALSE)</f>
        <v>0</v>
      </c>
      <c r="G49" s="56">
        <f t="shared" si="1"/>
        <v>0</v>
      </c>
      <c r="H49" s="56">
        <f t="shared" si="2"/>
        <v>32.450000000000003</v>
      </c>
      <c r="I49" s="56">
        <f t="shared" si="3"/>
        <v>33.57</v>
      </c>
      <c r="J49" s="56">
        <f t="shared" si="4"/>
        <v>1.1199999999999974</v>
      </c>
      <c r="K49" s="58">
        <f t="shared" si="5"/>
        <v>3.4514637904468334E-2</v>
      </c>
    </row>
    <row r="50" spans="1:11" x14ac:dyDescent="0.35">
      <c r="A50" t="s">
        <v>156</v>
      </c>
      <c r="B50" s="56">
        <f>VLOOKUP(A50, 'Res July 2024 Data'!$A$1:$AH$78, 33, FALSE)</f>
        <v>39.300000000000004</v>
      </c>
      <c r="C50" s="57">
        <f>VLOOKUP(A50, 'Res July 2024 Data'!$A$1:$AH$78, 34, FALSE)</f>
        <v>0</v>
      </c>
      <c r="D50" s="56">
        <f t="shared" si="0"/>
        <v>0</v>
      </c>
      <c r="E50" s="56">
        <f>VLOOKUP(A50, 'Res July 2025 Data'!$A$1:$AH$77, 33, FALSE)</f>
        <v>40.659999999999997</v>
      </c>
      <c r="F50" s="57">
        <f>VLOOKUP(A50, 'Res July 2025 Data'!$A$1:$AH$77, 34, FALSE)</f>
        <v>0</v>
      </c>
      <c r="G50" s="56">
        <f t="shared" si="1"/>
        <v>0</v>
      </c>
      <c r="H50" s="56">
        <f t="shared" si="2"/>
        <v>39.300000000000004</v>
      </c>
      <c r="I50" s="56">
        <f t="shared" si="3"/>
        <v>40.659999999999997</v>
      </c>
      <c r="J50" s="56">
        <f t="shared" si="4"/>
        <v>1.3599999999999923</v>
      </c>
      <c r="K50" s="58">
        <f t="shared" si="5"/>
        <v>3.4605597964376393E-2</v>
      </c>
    </row>
    <row r="51" spans="1:11" ht="16.5" customHeight="1" x14ac:dyDescent="0.35">
      <c r="A51" t="s">
        <v>157</v>
      </c>
      <c r="B51" s="56">
        <f>VLOOKUP(A51, 'Res July 2024 Data'!$A$1:$AH$78, 33, FALSE)</f>
        <v>33.130000000000003</v>
      </c>
      <c r="C51" s="57">
        <f>VLOOKUP(A51, 'Res July 2024 Data'!$A$1:$AH$78, 34, FALSE)</f>
        <v>0</v>
      </c>
      <c r="D51" s="56">
        <f t="shared" si="0"/>
        <v>0</v>
      </c>
      <c r="E51" s="56">
        <f>VLOOKUP(A51, 'Res July 2025 Data'!$A$1:$AH$77, 33, FALSE)</f>
        <v>35.459999999999994</v>
      </c>
      <c r="F51" s="57">
        <f>VLOOKUP(A51, 'Res July 2025 Data'!$A$1:$AH$77, 34, FALSE)</f>
        <v>0</v>
      </c>
      <c r="G51" s="56">
        <f t="shared" si="1"/>
        <v>0</v>
      </c>
      <c r="H51" s="56">
        <f t="shared" si="2"/>
        <v>33.130000000000003</v>
      </c>
      <c r="I51" s="56">
        <f t="shared" si="3"/>
        <v>35.459999999999994</v>
      </c>
      <c r="J51" s="56">
        <f t="shared" si="4"/>
        <v>2.3299999999999912</v>
      </c>
      <c r="K51" s="58">
        <f t="shared" si="5"/>
        <v>7.032900694234806E-2</v>
      </c>
    </row>
    <row r="52" spans="1:11" x14ac:dyDescent="0.35">
      <c r="A52" t="s">
        <v>158</v>
      </c>
      <c r="B52" s="56">
        <f>VLOOKUP(A52, 'Res July 2024 Data'!$A$1:$AH$78, 33, FALSE)</f>
        <v>36.32</v>
      </c>
      <c r="C52" s="57">
        <f>VLOOKUP(A52, 'Res July 2024 Data'!$A$1:$AH$78, 34, FALSE)</f>
        <v>0</v>
      </c>
      <c r="D52" s="56">
        <f t="shared" si="0"/>
        <v>0</v>
      </c>
      <c r="E52" s="56">
        <f>VLOOKUP(A52, 'Res July 2025 Data'!$A$1:$AH$77, 33, FALSE)</f>
        <v>37.519999999999996</v>
      </c>
      <c r="F52" s="57">
        <f>VLOOKUP(A52, 'Res July 2025 Data'!$A$1:$AH$77, 34, FALSE)</f>
        <v>0</v>
      </c>
      <c r="G52" s="56">
        <f t="shared" si="1"/>
        <v>0</v>
      </c>
      <c r="H52" s="56">
        <f t="shared" si="2"/>
        <v>36.32</v>
      </c>
      <c r="I52" s="56">
        <f t="shared" si="3"/>
        <v>37.519999999999996</v>
      </c>
      <c r="J52" s="56">
        <f t="shared" si="4"/>
        <v>1.1999999999999957</v>
      </c>
      <c r="K52" s="58">
        <f t="shared" si="5"/>
        <v>3.3039647577092393E-2</v>
      </c>
    </row>
    <row r="53" spans="1:11" ht="16.5" customHeight="1" x14ac:dyDescent="0.35">
      <c r="A53" t="s">
        <v>159</v>
      </c>
      <c r="B53" s="56">
        <f>VLOOKUP(A53, 'Res July 2024 Data'!$A$1:$AH$78, 33, FALSE)</f>
        <v>43.82</v>
      </c>
      <c r="C53" s="57">
        <f>VLOOKUP(A53, 'Res July 2024 Data'!$A$1:$AH$78, 34, FALSE)</f>
        <v>0</v>
      </c>
      <c r="D53" s="56">
        <f t="shared" si="0"/>
        <v>0</v>
      </c>
      <c r="E53" s="56">
        <f>VLOOKUP(A53, 'Res July 2025 Data'!$A$1:$AH$77, 33, FALSE)</f>
        <v>54.22</v>
      </c>
      <c r="F53" s="57">
        <f>VLOOKUP(A53, 'Res July 2025 Data'!$A$1:$AH$77, 34, FALSE)</f>
        <v>0</v>
      </c>
      <c r="G53" s="56">
        <f t="shared" si="1"/>
        <v>0</v>
      </c>
      <c r="H53" s="56">
        <f t="shared" si="2"/>
        <v>43.82</v>
      </c>
      <c r="I53" s="56">
        <f t="shared" si="3"/>
        <v>54.22</v>
      </c>
      <c r="J53" s="56">
        <f t="shared" si="4"/>
        <v>10.399999999999999</v>
      </c>
      <c r="K53" s="58">
        <f t="shared" si="5"/>
        <v>0.23733455043359195</v>
      </c>
    </row>
    <row r="54" spans="1:11" x14ac:dyDescent="0.35">
      <c r="A54" t="s">
        <v>160</v>
      </c>
      <c r="B54" s="56">
        <f>VLOOKUP(A54, 'Res July 2024 Data'!$A$1:$AH$78, 33, FALSE)</f>
        <v>33.51</v>
      </c>
      <c r="C54" s="57">
        <f>VLOOKUP(A54, 'Res July 2024 Data'!$A$1:$AH$78, 34, FALSE)</f>
        <v>0</v>
      </c>
      <c r="D54" s="56">
        <f t="shared" si="0"/>
        <v>0</v>
      </c>
      <c r="E54" s="56">
        <f>VLOOKUP(A54, 'Res July 2025 Data'!$A$1:$AH$77, 33, FALSE)</f>
        <v>34.519999999999996</v>
      </c>
      <c r="F54" s="57">
        <f>VLOOKUP(A54, 'Res July 2025 Data'!$A$1:$AH$77, 34, FALSE)</f>
        <v>0</v>
      </c>
      <c r="G54" s="56">
        <f t="shared" si="1"/>
        <v>0</v>
      </c>
      <c r="H54" s="56">
        <f t="shared" si="2"/>
        <v>33.51</v>
      </c>
      <c r="I54" s="56">
        <f t="shared" si="3"/>
        <v>34.519999999999996</v>
      </c>
      <c r="J54" s="56">
        <f t="shared" si="4"/>
        <v>1.009999999999998</v>
      </c>
      <c r="K54" s="58">
        <f t="shared" si="5"/>
        <v>3.0140256639808953E-2</v>
      </c>
    </row>
    <row r="55" spans="1:11" x14ac:dyDescent="0.35">
      <c r="A55" t="s">
        <v>161</v>
      </c>
      <c r="B55" s="56">
        <f>VLOOKUP(A55, 'Res July 2024 Data'!$A$1:$AH$78, 33, FALSE)</f>
        <v>32.130000000000003</v>
      </c>
      <c r="C55" s="57">
        <f>VLOOKUP(A55, 'Res July 2024 Data'!$A$1:$AH$78, 34, FALSE)</f>
        <v>0</v>
      </c>
      <c r="D55" s="56">
        <f t="shared" si="0"/>
        <v>0</v>
      </c>
      <c r="E55" s="56">
        <f>VLOOKUP(A55, 'Res July 2025 Data'!$A$1:$AH$77, 33, FALSE)</f>
        <v>33.29</v>
      </c>
      <c r="F55" s="57">
        <f>VLOOKUP(A55, 'Res July 2025 Data'!$A$1:$AH$77, 34, FALSE)</f>
        <v>0</v>
      </c>
      <c r="G55" s="56">
        <f t="shared" si="1"/>
        <v>0</v>
      </c>
      <c r="H55" s="56">
        <f t="shared" si="2"/>
        <v>32.130000000000003</v>
      </c>
      <c r="I55" s="56">
        <f t="shared" si="3"/>
        <v>33.29</v>
      </c>
      <c r="J55" s="56">
        <f t="shared" si="4"/>
        <v>1.1599999999999966</v>
      </c>
      <c r="K55" s="58">
        <f t="shared" si="5"/>
        <v>3.610333022097717E-2</v>
      </c>
    </row>
    <row r="56" spans="1:11" ht="14.25" customHeight="1" x14ac:dyDescent="0.35">
      <c r="A56" t="s">
        <v>236</v>
      </c>
      <c r="B56" s="56">
        <f>VLOOKUP(A56, 'Res July 2024 Data'!$A$1:$AH$78, 33, FALSE)</f>
        <v>27.93</v>
      </c>
      <c r="C56" s="57">
        <f>VLOOKUP(A56, 'Res July 2024 Data'!$A$1:$AH$78, 34, FALSE)</f>
        <v>0</v>
      </c>
      <c r="D56" s="56">
        <f t="shared" si="0"/>
        <v>0</v>
      </c>
      <c r="E56" s="56">
        <f>VLOOKUP(A56, 'Res July 2025 Data'!$A$1:$AH$77, 33, FALSE)</f>
        <v>27.93</v>
      </c>
      <c r="F56" s="57">
        <f>VLOOKUP(A56, 'Res July 2025 Data'!$A$1:$AH$77, 34, FALSE)</f>
        <v>0</v>
      </c>
      <c r="G56" s="56">
        <f t="shared" si="1"/>
        <v>0</v>
      </c>
      <c r="H56" s="56">
        <f t="shared" si="2"/>
        <v>27.93</v>
      </c>
      <c r="I56" s="56">
        <f t="shared" si="3"/>
        <v>27.93</v>
      </c>
      <c r="J56" s="56">
        <f t="shared" si="4"/>
        <v>0</v>
      </c>
      <c r="K56" s="58">
        <f t="shared" si="5"/>
        <v>0</v>
      </c>
    </row>
    <row r="57" spans="1:11" x14ac:dyDescent="0.35">
      <c r="A57" t="s">
        <v>162</v>
      </c>
      <c r="B57" s="56">
        <f>VLOOKUP(A57, 'Res July 2024 Data'!$A$1:$AH$78, 33, FALSE)</f>
        <v>28.799999999999997</v>
      </c>
      <c r="C57" s="57">
        <f>VLOOKUP(A57, 'Res July 2024 Data'!$A$1:$AH$78, 34, FALSE)</f>
        <v>0</v>
      </c>
      <c r="D57" s="56">
        <f t="shared" si="0"/>
        <v>0</v>
      </c>
      <c r="E57" s="56">
        <f>VLOOKUP(A57, 'Res July 2025 Data'!$A$1:$AH$77, 33, FALSE)</f>
        <v>29.79</v>
      </c>
      <c r="F57" s="57">
        <f>VLOOKUP(A57, 'Res July 2025 Data'!$A$1:$AH$77, 34, FALSE)</f>
        <v>0</v>
      </c>
      <c r="G57" s="56">
        <f t="shared" si="1"/>
        <v>0</v>
      </c>
      <c r="H57" s="56">
        <f t="shared" si="2"/>
        <v>28.799999999999997</v>
      </c>
      <c r="I57" s="56">
        <f t="shared" si="3"/>
        <v>29.79</v>
      </c>
      <c r="J57" s="56">
        <f t="shared" si="4"/>
        <v>0.99000000000000199</v>
      </c>
      <c r="K57" s="58">
        <f t="shared" si="5"/>
        <v>3.4375000000000072E-2</v>
      </c>
    </row>
    <row r="58" spans="1:11" x14ac:dyDescent="0.35">
      <c r="A58" t="s">
        <v>163</v>
      </c>
      <c r="B58" s="56">
        <f>VLOOKUP(A58, 'Res July 2024 Data'!$A$1:$AH$78, 33, FALSE)</f>
        <v>27.75</v>
      </c>
      <c r="C58" s="57">
        <f>VLOOKUP(A58, 'Res July 2024 Data'!$A$1:$AH$78, 34, FALSE)</f>
        <v>0</v>
      </c>
      <c r="D58" s="56">
        <f t="shared" si="0"/>
        <v>0</v>
      </c>
      <c r="E58" s="56">
        <f>VLOOKUP(A58, 'Res July 2025 Data'!$A$1:$AH$77, 33, FALSE)</f>
        <v>28.75</v>
      </c>
      <c r="F58" s="57">
        <f>VLOOKUP(A58, 'Res July 2025 Data'!$A$1:$AH$77, 34, FALSE)</f>
        <v>0</v>
      </c>
      <c r="G58" s="56">
        <f t="shared" si="1"/>
        <v>0</v>
      </c>
      <c r="H58" s="56">
        <f t="shared" si="2"/>
        <v>27.75</v>
      </c>
      <c r="I58" s="56">
        <f t="shared" si="3"/>
        <v>28.75</v>
      </c>
      <c r="J58" s="56">
        <f t="shared" si="4"/>
        <v>1</v>
      </c>
      <c r="K58" s="58">
        <f t="shared" si="5"/>
        <v>3.6036036036036036E-2</v>
      </c>
    </row>
    <row r="59" spans="1:11" x14ac:dyDescent="0.35">
      <c r="A59" t="s">
        <v>164</v>
      </c>
      <c r="B59" s="56">
        <f>VLOOKUP(A59, 'Res July 2024 Data'!$A$1:$AH$78, 33, FALSE)</f>
        <v>40.08</v>
      </c>
      <c r="C59" s="57">
        <f>VLOOKUP(A59, 'Res July 2024 Data'!$A$1:$AH$78, 34, FALSE)</f>
        <v>0</v>
      </c>
      <c r="D59" s="56">
        <f t="shared" si="0"/>
        <v>0</v>
      </c>
      <c r="E59" s="56">
        <f>VLOOKUP(A59, 'Res July 2025 Data'!$A$1:$AH$77, 33, FALSE)</f>
        <v>41.4</v>
      </c>
      <c r="F59" s="57">
        <f>VLOOKUP(A59, 'Res July 2025 Data'!$A$1:$AH$77, 34, FALSE)</f>
        <v>0</v>
      </c>
      <c r="G59" s="56">
        <f t="shared" si="1"/>
        <v>0</v>
      </c>
      <c r="H59" s="56">
        <f t="shared" si="2"/>
        <v>40.08</v>
      </c>
      <c r="I59" s="56">
        <f t="shared" si="3"/>
        <v>41.4</v>
      </c>
      <c r="J59" s="56">
        <f t="shared" si="4"/>
        <v>1.3200000000000003</v>
      </c>
      <c r="K59" s="58">
        <f t="shared" si="5"/>
        <v>3.2934131736526956E-2</v>
      </c>
    </row>
    <row r="60" spans="1:11" ht="12.75" customHeight="1" x14ac:dyDescent="0.35">
      <c r="A60" t="s">
        <v>237</v>
      </c>
      <c r="B60" s="56">
        <f>VLOOKUP(A60, 'Res July 2024 Data'!$A$1:$AH$78, 33, FALSE)</f>
        <v>22.619999999999997</v>
      </c>
      <c r="C60" s="57">
        <f>VLOOKUP(A60, 'Res July 2024 Data'!$A$1:$AH$78, 34, FALSE)</f>
        <v>0</v>
      </c>
      <c r="D60" s="56">
        <f t="shared" si="0"/>
        <v>0</v>
      </c>
      <c r="E60" s="56">
        <f>VLOOKUP(A60, 'Res July 2025 Data'!$A$1:$AH$77, 33, FALSE)</f>
        <v>22.619999999999997</v>
      </c>
      <c r="F60" s="57">
        <f>VLOOKUP(A60, 'Res July 2025 Data'!$A$1:$AH$77, 34, FALSE)</f>
        <v>0</v>
      </c>
      <c r="G60" s="56">
        <f t="shared" si="1"/>
        <v>0</v>
      </c>
      <c r="H60" s="56">
        <f t="shared" si="2"/>
        <v>22.619999999999997</v>
      </c>
      <c r="I60" s="56">
        <f t="shared" si="3"/>
        <v>22.619999999999997</v>
      </c>
      <c r="J60" s="56">
        <f t="shared" si="4"/>
        <v>0</v>
      </c>
      <c r="K60" s="58">
        <f t="shared" si="5"/>
        <v>0</v>
      </c>
    </row>
    <row r="61" spans="1:11" x14ac:dyDescent="0.35">
      <c r="A61" t="s">
        <v>165</v>
      </c>
      <c r="B61" s="56">
        <f>VLOOKUP(A61, 'Res July 2024 Data'!$A$1:$AH$78, 33, FALSE)</f>
        <v>31.61</v>
      </c>
      <c r="C61" s="57">
        <f>VLOOKUP(A61, 'Res July 2024 Data'!$A$1:$AH$78, 34, FALSE)</f>
        <v>0</v>
      </c>
      <c r="D61" s="56">
        <f t="shared" si="0"/>
        <v>0</v>
      </c>
      <c r="E61" s="56">
        <f>VLOOKUP(A61, 'Res July 2025 Data'!$A$1:$AH$77, 33, FALSE)</f>
        <v>32.65</v>
      </c>
      <c r="F61" s="57">
        <f>VLOOKUP(A61, 'Res July 2025 Data'!$A$1:$AH$77, 34, FALSE)</f>
        <v>0</v>
      </c>
      <c r="G61" s="56">
        <f t="shared" si="1"/>
        <v>0</v>
      </c>
      <c r="H61" s="56">
        <f t="shared" si="2"/>
        <v>31.61</v>
      </c>
      <c r="I61" s="56">
        <f t="shared" si="3"/>
        <v>32.65</v>
      </c>
      <c r="J61" s="56">
        <f t="shared" si="4"/>
        <v>1.0399999999999991</v>
      </c>
      <c r="K61" s="58">
        <f t="shared" si="5"/>
        <v>3.2900980702309367E-2</v>
      </c>
    </row>
    <row r="62" spans="1:11" x14ac:dyDescent="0.35">
      <c r="A62" t="s">
        <v>166</v>
      </c>
      <c r="B62" s="56">
        <f>VLOOKUP(A62, 'Res July 2024 Data'!$A$1:$AH$78, 33, FALSE)</f>
        <v>34.130000000000003</v>
      </c>
      <c r="C62" s="57">
        <f>VLOOKUP(A62, 'Res July 2024 Data'!$A$1:$AH$78, 34, FALSE)</f>
        <v>0</v>
      </c>
      <c r="D62" s="56">
        <f t="shared" si="0"/>
        <v>0</v>
      </c>
      <c r="E62" s="56">
        <f>VLOOKUP(A62, 'Res July 2025 Data'!$A$1:$AH$77, 33, FALSE)</f>
        <v>35.309999999999995</v>
      </c>
      <c r="F62" s="57">
        <f>VLOOKUP(A62, 'Res July 2025 Data'!$A$1:$AH$77, 34, FALSE)</f>
        <v>0</v>
      </c>
      <c r="G62" s="56">
        <f t="shared" si="1"/>
        <v>0</v>
      </c>
      <c r="H62" s="56">
        <f t="shared" si="2"/>
        <v>34.130000000000003</v>
      </c>
      <c r="I62" s="56">
        <f t="shared" si="3"/>
        <v>35.309999999999995</v>
      </c>
      <c r="J62" s="56">
        <f t="shared" si="4"/>
        <v>1.1799999999999926</v>
      </c>
      <c r="K62" s="58">
        <f t="shared" si="5"/>
        <v>3.4573688836800252E-2</v>
      </c>
    </row>
    <row r="63" spans="1:11" x14ac:dyDescent="0.35">
      <c r="A63" t="s">
        <v>167</v>
      </c>
      <c r="B63" s="56">
        <f>VLOOKUP(A63, 'Res July 2024 Data'!$A$1:$AH$78, 33, FALSE)</f>
        <v>55.71</v>
      </c>
      <c r="C63" s="57">
        <f>VLOOKUP(A63, 'Res July 2024 Data'!$A$1:$AH$78, 34, FALSE)</f>
        <v>0</v>
      </c>
      <c r="D63" s="56">
        <f t="shared" si="0"/>
        <v>0</v>
      </c>
      <c r="E63" s="56">
        <f>VLOOKUP(A63, 'Res July 2025 Data'!$A$1:$AH$77, 33, FALSE)</f>
        <v>57.72</v>
      </c>
      <c r="F63" s="57">
        <f>VLOOKUP(A63, 'Res July 2025 Data'!$A$1:$AH$77, 34, FALSE)</f>
        <v>0</v>
      </c>
      <c r="G63" s="56">
        <f t="shared" si="1"/>
        <v>0</v>
      </c>
      <c r="H63" s="56">
        <f t="shared" si="2"/>
        <v>55.71</v>
      </c>
      <c r="I63" s="56">
        <f t="shared" si="3"/>
        <v>57.72</v>
      </c>
      <c r="J63" s="56">
        <f t="shared" si="4"/>
        <v>2.009999999999998</v>
      </c>
      <c r="K63" s="58">
        <f t="shared" si="5"/>
        <v>3.6079698438341377E-2</v>
      </c>
    </row>
    <row r="64" spans="1:11" x14ac:dyDescent="0.35">
      <c r="A64" t="s">
        <v>168</v>
      </c>
      <c r="B64" s="56">
        <f>VLOOKUP(A64, 'Res July 2024 Data'!$A$1:$AH$78, 33, FALSE)</f>
        <v>34.28</v>
      </c>
      <c r="C64" s="57">
        <f>VLOOKUP(A64, 'Res July 2024 Data'!$A$1:$AH$78, 34, FALSE)</f>
        <v>0</v>
      </c>
      <c r="D64" s="56">
        <f t="shared" si="0"/>
        <v>0</v>
      </c>
      <c r="E64" s="56">
        <f>VLOOKUP(A64, 'Res July 2025 Data'!$A$1:$AH$77, 33, FALSE)</f>
        <v>35.409999999999997</v>
      </c>
      <c r="F64" s="57">
        <f>VLOOKUP(A64, 'Res July 2025 Data'!$A$1:$AH$77, 34, FALSE)</f>
        <v>0</v>
      </c>
      <c r="G64" s="56">
        <f t="shared" si="1"/>
        <v>0</v>
      </c>
      <c r="H64" s="56">
        <f t="shared" si="2"/>
        <v>34.28</v>
      </c>
      <c r="I64" s="56">
        <f t="shared" si="3"/>
        <v>35.409999999999997</v>
      </c>
      <c r="J64" s="56">
        <f t="shared" si="4"/>
        <v>1.1299999999999955</v>
      </c>
      <c r="K64" s="58">
        <f t="shared" si="5"/>
        <v>3.2963827304550622E-2</v>
      </c>
    </row>
    <row r="65" spans="1:11" x14ac:dyDescent="0.35">
      <c r="A65" t="s">
        <v>169</v>
      </c>
      <c r="B65" s="56">
        <f>VLOOKUP(A65, 'Res July 2024 Data'!$A$1:$AH$78, 33, FALSE)</f>
        <v>34.28</v>
      </c>
      <c r="C65" s="57">
        <f>VLOOKUP(A65, 'Res July 2024 Data'!$A$1:$AH$78, 34, FALSE)</f>
        <v>0</v>
      </c>
      <c r="D65" s="56">
        <f t="shared" si="0"/>
        <v>0</v>
      </c>
      <c r="E65" s="56">
        <f>VLOOKUP(A65, 'Res July 2025 Data'!$A$1:$AH$77, 33, FALSE)</f>
        <v>35.409999999999997</v>
      </c>
      <c r="F65" s="57">
        <f>VLOOKUP(A65, 'Res July 2025 Data'!$A$1:$AH$77, 34, FALSE)</f>
        <v>0</v>
      </c>
      <c r="G65" s="56">
        <f t="shared" si="1"/>
        <v>0</v>
      </c>
      <c r="H65" s="56">
        <f t="shared" si="2"/>
        <v>34.28</v>
      </c>
      <c r="I65" s="56">
        <f t="shared" si="3"/>
        <v>35.409999999999997</v>
      </c>
      <c r="J65" s="56">
        <f t="shared" si="4"/>
        <v>1.1299999999999955</v>
      </c>
      <c r="K65" s="58">
        <f t="shared" si="5"/>
        <v>3.2963827304550622E-2</v>
      </c>
    </row>
    <row r="66" spans="1:11" x14ac:dyDescent="0.35">
      <c r="A66" t="s">
        <v>170</v>
      </c>
      <c r="B66" s="56">
        <v>36.33</v>
      </c>
      <c r="C66" s="57">
        <f>VLOOKUP(A66, 'Res July 2024 Data'!$A$1:$AH$78, 34, FALSE)</f>
        <v>0</v>
      </c>
      <c r="D66" s="56">
        <f t="shared" ref="D66:D72" si="18">C66*$M$1</f>
        <v>0</v>
      </c>
      <c r="E66" s="56">
        <f>VLOOKUP(A66, 'Res July 2025 Data'!$A$1:$AH$77, 33, FALSE)</f>
        <v>37.58</v>
      </c>
      <c r="F66" s="57">
        <f>VLOOKUP(A66, 'Res July 2025 Data'!$A$1:$AH$77, 34, FALSE)</f>
        <v>0</v>
      </c>
      <c r="G66" s="56">
        <f t="shared" ref="G66:G72" si="19">F66*$M$1</f>
        <v>0</v>
      </c>
      <c r="H66" s="56">
        <f t="shared" ref="H66:H72" si="20">B66+D66</f>
        <v>36.33</v>
      </c>
      <c r="I66" s="56">
        <f t="shared" ref="I66:I72" si="21">E66+G66</f>
        <v>37.58</v>
      </c>
      <c r="J66" s="56">
        <f t="shared" ref="J66:J72" si="22">I66-H66</f>
        <v>1.25</v>
      </c>
      <c r="K66" s="58">
        <f t="shared" ref="K66:K72" si="23">J66/H66</f>
        <v>3.440682631434077E-2</v>
      </c>
    </row>
    <row r="67" spans="1:11" ht="15" customHeight="1" x14ac:dyDescent="0.35">
      <c r="A67" t="s">
        <v>171</v>
      </c>
      <c r="B67" s="56">
        <f>VLOOKUP(A67, 'Res July 2024 Data'!$A$1:$AH$78, 33, FALSE)</f>
        <v>45.300000000000004</v>
      </c>
      <c r="C67" s="57">
        <f>VLOOKUP(A67, 'Res July 2024 Data'!$A$1:$AH$78, 34, FALSE)</f>
        <v>0</v>
      </c>
      <c r="D67" s="56">
        <f t="shared" si="18"/>
        <v>0</v>
      </c>
      <c r="E67" s="56">
        <f>VLOOKUP(A67, 'Res July 2025 Data'!$A$1:$AH$77, 33, FALSE)</f>
        <v>49.239999999999995</v>
      </c>
      <c r="F67" s="57">
        <f>VLOOKUP(A67, 'Res July 2025 Data'!$A$1:$AH$77, 34, FALSE)</f>
        <v>0</v>
      </c>
      <c r="G67" s="56">
        <f t="shared" si="19"/>
        <v>0</v>
      </c>
      <c r="H67" s="56">
        <f t="shared" si="20"/>
        <v>45.300000000000004</v>
      </c>
      <c r="I67" s="56">
        <f t="shared" si="21"/>
        <v>49.239999999999995</v>
      </c>
      <c r="J67" s="56">
        <f t="shared" si="22"/>
        <v>3.9399999999999906</v>
      </c>
      <c r="K67" s="58">
        <f t="shared" si="23"/>
        <v>8.6975717439293387E-2</v>
      </c>
    </row>
    <row r="68" spans="1:11" x14ac:dyDescent="0.35">
      <c r="A68" t="s">
        <v>172</v>
      </c>
      <c r="B68" s="56">
        <f>VLOOKUP(A68, 'Res July 2024 Data'!$A$1:$AH$78, 33, FALSE)</f>
        <v>27.68</v>
      </c>
      <c r="C68" s="57">
        <f>VLOOKUP(A68, 'Res July 2024 Data'!$A$1:$AH$78, 34, FALSE)</f>
        <v>0</v>
      </c>
      <c r="D68" s="56">
        <f t="shared" si="18"/>
        <v>0</v>
      </c>
      <c r="E68" s="56">
        <f>VLOOKUP(A68, 'Res July 2025 Data'!$A$1:$AH$77, 33, FALSE)</f>
        <v>28.68</v>
      </c>
      <c r="F68" s="57">
        <f>VLOOKUP(A68, 'Res July 2025 Data'!$A$1:$AH$77, 34, FALSE)</f>
        <v>0</v>
      </c>
      <c r="G68" s="56">
        <f t="shared" si="19"/>
        <v>0</v>
      </c>
      <c r="H68" s="56">
        <f t="shared" si="20"/>
        <v>27.68</v>
      </c>
      <c r="I68" s="56">
        <f t="shared" si="21"/>
        <v>28.68</v>
      </c>
      <c r="J68" s="56">
        <f t="shared" si="22"/>
        <v>1</v>
      </c>
      <c r="K68" s="58">
        <f t="shared" si="23"/>
        <v>3.6127167630057806E-2</v>
      </c>
    </row>
    <row r="69" spans="1:11" x14ac:dyDescent="0.35">
      <c r="A69" t="s">
        <v>256</v>
      </c>
      <c r="B69" s="56">
        <f>VLOOKUP(A69, 'Res July 2024 Data'!$A$1:$AH$78, 33, FALSE)</f>
        <v>36.43</v>
      </c>
      <c r="C69" s="57">
        <f>VLOOKUP(A69, 'Res July 2024 Data'!$A$1:$AH$78, 34, FALSE)</f>
        <v>0</v>
      </c>
      <c r="D69" s="56">
        <f t="shared" si="18"/>
        <v>0</v>
      </c>
      <c r="E69" s="56">
        <f>VLOOKUP(A69, 'Res July 2025 Data'!$A$1:$AH$77, 33, FALSE)</f>
        <v>37.629999999999995</v>
      </c>
      <c r="F69" s="57">
        <f>VLOOKUP(A69, 'Res July 2025 Data'!$A$1:$AH$77, 34, FALSE)</f>
        <v>0</v>
      </c>
      <c r="G69" s="56">
        <f t="shared" si="19"/>
        <v>0</v>
      </c>
      <c r="H69" s="56">
        <f t="shared" si="20"/>
        <v>36.43</v>
      </c>
      <c r="I69" s="56">
        <f t="shared" si="21"/>
        <v>37.629999999999995</v>
      </c>
      <c r="J69" s="56">
        <f t="shared" si="22"/>
        <v>1.1999999999999957</v>
      </c>
      <c r="K69" s="58">
        <f t="shared" si="23"/>
        <v>3.2939884710403398E-2</v>
      </c>
    </row>
    <row r="70" spans="1:11" x14ac:dyDescent="0.35">
      <c r="A70" t="s">
        <v>173</v>
      </c>
      <c r="B70" s="56">
        <f>VLOOKUP(A70, 'Res July 2024 Data'!$A$1:$AH$78, 33, FALSE)</f>
        <v>32.35</v>
      </c>
      <c r="C70" s="57">
        <f>VLOOKUP(A70, 'Res July 2024 Data'!$A$1:$AH$78, 34, FALSE)</f>
        <v>0</v>
      </c>
      <c r="D70" s="56">
        <f t="shared" si="18"/>
        <v>0</v>
      </c>
      <c r="E70" s="56">
        <f>VLOOKUP(A70, 'Res July 2025 Data'!$A$1:$AH$77, 33, FALSE)</f>
        <v>31.55</v>
      </c>
      <c r="F70" s="57">
        <f>VLOOKUP(A70, 'Res July 2025 Data'!$A$1:$AH$77, 34, FALSE)</f>
        <v>0</v>
      </c>
      <c r="G70" s="56">
        <f t="shared" si="19"/>
        <v>0</v>
      </c>
      <c r="H70" s="56">
        <f t="shared" si="20"/>
        <v>32.35</v>
      </c>
      <c r="I70" s="56">
        <f t="shared" si="21"/>
        <v>31.55</v>
      </c>
      <c r="J70" s="56">
        <f t="shared" si="22"/>
        <v>-0.80000000000000071</v>
      </c>
      <c r="K70" s="58">
        <f t="shared" si="23"/>
        <v>-2.4729520865533251E-2</v>
      </c>
    </row>
    <row r="71" spans="1:11" ht="15" customHeight="1" x14ac:dyDescent="0.35">
      <c r="A71" t="s">
        <v>174</v>
      </c>
      <c r="B71" s="56">
        <f>VLOOKUP(A71, 'Res July 2024 Data'!$A$1:$AH$78, 33, FALSE)</f>
        <v>43.41</v>
      </c>
      <c r="C71" s="57">
        <f>VLOOKUP(A71, 'Res July 2024 Data'!$A$1:$AH$78, 34, FALSE)</f>
        <v>0</v>
      </c>
      <c r="D71" s="56">
        <f t="shared" si="18"/>
        <v>0</v>
      </c>
      <c r="E71" s="56">
        <f>VLOOKUP(A71, 'Res July 2025 Data'!$A$1:$AH$77, 33, FALSE)</f>
        <v>43.41</v>
      </c>
      <c r="F71" s="57">
        <f>VLOOKUP(A71, 'Res July 2025 Data'!$A$1:$AH$77, 34, FALSE)</f>
        <v>0</v>
      </c>
      <c r="G71" s="56">
        <f t="shared" si="19"/>
        <v>0</v>
      </c>
      <c r="H71" s="56">
        <f t="shared" si="20"/>
        <v>43.41</v>
      </c>
      <c r="I71" s="56">
        <f t="shared" si="21"/>
        <v>43.41</v>
      </c>
      <c r="J71" s="56">
        <f t="shared" si="22"/>
        <v>0</v>
      </c>
      <c r="K71" s="58">
        <f t="shared" si="23"/>
        <v>0</v>
      </c>
    </row>
    <row r="72" spans="1:11" x14ac:dyDescent="0.35">
      <c r="A72" t="s">
        <v>175</v>
      </c>
      <c r="B72" s="56">
        <f>VLOOKUP(A72, 'Res July 2024 Data'!$A$1:$AH$78, 33, FALSE)</f>
        <v>31.740000000000002</v>
      </c>
      <c r="C72" s="57">
        <f>VLOOKUP(A72, 'Res July 2024 Data'!$A$1:$AH$78, 34, FALSE)</f>
        <v>0</v>
      </c>
      <c r="D72" s="56">
        <f t="shared" si="18"/>
        <v>0</v>
      </c>
      <c r="E72" s="56">
        <f>VLOOKUP(A72, 'Res July 2025 Data'!$A$1:$AH$77, 33, FALSE)</f>
        <v>32.840000000000003</v>
      </c>
      <c r="F72" s="57">
        <f>VLOOKUP(A72, 'Res July 2025 Data'!$A$1:$AH$77, 34, FALSE)</f>
        <v>0</v>
      </c>
      <c r="G72" s="56">
        <f t="shared" si="19"/>
        <v>0</v>
      </c>
      <c r="H72" s="56">
        <f t="shared" si="20"/>
        <v>31.740000000000002</v>
      </c>
      <c r="I72" s="56">
        <f t="shared" si="21"/>
        <v>32.840000000000003</v>
      </c>
      <c r="J72" s="56">
        <f t="shared" si="22"/>
        <v>1.1000000000000014</v>
      </c>
      <c r="K72" s="58">
        <f t="shared" si="23"/>
        <v>3.4656584751102754E-2</v>
      </c>
    </row>
  </sheetData>
  <autoFilter ref="A1:M72" xr:uid="{088FB591-323A-46C1-A91C-C56D7B676F02}">
    <filterColumn colId="10">
      <filters>
        <filter val="-2.00%"/>
        <filter val="-2.47%"/>
        <filter val="3.00%"/>
        <filter val="3.01%"/>
        <filter val="3.14%"/>
        <filter val="3.28%"/>
        <filter val="3.29%"/>
        <filter val="3.30%"/>
        <filter val="3.31%"/>
        <filter val="3.44%"/>
        <filter val="3.45%"/>
        <filter val="3.46%"/>
        <filter val="3.47%"/>
        <filter val="3.58%"/>
        <filter val="3.59%"/>
        <filter val="3.60%"/>
        <filter val="3.61%"/>
        <filter val="4.03%"/>
        <filter val="4.74%"/>
        <filter val="5.52%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D4CE-CC77-476D-80A8-937E0790F22A}">
  <sheetPr codeName="Sheet7"/>
  <dimension ref="A1:G75"/>
  <sheetViews>
    <sheetView tabSelected="1" view="pageBreakPreview" topLeftCell="C1" zoomScaleNormal="100" zoomScaleSheetLayoutView="100" workbookViewId="0">
      <pane ySplit="2" topLeftCell="A55" activePane="bottomLeft" state="frozen"/>
      <selection activeCell="C1" sqref="C1"/>
      <selection pane="bottomLeft" activeCell="H62" sqref="H62"/>
    </sheetView>
  </sheetViews>
  <sheetFormatPr defaultColWidth="8.81640625" defaultRowHeight="14.5" x14ac:dyDescent="0.35"/>
  <cols>
    <col min="1" max="1" width="22.26953125" style="2" hidden="1" customWidth="1"/>
    <col min="2" max="2" width="16.453125" style="2" hidden="1" customWidth="1"/>
    <col min="3" max="3" width="71.1796875" style="2" bestFit="1" customWidth="1"/>
    <col min="4" max="4" width="21.26953125" style="12" customWidth="1"/>
    <col min="5" max="5" width="23" style="12" customWidth="1"/>
    <col min="6" max="6" width="19.1796875" style="2" customWidth="1"/>
    <col min="7" max="16384" width="8.81640625" style="2"/>
  </cols>
  <sheetData>
    <row r="1" spans="1:7" ht="35.5" customHeight="1" x14ac:dyDescent="0.35">
      <c r="A1" s="37" t="s">
        <v>101</v>
      </c>
      <c r="B1" s="43"/>
      <c r="C1" s="37" t="s">
        <v>245</v>
      </c>
      <c r="D1" s="39" t="s">
        <v>272</v>
      </c>
      <c r="E1" s="40"/>
      <c r="F1" s="41" t="s">
        <v>102</v>
      </c>
    </row>
    <row r="2" spans="1:7" x14ac:dyDescent="0.35">
      <c r="A2" s="38"/>
      <c r="B2" s="44"/>
      <c r="C2" s="38"/>
      <c r="D2" s="10" t="s">
        <v>96</v>
      </c>
      <c r="E2" s="10" t="s">
        <v>100</v>
      </c>
      <c r="F2" s="42"/>
    </row>
    <row r="3" spans="1:7" x14ac:dyDescent="0.35">
      <c r="A3" s="11" t="s">
        <v>115</v>
      </c>
      <c r="B3" t="s">
        <v>177</v>
      </c>
      <c r="C3" s="19" t="s">
        <v>30</v>
      </c>
      <c r="D3" s="20">
        <f>VLOOKUP(A3, 'RES Analysis'!A:K,11, FALSE)</f>
        <v>3.2821976453799563E-2</v>
      </c>
      <c r="E3" s="20">
        <f>VLOOKUP(B3, 'GSLT50 Analysis'!A:K, 11, FALSE)</f>
        <v>3.1690652711149979E-2</v>
      </c>
      <c r="F3" s="46">
        <f>AVERAGE(D3:E3)</f>
        <v>3.2256314582474771E-2</v>
      </c>
      <c r="G3" s="31"/>
    </row>
    <row r="4" spans="1:7" x14ac:dyDescent="0.35">
      <c r="A4" s="11" t="s">
        <v>116</v>
      </c>
      <c r="B4" t="s">
        <v>178</v>
      </c>
      <c r="C4" s="19" t="s">
        <v>32</v>
      </c>
      <c r="D4" s="20">
        <f>VLOOKUP(A4, 'RES Analysis'!A:K,11, FALSE)</f>
        <v>3.2904148783977169E-2</v>
      </c>
      <c r="E4" s="20">
        <f>VLOOKUP(B4, 'GSLT50 Analysis'!A:K, 11, FALSE)</f>
        <v>3.3066994468346628E-2</v>
      </c>
      <c r="F4" s="46">
        <f t="shared" ref="F4:F63" si="0">AVERAGE(D4:E4)</f>
        <v>3.2985571626161898E-2</v>
      </c>
      <c r="G4" s="31"/>
    </row>
    <row r="5" spans="1:7" x14ac:dyDescent="0.35">
      <c r="A5" s="11" t="s">
        <v>117</v>
      </c>
      <c r="B5" t="s">
        <v>179</v>
      </c>
      <c r="C5" s="19" t="s">
        <v>33</v>
      </c>
      <c r="D5" s="20">
        <f>VLOOKUP(A5, 'RES Analysis'!A:K,11, FALSE)</f>
        <v>3.2937685459940642E-2</v>
      </c>
      <c r="E5" s="20">
        <f>VLOOKUP(B5, 'GSLT50 Analysis'!A:K, 11, FALSE)</f>
        <v>3.1639501438159273E-2</v>
      </c>
      <c r="F5" s="46">
        <f t="shared" si="0"/>
        <v>3.2288593449049954E-2</v>
      </c>
      <c r="G5" s="31"/>
    </row>
    <row r="6" spans="1:7" x14ac:dyDescent="0.35">
      <c r="A6" s="11" t="s">
        <v>118</v>
      </c>
      <c r="B6" t="s">
        <v>180</v>
      </c>
      <c r="C6" s="19" t="s">
        <v>34</v>
      </c>
      <c r="D6" s="20">
        <f>VLOOKUP(A6, 'RES Analysis'!A:K,11, FALSE)</f>
        <v>3.3116883116883218E-2</v>
      </c>
      <c r="E6" s="20">
        <f>VLOOKUP(B6, 'GSLT50 Analysis'!A:K, 11, FALSE)</f>
        <v>3.2669106682933401E-2</v>
      </c>
      <c r="F6" s="46">
        <f t="shared" si="0"/>
        <v>3.2892994899908309E-2</v>
      </c>
      <c r="G6" s="32"/>
    </row>
    <row r="7" spans="1:7" x14ac:dyDescent="0.35">
      <c r="A7" s="11" t="s">
        <v>119</v>
      </c>
      <c r="B7" t="s">
        <v>181</v>
      </c>
      <c r="C7" s="19" t="s">
        <v>35</v>
      </c>
      <c r="D7" s="20">
        <f>VLOOKUP(A7, 'RES Analysis'!A:K,11, FALSE)</f>
        <v>3.2878411910670043E-2</v>
      </c>
      <c r="E7" s="20">
        <f>VLOOKUP(B7, 'GSLT50 Analysis'!A:K, 11, FALSE)</f>
        <v>3.2701790812353956E-2</v>
      </c>
      <c r="F7" s="46">
        <f t="shared" si="0"/>
        <v>3.2790101361512003E-2</v>
      </c>
      <c r="G7" s="31"/>
    </row>
    <row r="8" spans="1:7" x14ac:dyDescent="0.35">
      <c r="A8" s="24" t="s">
        <v>271</v>
      </c>
      <c r="B8" s="24" t="s">
        <v>270</v>
      </c>
      <c r="C8" s="22" t="s">
        <v>94</v>
      </c>
      <c r="D8" s="20">
        <f>VLOOKUP(A8, 'RES Analysis'!A:K,11, FALSE)</f>
        <v>4.7426527756180954E-2</v>
      </c>
      <c r="E8" s="20">
        <f>VLOOKUP(B8, 'GSLT50 Analysis'!A:K, 11, FALSE)</f>
        <v>4.6982915303526142E-2</v>
      </c>
      <c r="F8" s="46">
        <f t="shared" si="0"/>
        <v>4.7204721529853548E-2</v>
      </c>
      <c r="G8" s="31"/>
    </row>
    <row r="9" spans="1:7" x14ac:dyDescent="0.35">
      <c r="A9" s="11" t="s">
        <v>120</v>
      </c>
      <c r="B9" t="s">
        <v>182</v>
      </c>
      <c r="C9" s="19" t="s">
        <v>36</v>
      </c>
      <c r="D9" s="20">
        <f>VLOOKUP(A9, 'RES Analysis'!A:K,11, FALSE)</f>
        <v>1.3866082831600167E-2</v>
      </c>
      <c r="E9" s="20">
        <f>VLOOKUP(B9, 'GSLT50 Analysis'!A:K, 11, FALSE)</f>
        <v>5.9216429069883336E-2</v>
      </c>
      <c r="F9" s="46">
        <f t="shared" si="0"/>
        <v>3.6541255950741751E-2</v>
      </c>
      <c r="G9" s="33"/>
    </row>
    <row r="10" spans="1:7" x14ac:dyDescent="0.35">
      <c r="A10" s="11" t="s">
        <v>121</v>
      </c>
      <c r="B10" t="s">
        <v>183</v>
      </c>
      <c r="C10" s="19" t="s">
        <v>37</v>
      </c>
      <c r="D10" s="20">
        <f>VLOOKUP(A10, 'RES Analysis'!A:K,11, FALSE)</f>
        <v>3.3021320852834012E-2</v>
      </c>
      <c r="E10" s="20">
        <f>VLOOKUP(B10, 'GSLT50 Analysis'!A:K, 11, FALSE)</f>
        <v>3.3175355450236921E-2</v>
      </c>
      <c r="F10" s="46">
        <f t="shared" si="0"/>
        <v>3.309833815153547E-2</v>
      </c>
      <c r="G10" s="35"/>
    </row>
    <row r="11" spans="1:7" x14ac:dyDescent="0.35">
      <c r="A11" s="11" t="s">
        <v>253</v>
      </c>
      <c r="B11" t="s">
        <v>257</v>
      </c>
      <c r="C11" s="36" t="s">
        <v>38</v>
      </c>
      <c r="D11" s="20">
        <f>VLOOKUP(A11, 'RES Analysis'!A:K,11, FALSE)</f>
        <v>3.4517092598738773E-2</v>
      </c>
      <c r="E11" s="20">
        <f>VLOOKUP(B11, 'GSLT50 Analysis'!A:K, 11, FALSE)</f>
        <v>3.3451000168095636E-2</v>
      </c>
      <c r="F11" s="46">
        <f t="shared" si="0"/>
        <v>3.3984046383417205E-2</v>
      </c>
    </row>
    <row r="12" spans="1:7" x14ac:dyDescent="0.35">
      <c r="A12" s="11" t="s">
        <v>122</v>
      </c>
      <c r="B12" t="s">
        <v>184</v>
      </c>
      <c r="C12" s="19" t="s">
        <v>39</v>
      </c>
      <c r="D12" s="20">
        <f>VLOOKUP(A12, 'RES Analysis'!A:K,11, FALSE)</f>
        <v>3.454833597464331E-2</v>
      </c>
      <c r="E12" s="20">
        <f>VLOOKUP(B12, 'GSLT50 Analysis'!A:K, 11, FALSE)</f>
        <v>3.3176076700654276E-2</v>
      </c>
      <c r="F12" s="46">
        <f t="shared" si="0"/>
        <v>3.386220633764879E-2</v>
      </c>
    </row>
    <row r="13" spans="1:7" x14ac:dyDescent="0.35">
      <c r="A13" s="11" t="s">
        <v>123</v>
      </c>
      <c r="B13" t="s">
        <v>185</v>
      </c>
      <c r="C13" s="19" t="s">
        <v>40</v>
      </c>
      <c r="D13" s="20">
        <f>VLOOKUP(A13, 'RES Analysis'!A:K,11, FALSE)</f>
        <v>3.1430552345736065E-2</v>
      </c>
      <c r="E13" s="20">
        <f>VLOOKUP(B13, 'GSLT50 Analysis'!A:K, 11, FALSE)</f>
        <v>3.0838385950240466E-2</v>
      </c>
      <c r="F13" s="46">
        <f t="shared" si="0"/>
        <v>3.1134469147988265E-2</v>
      </c>
    </row>
    <row r="14" spans="1:7" x14ac:dyDescent="0.35">
      <c r="A14" s="11" t="s">
        <v>124</v>
      </c>
      <c r="B14" t="s">
        <v>186</v>
      </c>
      <c r="C14" s="19" t="s">
        <v>41</v>
      </c>
      <c r="D14" s="20">
        <f>VLOOKUP(A14, 'RES Analysis'!A:K,11, FALSE)</f>
        <v>1.0062148564664202E-2</v>
      </c>
      <c r="E14" s="20">
        <f>VLOOKUP(B14, 'GSLT50 Analysis'!A:K, 11, FALSE)</f>
        <v>-3.5647778664538346E-2</v>
      </c>
      <c r="F14" s="46">
        <f t="shared" si="0"/>
        <v>-1.2792815049937071E-2</v>
      </c>
      <c r="G14" s="31"/>
    </row>
    <row r="15" spans="1:7" ht="14.25" customHeight="1" x14ac:dyDescent="0.35">
      <c r="A15" s="11" t="s">
        <v>125</v>
      </c>
      <c r="B15" t="s">
        <v>187</v>
      </c>
      <c r="C15" s="22" t="s">
        <v>43</v>
      </c>
      <c r="D15" s="20">
        <f>VLOOKUP(A15, 'RES Analysis'!A:K,11, FALSE)</f>
        <v>3.5965158752458593E-2</v>
      </c>
      <c r="E15" s="20">
        <f>VLOOKUP(B15, 'GSLT50 Analysis'!A:K, 11, FALSE)</f>
        <v>3.4482758620689544E-2</v>
      </c>
      <c r="F15" s="46">
        <f t="shared" si="0"/>
        <v>3.5223958686574068E-2</v>
      </c>
    </row>
    <row r="16" spans="1:7" x14ac:dyDescent="0.35">
      <c r="A16" s="11" t="s">
        <v>126</v>
      </c>
      <c r="B16" t="s">
        <v>188</v>
      </c>
      <c r="C16" s="19" t="s">
        <v>44</v>
      </c>
      <c r="D16" s="20">
        <f>VLOOKUP(A16, 'RES Analysis'!A:K,11, FALSE)</f>
        <v>3.5985808413583606E-2</v>
      </c>
      <c r="E16" s="20">
        <f>VLOOKUP(B16, 'GSLT50 Analysis'!A:K, 11, FALSE)</f>
        <v>1.2303906490310629E-2</v>
      </c>
      <c r="F16" s="46">
        <f t="shared" si="0"/>
        <v>2.4144857451947117E-2</v>
      </c>
    </row>
    <row r="17" spans="1:7" x14ac:dyDescent="0.35">
      <c r="A17" s="11" t="s">
        <v>130</v>
      </c>
      <c r="B17" t="s">
        <v>192</v>
      </c>
      <c r="C17" s="19" t="s">
        <v>107</v>
      </c>
      <c r="D17" s="20">
        <f>VLOOKUP(A17, 'RES Analysis'!A:K,11, FALSE)</f>
        <v>3.2899022801302864E-2</v>
      </c>
      <c r="E17" s="20">
        <f>VLOOKUP(B17, 'GSLT50 Analysis'!A:K, 11, FALSE)</f>
        <v>3.4390651085141818E-2</v>
      </c>
      <c r="F17" s="46">
        <f t="shared" si="0"/>
        <v>3.3644836943222345E-2</v>
      </c>
    </row>
    <row r="18" spans="1:7" x14ac:dyDescent="0.35">
      <c r="A18" s="11" t="s">
        <v>239</v>
      </c>
      <c r="B18" t="s">
        <v>241</v>
      </c>
      <c r="C18" s="19" t="s">
        <v>113</v>
      </c>
      <c r="D18" s="20">
        <f>VLOOKUP(A18, 'RES Analysis'!A:K,11, FALSE)</f>
        <v>3.2963988919667522E-2</v>
      </c>
      <c r="E18" s="20">
        <f>VLOOKUP(B18, 'GSLT50 Analysis'!A:K, 11, FALSE)</f>
        <v>3.1855588001061738E-2</v>
      </c>
      <c r="F18" s="46">
        <f t="shared" si="0"/>
        <v>3.240978846036463E-2</v>
      </c>
    </row>
    <row r="19" spans="1:7" x14ac:dyDescent="0.35">
      <c r="A19" s="11" t="s">
        <v>254</v>
      </c>
      <c r="B19" t="s">
        <v>258</v>
      </c>
      <c r="C19" s="19" t="s">
        <v>47</v>
      </c>
      <c r="D19" s="20">
        <f>VLOOKUP(A19, 'RES Analysis'!A:K,11, FALSE)</f>
        <v>3.4397273008986665E-2</v>
      </c>
      <c r="E19" s="20">
        <f>VLOOKUP(B19, 'GSLT50 Analysis'!A:K, 11, FALSE)</f>
        <v>3.3100404560500132E-2</v>
      </c>
      <c r="F19" s="46">
        <f t="shared" si="0"/>
        <v>3.3748838784743398E-2</v>
      </c>
    </row>
    <row r="20" spans="1:7" x14ac:dyDescent="0.35">
      <c r="A20" s="11" t="s">
        <v>132</v>
      </c>
      <c r="B20" t="s">
        <v>193</v>
      </c>
      <c r="C20" s="19" t="s">
        <v>48</v>
      </c>
      <c r="D20" s="20">
        <f>VLOOKUP(A20, 'RES Analysis'!A:K,11, FALSE)</f>
        <v>3.5837353549276335E-2</v>
      </c>
      <c r="E20" s="20">
        <f>VLOOKUP(B20, 'GSLT50 Analysis'!A:K, 11, FALSE)</f>
        <v>8.3058210251954839E-2</v>
      </c>
      <c r="F20" s="46">
        <f t="shared" si="0"/>
        <v>5.9447781900615587E-2</v>
      </c>
      <c r="G20" s="30"/>
    </row>
    <row r="21" spans="1:7" x14ac:dyDescent="0.35">
      <c r="A21" s="11" t="s">
        <v>133</v>
      </c>
      <c r="B21" t="s">
        <v>194</v>
      </c>
      <c r="C21" s="19" t="s">
        <v>49</v>
      </c>
      <c r="D21" s="20">
        <f>VLOOKUP(A21, 'RES Analysis'!A:K,11, FALSE)</f>
        <v>3.5908945174735411E-2</v>
      </c>
      <c r="E21" s="20">
        <f>VLOOKUP(B21, 'GSLT50 Analysis'!A:K, 11, FALSE)</f>
        <v>3.6058762427659777E-2</v>
      </c>
      <c r="F21" s="46">
        <f t="shared" si="0"/>
        <v>3.5983853801197591E-2</v>
      </c>
      <c r="G21" s="30"/>
    </row>
    <row r="22" spans="1:7" x14ac:dyDescent="0.35">
      <c r="A22" s="11" t="s">
        <v>127</v>
      </c>
      <c r="B22" t="s">
        <v>189</v>
      </c>
      <c r="C22" s="19" t="s">
        <v>45</v>
      </c>
      <c r="D22" s="20">
        <f>VLOOKUP(A22, 'RES Analysis'!A:K,11, FALSE)</f>
        <v>3.5833891493636985E-2</v>
      </c>
      <c r="E22" s="20">
        <f>VLOOKUP(B22, 'GSLT50 Analysis'!A:K, 11, FALSE)</f>
        <v>3.5979440319817396E-2</v>
      </c>
      <c r="F22" s="46">
        <f t="shared" si="0"/>
        <v>3.5906665906727191E-2</v>
      </c>
      <c r="G22" s="32"/>
    </row>
    <row r="23" spans="1:7" x14ac:dyDescent="0.35">
      <c r="A23" s="11" t="s">
        <v>128</v>
      </c>
      <c r="B23" t="s">
        <v>190</v>
      </c>
      <c r="C23" s="19" t="s">
        <v>46</v>
      </c>
      <c r="D23" s="20">
        <f>VLOOKUP(A23, 'RES Analysis'!A:K,11, FALSE)</f>
        <v>3.4482758620689731E-2</v>
      </c>
      <c r="E23" s="20">
        <f>VLOOKUP(B23, 'GSLT50 Analysis'!A:K, 11, FALSE)</f>
        <v>3.4630606860158217E-2</v>
      </c>
      <c r="F23" s="46">
        <f t="shared" si="0"/>
        <v>3.4556682740423977E-2</v>
      </c>
      <c r="G23" s="30"/>
    </row>
    <row r="24" spans="1:7" x14ac:dyDescent="0.35">
      <c r="A24" s="11" t="s">
        <v>129</v>
      </c>
      <c r="B24" t="s">
        <v>191</v>
      </c>
      <c r="C24" s="19" t="s">
        <v>108</v>
      </c>
      <c r="D24" s="20">
        <f>VLOOKUP(A24, 'RES Analysis'!A:K,11, FALSE)</f>
        <v>3.3038501560874171E-2</v>
      </c>
      <c r="E24" s="20">
        <f>VLOOKUP(B24, 'GSLT50 Analysis'!A:K, 11, FALSE)</f>
        <v>3.2155868842071937E-2</v>
      </c>
      <c r="F24" s="46">
        <f t="shared" si="0"/>
        <v>3.2597185201473054E-2</v>
      </c>
    </row>
    <row r="25" spans="1:7" x14ac:dyDescent="0.35">
      <c r="A25" s="11" t="s">
        <v>238</v>
      </c>
      <c r="B25" t="s">
        <v>240</v>
      </c>
      <c r="C25" s="19" t="s">
        <v>114</v>
      </c>
      <c r="D25" s="20">
        <f>VLOOKUP(A25, 'RES Analysis'!A:K,11, FALSE)</f>
        <v>3.3003300330032889E-2</v>
      </c>
      <c r="E25" s="20">
        <f>VLOOKUP(B25, 'GSLT50 Analysis'!A:K, 11, FALSE)</f>
        <v>3.1664964249233783E-2</v>
      </c>
      <c r="F25" s="46">
        <f t="shared" si="0"/>
        <v>3.2334132289633333E-2</v>
      </c>
    </row>
    <row r="26" spans="1:7" x14ac:dyDescent="0.35">
      <c r="A26" s="11" t="s">
        <v>134</v>
      </c>
      <c r="B26" t="s">
        <v>195</v>
      </c>
      <c r="C26" s="19" t="s">
        <v>50</v>
      </c>
      <c r="D26" s="20">
        <f>VLOOKUP(A26, 'RES Analysis'!A:K,11, FALSE)</f>
        <v>5.516834022445348E-2</v>
      </c>
      <c r="E26" s="20">
        <f>VLOOKUP(B26, 'GSLT50 Analysis'!A:K, 11, FALSE)</f>
        <v>3.3889245242676794E-2</v>
      </c>
      <c r="F26" s="46">
        <f t="shared" si="0"/>
        <v>4.4528792733565137E-2</v>
      </c>
    </row>
    <row r="27" spans="1:7" x14ac:dyDescent="0.35">
      <c r="A27" s="11" t="s">
        <v>135</v>
      </c>
      <c r="B27" t="s">
        <v>196</v>
      </c>
      <c r="C27" s="19" t="s">
        <v>51</v>
      </c>
      <c r="D27" s="20">
        <f>VLOOKUP(A27, 'RES Analysis'!A:K,11, FALSE)</f>
        <v>9.1639871382636823E-2</v>
      </c>
      <c r="E27" s="20">
        <f>VLOOKUP(B27, 'GSLT50 Analysis'!A:K, 11, FALSE)</f>
        <v>5.246782633290898E-2</v>
      </c>
      <c r="F27" s="46">
        <f t="shared" si="0"/>
        <v>7.2053848857772898E-2</v>
      </c>
      <c r="G27" s="31"/>
    </row>
    <row r="28" spans="1:7" x14ac:dyDescent="0.35">
      <c r="A28" s="11" t="s">
        <v>136</v>
      </c>
      <c r="B28" t="s">
        <v>197</v>
      </c>
      <c r="C28" s="19" t="s">
        <v>52</v>
      </c>
      <c r="D28" s="20">
        <f>VLOOKUP(A28, 'RES Analysis'!A:K,11, FALSE)</f>
        <v>0.13277363184079613</v>
      </c>
      <c r="E28" s="20">
        <f>VLOOKUP(B28, 'GSLT50 Analysis'!A:K, 11, FALSE)</f>
        <v>1.0920010920011077E-2</v>
      </c>
      <c r="F28" s="46">
        <f t="shared" si="0"/>
        <v>7.1846821380403603E-2</v>
      </c>
      <c r="G28" s="32"/>
    </row>
    <row r="29" spans="1:7" x14ac:dyDescent="0.35">
      <c r="A29" s="11" t="s">
        <v>137</v>
      </c>
      <c r="B29" t="s">
        <v>198</v>
      </c>
      <c r="C29" s="19" t="s">
        <v>53</v>
      </c>
      <c r="D29" s="20">
        <f>VLOOKUP(A29, 'RES Analysis'!A:K,11, FALSE)</f>
        <v>2.9981907469630493E-2</v>
      </c>
      <c r="E29" s="20">
        <f>VLOOKUP(B29, 'GSLT50 Analysis'!A:K, 11, FALSE)</f>
        <v>3.1070496083551041E-2</v>
      </c>
      <c r="F29" s="46">
        <f t="shared" si="0"/>
        <v>3.0526201776590767E-2</v>
      </c>
    </row>
    <row r="30" spans="1:7" x14ac:dyDescent="0.35">
      <c r="A30" s="11" t="s">
        <v>138</v>
      </c>
      <c r="B30" t="s">
        <v>199</v>
      </c>
      <c r="C30" s="19" t="s">
        <v>54</v>
      </c>
      <c r="D30" s="20">
        <f>VLOOKUP(A30, 'RES Analysis'!A:K,11, FALSE)</f>
        <v>0</v>
      </c>
      <c r="E30" s="20">
        <f>VLOOKUP(B30, 'GSLT50 Analysis'!A:K, 11, FALSE)</f>
        <v>0</v>
      </c>
      <c r="F30" s="46">
        <f t="shared" si="0"/>
        <v>0</v>
      </c>
    </row>
    <row r="31" spans="1:7" x14ac:dyDescent="0.35">
      <c r="A31" s="11" t="s">
        <v>139</v>
      </c>
      <c r="B31" t="s">
        <v>200</v>
      </c>
      <c r="C31" s="19" t="s">
        <v>55</v>
      </c>
      <c r="D31" s="20">
        <f>VLOOKUP(A31, 'RES Analysis'!A:K,11, FALSE)</f>
        <v>3.6096665646986832E-2</v>
      </c>
      <c r="E31" s="20">
        <f>VLOOKUP(B31, 'GSLT50 Analysis'!A:K, 11, FALSE)</f>
        <v>3.5216925549009043E-2</v>
      </c>
      <c r="F31" s="46">
        <f t="shared" si="0"/>
        <v>3.5656795597997934E-2</v>
      </c>
    </row>
    <row r="32" spans="1:7" x14ac:dyDescent="0.35">
      <c r="A32" s="11" t="s">
        <v>140</v>
      </c>
      <c r="B32" t="s">
        <v>201</v>
      </c>
      <c r="C32" s="19" t="s">
        <v>56</v>
      </c>
      <c r="D32" s="20">
        <f>VLOOKUP(A32, 'RES Analysis'!A:K,11, FALSE)</f>
        <v>3.5939323220536737E-2</v>
      </c>
      <c r="E32" s="20">
        <f>VLOOKUP(B32, 'GSLT50 Analysis'!A:K, 11, FALSE)</f>
        <v>3.579217447081489E-2</v>
      </c>
      <c r="F32" s="46">
        <f t="shared" si="0"/>
        <v>3.586574884567581E-2</v>
      </c>
    </row>
    <row r="33" spans="1:7" x14ac:dyDescent="0.35">
      <c r="A33" s="11" t="s">
        <v>141</v>
      </c>
      <c r="B33" t="s">
        <v>202</v>
      </c>
      <c r="C33" s="19" t="s">
        <v>57</v>
      </c>
      <c r="D33" s="20">
        <f>VLOOKUP(A33, 'RES Analysis'!A:K,11, FALSE)</f>
        <v>3.5937499999999956E-2</v>
      </c>
      <c r="E33" s="20">
        <f>VLOOKUP(B33, 'GSLT50 Analysis'!A:K, 11, FALSE)</f>
        <v>3.5920925747347995E-2</v>
      </c>
      <c r="F33" s="46">
        <f t="shared" si="0"/>
        <v>3.5929212873673975E-2</v>
      </c>
    </row>
    <row r="34" spans="1:7" x14ac:dyDescent="0.35">
      <c r="A34" s="11" t="s">
        <v>142</v>
      </c>
      <c r="B34" t="s">
        <v>203</v>
      </c>
      <c r="C34" s="19" t="s">
        <v>58</v>
      </c>
      <c r="D34" s="20">
        <f>VLOOKUP(A34, 'RES Analysis'!A:K,11, FALSE)</f>
        <v>0.19556397078712462</v>
      </c>
      <c r="E34" s="20">
        <f>VLOOKUP(B34, 'GSLT50 Analysis'!A:K, 11, FALSE)</f>
        <v>0.1464942412608608</v>
      </c>
      <c r="F34" s="46">
        <f t="shared" si="0"/>
        <v>0.17102910602399271</v>
      </c>
      <c r="G34" s="31"/>
    </row>
    <row r="35" spans="1:7" x14ac:dyDescent="0.35">
      <c r="A35" s="11" t="s">
        <v>143</v>
      </c>
      <c r="B35" t="s">
        <v>204</v>
      </c>
      <c r="C35" s="19" t="s">
        <v>59</v>
      </c>
      <c r="D35" s="20">
        <f>VLOOKUP(A35, 'RES Analysis'!A:K,11, FALSE)</f>
        <v>0.15971148892323572</v>
      </c>
      <c r="E35" s="20">
        <f>VLOOKUP(B35, 'GSLT50 Analysis'!A:K, 11, FALSE)</f>
        <v>0.1810687022900761</v>
      </c>
      <c r="F35" s="46">
        <f t="shared" si="0"/>
        <v>0.17039009560665591</v>
      </c>
      <c r="G35" s="31"/>
    </row>
    <row r="36" spans="1:7" ht="29" x14ac:dyDescent="0.35">
      <c r="A36" s="11" t="s">
        <v>236</v>
      </c>
      <c r="B36" t="s">
        <v>242</v>
      </c>
      <c r="C36" s="19" t="s">
        <v>112</v>
      </c>
      <c r="D36" s="20">
        <f>VLOOKUP(A36, 'RES Analysis'!A:K,11, FALSE)</f>
        <v>0</v>
      </c>
      <c r="E36" s="20">
        <f>VLOOKUP(B36, 'GSLT50 Analysis'!A:K, 11, FALSE)</f>
        <v>0</v>
      </c>
      <c r="F36" s="46">
        <f t="shared" si="0"/>
        <v>0</v>
      </c>
    </row>
    <row r="37" spans="1:7" x14ac:dyDescent="0.35">
      <c r="A37" s="11" t="s">
        <v>237</v>
      </c>
      <c r="B37" t="s">
        <v>243</v>
      </c>
      <c r="C37" s="19" t="s">
        <v>111</v>
      </c>
      <c r="D37" s="20">
        <f>VLOOKUP(A37, 'RES Analysis'!A:K,11, FALSE)</f>
        <v>0</v>
      </c>
      <c r="E37" s="20">
        <f>VLOOKUP(B37, 'GSLT50 Analysis'!A:K, 11, FALSE)</f>
        <v>0</v>
      </c>
      <c r="F37" s="46">
        <f t="shared" si="0"/>
        <v>0</v>
      </c>
    </row>
    <row r="38" spans="1:7" x14ac:dyDescent="0.35">
      <c r="A38" s="16" t="s">
        <v>146</v>
      </c>
      <c r="B38" s="15" t="s">
        <v>206</v>
      </c>
      <c r="C38" s="22" t="s">
        <v>244</v>
      </c>
      <c r="D38" s="20">
        <f>VLOOKUP(A38, 'RES Analysis'!A:K,11, FALSE)</f>
        <v>4.0249999999999987E-2</v>
      </c>
      <c r="E38" s="20">
        <f>VLOOKUP(B38, 'GSLT50 Analysis'!A:K, 11, FALSE)</f>
        <v>8.7422139656868111E-2</v>
      </c>
      <c r="F38" s="46">
        <f t="shared" si="0"/>
        <v>6.3836069828434053E-2</v>
      </c>
    </row>
    <row r="39" spans="1:7" x14ac:dyDescent="0.35">
      <c r="A39" s="11" t="s">
        <v>147</v>
      </c>
      <c r="B39" t="s">
        <v>207</v>
      </c>
      <c r="C39" s="19" t="s">
        <v>62</v>
      </c>
      <c r="D39" s="20">
        <f>VLOOKUP(A39, 'RES Analysis'!A:K,11, FALSE)</f>
        <v>9.4284030642310043E-3</v>
      </c>
      <c r="E39" s="20">
        <f>VLOOKUP(B39, 'GSLT50 Analysis'!A:K, 11, FALSE)</f>
        <v>1.6596512327119606E-2</v>
      </c>
      <c r="F39" s="46">
        <f t="shared" si="0"/>
        <v>1.3012457695675305E-2</v>
      </c>
    </row>
    <row r="40" spans="1:7" x14ac:dyDescent="0.35">
      <c r="A40" s="11" t="s">
        <v>148</v>
      </c>
      <c r="B40" t="s">
        <v>208</v>
      </c>
      <c r="C40" s="19" t="s">
        <v>63</v>
      </c>
      <c r="D40" s="20">
        <f>VLOOKUP(A40, 'RES Analysis'!A:K,11, FALSE)</f>
        <v>3.2955041466608423E-2</v>
      </c>
      <c r="E40" s="20">
        <f>VLOOKUP(B40, 'GSLT50 Analysis'!A:K, 11, FALSE)</f>
        <v>3.2253179890975092E-2</v>
      </c>
      <c r="F40" s="46">
        <f t="shared" si="0"/>
        <v>3.2604110678791758E-2</v>
      </c>
    </row>
    <row r="41" spans="1:7" x14ac:dyDescent="0.35">
      <c r="A41" s="11" t="s">
        <v>149</v>
      </c>
      <c r="B41" t="s">
        <v>209</v>
      </c>
      <c r="C41" s="19" t="s">
        <v>64</v>
      </c>
      <c r="D41" s="20">
        <f>VLOOKUP(A41, 'RES Analysis'!A:K,11, FALSE)</f>
        <v>3.4643570952698176E-2</v>
      </c>
      <c r="E41" s="20">
        <f>VLOOKUP(B41, 'GSLT50 Analysis'!A:K, 11, FALSE)</f>
        <v>3.288023512123437E-2</v>
      </c>
      <c r="F41" s="46">
        <f t="shared" si="0"/>
        <v>3.3761903036966273E-2</v>
      </c>
    </row>
    <row r="42" spans="1:7" x14ac:dyDescent="0.35">
      <c r="A42" s="11" t="s">
        <v>255</v>
      </c>
      <c r="B42" t="s">
        <v>259</v>
      </c>
      <c r="C42" s="36" t="s">
        <v>65</v>
      </c>
      <c r="D42" s="20">
        <f>VLOOKUP(A42, 'RES Analysis'!A:K,11, FALSE)</f>
        <v>3.2812499999999994E-2</v>
      </c>
      <c r="E42" s="20">
        <f>VLOOKUP(B42, 'GSLT50 Analysis'!A:K, 11, FALSE)</f>
        <v>3.3099624979618478E-2</v>
      </c>
      <c r="F42" s="46">
        <f t="shared" si="0"/>
        <v>3.2956062489809236E-2</v>
      </c>
    </row>
    <row r="43" spans="1:7" x14ac:dyDescent="0.35">
      <c r="A43" s="11" t="s">
        <v>150</v>
      </c>
      <c r="B43" t="s">
        <v>210</v>
      </c>
      <c r="C43" s="19" t="s">
        <v>66</v>
      </c>
      <c r="D43" s="20">
        <f>VLOOKUP(A43, 'RES Analysis'!A:K,11, FALSE)</f>
        <v>3.5820895522388096E-2</v>
      </c>
      <c r="E43" s="20">
        <f>VLOOKUP(B43, 'GSLT50 Analysis'!A:K, 11, FALSE)</f>
        <v>0</v>
      </c>
      <c r="F43" s="46">
        <f t="shared" si="0"/>
        <v>1.7910447761194048E-2</v>
      </c>
    </row>
    <row r="44" spans="1:7" x14ac:dyDescent="0.35">
      <c r="A44" s="11" t="s">
        <v>151</v>
      </c>
      <c r="B44" t="s">
        <v>211</v>
      </c>
      <c r="C44" s="19" t="s">
        <v>67</v>
      </c>
      <c r="D44" s="20">
        <f>VLOOKUP(A44, 'RES Analysis'!A:K,11, FALSE)</f>
        <v>1.0098459984852275E-2</v>
      </c>
      <c r="E44" s="20">
        <f>VLOOKUP(B44, 'GSLT50 Analysis'!A:K, 11, FALSE)</f>
        <v>8.3974807557733889E-3</v>
      </c>
      <c r="F44" s="46">
        <f t="shared" si="0"/>
        <v>9.2479703703128319E-3</v>
      </c>
    </row>
    <row r="45" spans="1:7" x14ac:dyDescent="0.35">
      <c r="A45" s="11" t="s">
        <v>152</v>
      </c>
      <c r="B45" t="s">
        <v>212</v>
      </c>
      <c r="C45" s="19" t="s">
        <v>68</v>
      </c>
      <c r="D45" s="20">
        <f>VLOOKUP(A45, 'RES Analysis'!A:K,11, FALSE)</f>
        <v>3.3029996629592072E-2</v>
      </c>
      <c r="E45" s="20">
        <f>VLOOKUP(B45, 'GSLT50 Analysis'!A:K, 11, FALSE)</f>
        <v>3.3554922443811634E-2</v>
      </c>
      <c r="F45" s="46">
        <f t="shared" si="0"/>
        <v>3.3292459536701853E-2</v>
      </c>
    </row>
    <row r="46" spans="1:7" x14ac:dyDescent="0.35">
      <c r="A46" s="11" t="s">
        <v>153</v>
      </c>
      <c r="B46" t="s">
        <v>213</v>
      </c>
      <c r="C46" s="19" t="s">
        <v>69</v>
      </c>
      <c r="D46" s="20">
        <f>VLOOKUP(A46, 'RES Analysis'!A:K,11, FALSE)</f>
        <v>3.60928100830709E-2</v>
      </c>
      <c r="E46" s="20">
        <f>VLOOKUP(B46, 'GSLT50 Analysis'!A:K, 11, FALSE)</f>
        <v>3.5548222588870845E-2</v>
      </c>
      <c r="F46" s="46">
        <f t="shared" si="0"/>
        <v>3.5820516335970873E-2</v>
      </c>
    </row>
    <row r="47" spans="1:7" ht="29" x14ac:dyDescent="0.35">
      <c r="A47" s="11" t="s">
        <v>154</v>
      </c>
      <c r="B47" t="s">
        <v>214</v>
      </c>
      <c r="C47" s="19" t="s">
        <v>70</v>
      </c>
      <c r="D47" s="20">
        <f>VLOOKUP(A47, 'RES Analysis'!A:K,11, FALSE)</f>
        <v>0</v>
      </c>
      <c r="E47" s="20">
        <f>VLOOKUP(B47, 'GSLT50 Analysis'!A:K, 11, FALSE)</f>
        <v>3.5082413428096287E-2</v>
      </c>
      <c r="F47" s="46">
        <f t="shared" si="0"/>
        <v>1.7541206714048144E-2</v>
      </c>
    </row>
    <row r="48" spans="1:7" x14ac:dyDescent="0.35">
      <c r="A48" s="11" t="s">
        <v>155</v>
      </c>
      <c r="B48" t="s">
        <v>215</v>
      </c>
      <c r="C48" s="19" t="s">
        <v>71</v>
      </c>
      <c r="D48" s="20">
        <f>VLOOKUP(A48, 'RES Analysis'!A:K,11, FALSE)</f>
        <v>3.4514637904468334E-2</v>
      </c>
      <c r="E48" s="20">
        <f>VLOOKUP(B48, 'GSLT50 Analysis'!A:K, 11, FALSE)</f>
        <v>3.4356725146198919E-2</v>
      </c>
      <c r="F48" s="46">
        <f t="shared" si="0"/>
        <v>3.4435681525333627E-2</v>
      </c>
    </row>
    <row r="49" spans="1:6" x14ac:dyDescent="0.35">
      <c r="A49" s="11" t="s">
        <v>156</v>
      </c>
      <c r="B49" t="s">
        <v>216</v>
      </c>
      <c r="C49" s="19" t="s">
        <v>72</v>
      </c>
      <c r="D49" s="20">
        <f>VLOOKUP(A49, 'RES Analysis'!A:K,11, FALSE)</f>
        <v>3.4605597964376393E-2</v>
      </c>
      <c r="E49" s="20">
        <f>VLOOKUP(B49, 'GSLT50 Analysis'!A:K, 11, FALSE)</f>
        <v>3.479876160990715E-2</v>
      </c>
      <c r="F49" s="46">
        <f t="shared" si="0"/>
        <v>3.4702179787141768E-2</v>
      </c>
    </row>
    <row r="50" spans="1:6" x14ac:dyDescent="0.35">
      <c r="A50" s="11" t="s">
        <v>157</v>
      </c>
      <c r="B50" t="s">
        <v>217</v>
      </c>
      <c r="C50" s="19" t="s">
        <v>73</v>
      </c>
      <c r="D50" s="20">
        <f>VLOOKUP(A50, 'RES Analysis'!A:K,11, FALSE)</f>
        <v>7.032900694234806E-2</v>
      </c>
      <c r="E50" s="20">
        <f>VLOOKUP(B50, 'GSLT50 Analysis'!A:K, 11, FALSE)</f>
        <v>6.5679150363331315E-2</v>
      </c>
      <c r="F50" s="46">
        <f t="shared" si="0"/>
        <v>6.8004078652839695E-2</v>
      </c>
    </row>
    <row r="51" spans="1:6" x14ac:dyDescent="0.35">
      <c r="A51" s="11" t="s">
        <v>158</v>
      </c>
      <c r="B51" t="s">
        <v>218</v>
      </c>
      <c r="C51" s="19" t="s">
        <v>74</v>
      </c>
      <c r="D51" s="20">
        <f>VLOOKUP(A51, 'RES Analysis'!A:K,11, FALSE)</f>
        <v>3.3039647577092393E-2</v>
      </c>
      <c r="E51" s="20">
        <f>VLOOKUP(B51, 'GSLT50 Analysis'!A:K, 11, FALSE)</f>
        <v>3.422304439746305E-2</v>
      </c>
      <c r="F51" s="46">
        <f t="shared" si="0"/>
        <v>3.3631345987277725E-2</v>
      </c>
    </row>
    <row r="52" spans="1:6" x14ac:dyDescent="0.35">
      <c r="A52" s="11" t="s">
        <v>159</v>
      </c>
      <c r="B52" t="s">
        <v>219</v>
      </c>
      <c r="C52" s="19" t="s">
        <v>75</v>
      </c>
      <c r="D52" s="20">
        <f>VLOOKUP(A52, 'RES Analysis'!A:K,11, FALSE)</f>
        <v>0.23733455043359195</v>
      </c>
      <c r="E52" s="20">
        <f>VLOOKUP(B52, 'GSLT50 Analysis'!A:K, 11, FALSE)</f>
        <v>7.9980190664850542E-2</v>
      </c>
      <c r="F52" s="46">
        <f t="shared" si="0"/>
        <v>0.15865737054922124</v>
      </c>
    </row>
    <row r="53" spans="1:6" x14ac:dyDescent="0.35">
      <c r="A53" s="11" t="s">
        <v>160</v>
      </c>
      <c r="B53" t="s">
        <v>220</v>
      </c>
      <c r="C53" s="19" t="s">
        <v>76</v>
      </c>
      <c r="D53" s="20">
        <f>VLOOKUP(A53, 'RES Analysis'!A:K,11, FALSE)</f>
        <v>3.0140256639808953E-2</v>
      </c>
      <c r="E53" s="20">
        <f>VLOOKUP(B53, 'GSLT50 Analysis'!A:K, 11, FALSE)</f>
        <v>3.0948502693897994E-2</v>
      </c>
      <c r="F53" s="46">
        <f t="shared" si="0"/>
        <v>3.0544379666853472E-2</v>
      </c>
    </row>
    <row r="54" spans="1:6" x14ac:dyDescent="0.35">
      <c r="A54" s="11" t="s">
        <v>161</v>
      </c>
      <c r="B54" t="s">
        <v>221</v>
      </c>
      <c r="C54" s="19" t="s">
        <v>77</v>
      </c>
      <c r="D54" s="20">
        <f>VLOOKUP(A54, 'RES Analysis'!A:K,11, FALSE)</f>
        <v>3.610333022097717E-2</v>
      </c>
      <c r="E54" s="20">
        <f>VLOOKUP(B54, 'GSLT50 Analysis'!A:K, 11, FALSE)</f>
        <v>3.6564223798266245E-2</v>
      </c>
      <c r="F54" s="46">
        <f t="shared" si="0"/>
        <v>3.6333777009621704E-2</v>
      </c>
    </row>
    <row r="55" spans="1:6" x14ac:dyDescent="0.35">
      <c r="A55" s="11" t="s">
        <v>162</v>
      </c>
      <c r="B55" t="s">
        <v>222</v>
      </c>
      <c r="C55" s="19" t="s">
        <v>78</v>
      </c>
      <c r="D55" s="20">
        <f>VLOOKUP(A55, 'RES Analysis'!A:K,11, FALSE)</f>
        <v>3.4375000000000072E-2</v>
      </c>
      <c r="E55" s="20">
        <f>VLOOKUP(B55, 'GSLT50 Analysis'!A:K, 11, FALSE)</f>
        <v>3.4380654712946143E-2</v>
      </c>
      <c r="F55" s="46">
        <f t="shared" si="0"/>
        <v>3.4377827356473108E-2</v>
      </c>
    </row>
    <row r="56" spans="1:6" x14ac:dyDescent="0.35">
      <c r="A56" s="11" t="s">
        <v>163</v>
      </c>
      <c r="B56" t="s">
        <v>223</v>
      </c>
      <c r="C56" s="19" t="s">
        <v>79</v>
      </c>
      <c r="D56" s="20">
        <f>VLOOKUP(A56, 'RES Analysis'!A:K,11, FALSE)</f>
        <v>3.6036036036036036E-2</v>
      </c>
      <c r="E56" s="20">
        <f>VLOOKUP(B56, 'GSLT50 Analysis'!A:K, 11, FALSE)</f>
        <v>3.436609686609686E-2</v>
      </c>
      <c r="F56" s="46">
        <f t="shared" si="0"/>
        <v>3.5201066451066451E-2</v>
      </c>
    </row>
    <row r="57" spans="1:6" x14ac:dyDescent="0.35">
      <c r="A57" s="11" t="s">
        <v>164</v>
      </c>
      <c r="B57" t="s">
        <v>224</v>
      </c>
      <c r="C57" s="19" t="s">
        <v>80</v>
      </c>
      <c r="D57" s="20">
        <f>VLOOKUP(A57, 'RES Analysis'!A:K,11, FALSE)</f>
        <v>3.2934131736526956E-2</v>
      </c>
      <c r="E57" s="20">
        <f>VLOOKUP(B57, 'GSLT50 Analysis'!A:K, 11, FALSE)</f>
        <v>3.3029359430604803E-2</v>
      </c>
      <c r="F57" s="46">
        <f t="shared" si="0"/>
        <v>3.2981745583565883E-2</v>
      </c>
    </row>
    <row r="58" spans="1:6" x14ac:dyDescent="0.35">
      <c r="A58" s="11" t="s">
        <v>165</v>
      </c>
      <c r="B58" t="s">
        <v>225</v>
      </c>
      <c r="C58" s="19" t="s">
        <v>81</v>
      </c>
      <c r="D58" s="20">
        <f>VLOOKUP(A58, 'RES Analysis'!A:K,11, FALSE)</f>
        <v>3.2900980702309367E-2</v>
      </c>
      <c r="E58" s="20">
        <f>VLOOKUP(B58, 'GSLT50 Analysis'!A:K, 11, FALSE)</f>
        <v>3.2401524777636741E-2</v>
      </c>
      <c r="F58" s="46">
        <f t="shared" si="0"/>
        <v>3.2651252739973054E-2</v>
      </c>
    </row>
    <row r="59" spans="1:6" x14ac:dyDescent="0.35">
      <c r="A59" s="11" t="s">
        <v>166</v>
      </c>
      <c r="B59" t="s">
        <v>226</v>
      </c>
      <c r="C59" s="19" t="s">
        <v>82</v>
      </c>
      <c r="D59" s="20">
        <f>VLOOKUP(A59, 'RES Analysis'!A:K,11, FALSE)</f>
        <v>3.4573688836800252E-2</v>
      </c>
      <c r="E59" s="20">
        <f>VLOOKUP(B59, 'GSLT50 Analysis'!A:K, 11, FALSE)</f>
        <v>3.4335375409602457E-2</v>
      </c>
      <c r="F59" s="46">
        <f t="shared" si="0"/>
        <v>3.4454532123201355E-2</v>
      </c>
    </row>
    <row r="60" spans="1:6" x14ac:dyDescent="0.35">
      <c r="A60" s="11" t="s">
        <v>167</v>
      </c>
      <c r="B60" t="s">
        <v>227</v>
      </c>
      <c r="C60" s="19" t="s">
        <v>83</v>
      </c>
      <c r="D60" s="20">
        <f>VLOOKUP(A60, 'RES Analysis'!A:K,11, FALSE)</f>
        <v>3.6079698438341377E-2</v>
      </c>
      <c r="E60" s="20">
        <f>VLOOKUP(B60, 'GSLT50 Analysis'!A:K, 11, FALSE)</f>
        <v>3.5332043842682258E-2</v>
      </c>
      <c r="F60" s="46">
        <f t="shared" si="0"/>
        <v>3.5705871140511818E-2</v>
      </c>
    </row>
    <row r="61" spans="1:6" x14ac:dyDescent="0.35">
      <c r="A61" s="11" t="s">
        <v>168</v>
      </c>
      <c r="B61" t="s">
        <v>228</v>
      </c>
      <c r="C61" s="19" t="s">
        <v>84</v>
      </c>
      <c r="D61" s="20">
        <f>VLOOKUP(A61, 'RES Analysis'!A:K,11, FALSE)</f>
        <v>3.2963827304550622E-2</v>
      </c>
      <c r="E61" s="20">
        <f>VLOOKUP(B61, 'GSLT50 Analysis'!A:K, 11, FALSE)</f>
        <v>2.6588768331942167E-2</v>
      </c>
      <c r="F61" s="46">
        <f t="shared" si="0"/>
        <v>2.9776297818246394E-2</v>
      </c>
    </row>
    <row r="62" spans="1:6" x14ac:dyDescent="0.35">
      <c r="A62" s="11" t="s">
        <v>169</v>
      </c>
      <c r="B62" t="s">
        <v>229</v>
      </c>
      <c r="C62" s="19" t="s">
        <v>85</v>
      </c>
      <c r="D62" s="20">
        <f>VLOOKUP(A62, 'RES Analysis'!A:K,11, FALSE)</f>
        <v>3.2963827304550622E-2</v>
      </c>
      <c r="E62" s="20">
        <f>VLOOKUP(B62, 'GSLT50 Analysis'!A:K, 11, FALSE)</f>
        <v>2.6588768331942167E-2</v>
      </c>
      <c r="F62" s="46">
        <f t="shared" si="0"/>
        <v>2.9776297818246394E-2</v>
      </c>
    </row>
    <row r="63" spans="1:6" x14ac:dyDescent="0.35">
      <c r="A63" s="11" t="s">
        <v>170</v>
      </c>
      <c r="B63" t="s">
        <v>230</v>
      </c>
      <c r="C63" s="19" t="s">
        <v>86</v>
      </c>
      <c r="D63" s="20">
        <f>VLOOKUP(A63, 'RES Analysis'!A:K,11, FALSE)</f>
        <v>3.440682631434077E-2</v>
      </c>
      <c r="E63" s="20">
        <f>VLOOKUP(B63, 'GSLT50 Analysis'!A:K, 11, FALSE)</f>
        <v>3.3093740640910571E-2</v>
      </c>
      <c r="F63" s="46">
        <f t="shared" si="0"/>
        <v>3.3750283477625667E-2</v>
      </c>
    </row>
    <row r="64" spans="1:6" x14ac:dyDescent="0.35">
      <c r="A64" s="11" t="s">
        <v>171</v>
      </c>
      <c r="B64" t="s">
        <v>231</v>
      </c>
      <c r="C64" s="19" t="s">
        <v>87</v>
      </c>
      <c r="D64" s="20">
        <f>VLOOKUP(A64, 'RES Analysis'!A:K,11, FALSE)</f>
        <v>8.6975717439293387E-2</v>
      </c>
      <c r="E64" s="20">
        <f>VLOOKUP(B64, 'GSLT50 Analysis'!A:K, 11, FALSE)</f>
        <v>0</v>
      </c>
      <c r="F64" s="46">
        <f t="shared" ref="F64:F69" si="1">AVERAGE(D64:E64)</f>
        <v>4.3487858719646694E-2</v>
      </c>
    </row>
    <row r="65" spans="1:6" x14ac:dyDescent="0.35">
      <c r="A65" s="11" t="s">
        <v>172</v>
      </c>
      <c r="B65" t="s">
        <v>232</v>
      </c>
      <c r="C65" s="19" t="s">
        <v>88</v>
      </c>
      <c r="D65" s="20">
        <f>VLOOKUP(A65, 'RES Analysis'!A:K,11, FALSE)</f>
        <v>3.6127167630057806E-2</v>
      </c>
      <c r="E65" s="20">
        <f>VLOOKUP(B65, 'GSLT50 Analysis'!A:K, 11, FALSE)</f>
        <v>3.6911554921540655E-2</v>
      </c>
      <c r="F65" s="46">
        <f t="shared" si="1"/>
        <v>3.6519361275799231E-2</v>
      </c>
    </row>
    <row r="66" spans="1:6" x14ac:dyDescent="0.35">
      <c r="A66" s="11" t="s">
        <v>256</v>
      </c>
      <c r="B66" t="s">
        <v>260</v>
      </c>
      <c r="C66" s="45" t="s">
        <v>261</v>
      </c>
      <c r="D66" s="20">
        <f>VLOOKUP(A66, 'RES Analysis'!A:K,11, FALSE)</f>
        <v>3.2939884710403398E-2</v>
      </c>
      <c r="E66" s="20">
        <f>VLOOKUP(B66, 'GSLT50 Analysis'!A:K, 11, FALSE)</f>
        <v>2.9368575624082273E-2</v>
      </c>
      <c r="F66" s="46">
        <f t="shared" si="1"/>
        <v>3.1154230167242836E-2</v>
      </c>
    </row>
    <row r="67" spans="1:6" ht="15" thickBot="1" x14ac:dyDescent="0.4">
      <c r="A67" s="11" t="s">
        <v>173</v>
      </c>
      <c r="B67" t="s">
        <v>233</v>
      </c>
      <c r="C67" s="19" t="s">
        <v>89</v>
      </c>
      <c r="D67" s="20">
        <f>VLOOKUP(A67, 'RES Analysis'!A:K,11, FALSE)</f>
        <v>-2.4729520865533251E-2</v>
      </c>
      <c r="E67" s="20">
        <f>VLOOKUP(B67, 'GSLT50 Analysis'!A:K, 11, FALSE)</f>
        <v>-2.0429009193054067E-2</v>
      </c>
      <c r="F67" s="46">
        <f t="shared" si="1"/>
        <v>-2.2579265029293659E-2</v>
      </c>
    </row>
    <row r="68" spans="1:6" ht="15" thickBot="1" x14ac:dyDescent="0.4">
      <c r="A68" s="14" t="s">
        <v>174</v>
      </c>
      <c r="B68" t="s">
        <v>234</v>
      </c>
      <c r="C68" s="19" t="s">
        <v>90</v>
      </c>
      <c r="D68" s="20">
        <f>VLOOKUP(A68, 'RES Analysis'!A:K,11, FALSE)</f>
        <v>0</v>
      </c>
      <c r="E68" s="20">
        <f>VLOOKUP(B68, 'GSLT50 Analysis'!A:K, 11, FALSE)</f>
        <v>0</v>
      </c>
      <c r="F68" s="21">
        <f t="shared" si="1"/>
        <v>0</v>
      </c>
    </row>
    <row r="69" spans="1:6" ht="15" thickBot="1" x14ac:dyDescent="0.4">
      <c r="A69" s="2" t="s">
        <v>175</v>
      </c>
      <c r="B69" t="s">
        <v>235</v>
      </c>
      <c r="C69" s="19" t="s">
        <v>91</v>
      </c>
      <c r="D69" s="20">
        <f>VLOOKUP(A69, 'RES Analysis'!A:K,11, FALSE)</f>
        <v>3.4656584751102754E-2</v>
      </c>
      <c r="E69" s="20">
        <f>VLOOKUP(B69, 'GSLT50 Analysis'!A:K, 11, FALSE)</f>
        <v>3.5376953460415632E-2</v>
      </c>
      <c r="F69" s="21">
        <f t="shared" si="1"/>
        <v>3.5016769105759196E-2</v>
      </c>
    </row>
    <row r="70" spans="1:6" s="52" customFormat="1" ht="15" thickBot="1" x14ac:dyDescent="0.4">
      <c r="A70" s="47"/>
      <c r="B70" s="48"/>
      <c r="C70" s="49"/>
      <c r="D70" s="50"/>
      <c r="E70" s="50"/>
      <c r="F70" s="51">
        <f>AVERAGE(F3:F69)</f>
        <v>3.7800554486684547E-2</v>
      </c>
    </row>
    <row r="71" spans="1:6" x14ac:dyDescent="0.35">
      <c r="B71" s="17"/>
      <c r="D71" s="18"/>
      <c r="E71" s="18"/>
      <c r="F71" s="18"/>
    </row>
    <row r="72" spans="1:6" x14ac:dyDescent="0.35">
      <c r="D72" s="2"/>
      <c r="E72" s="2"/>
    </row>
    <row r="73" spans="1:6" x14ac:dyDescent="0.35">
      <c r="D73" s="2"/>
      <c r="E73" s="2"/>
    </row>
    <row r="74" spans="1:6" x14ac:dyDescent="0.35">
      <c r="D74" s="2"/>
      <c r="E74" s="2"/>
    </row>
    <row r="75" spans="1:6" x14ac:dyDescent="0.35">
      <c r="D75" s="2"/>
      <c r="E75" s="2"/>
    </row>
  </sheetData>
  <autoFilter ref="A1:F75" xr:uid="{71EAD4CE-CC77-476D-80A8-937E0790F22A}">
    <filterColumn colId="3" showButton="0"/>
  </autoFilter>
  <sortState xmlns:xlrd2="http://schemas.microsoft.com/office/spreadsheetml/2017/richdata2" ref="A3:F69">
    <sortCondition ref="C3:C69"/>
  </sortState>
  <mergeCells count="5">
    <mergeCell ref="A1:A2"/>
    <mergeCell ref="D1:E1"/>
    <mergeCell ref="F1:F2"/>
    <mergeCell ref="B1:B2"/>
    <mergeCell ref="C1:C2"/>
  </mergeCells>
  <pageMargins left="0.7" right="0.7" top="0.75" bottom="0.75" header="0.3" footer="0.3"/>
  <pageSetup scale="6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Res July 2024 Data</vt:lpstr>
      <vt:lpstr>Res July 2025 Data</vt:lpstr>
      <vt:lpstr>GSLT50 July 2025 Data</vt:lpstr>
      <vt:lpstr>GSLT50 July 2024 Data</vt:lpstr>
      <vt:lpstr>GSLT50 Analysis</vt:lpstr>
      <vt:lpstr>RES Analysis</vt:lpstr>
      <vt:lpstr>Average</vt:lpstr>
      <vt:lpstr>Average!Print_Area</vt:lpstr>
      <vt:lpstr>Average!Print_Titles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2021-10-01T15:00:21Z</dcterms:created>
  <dcterms:modified xsi:type="dcterms:W3CDTF">2025-10-26T15:30:37Z</dcterms:modified>
</cp:coreProperties>
</file>