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Admin\Ontario Energy Board\Rate Design\2026 IRM\5. To Be Filed with OEB Nov 20 2025\"/>
    </mc:Choice>
  </mc:AlternateContent>
  <xr:revisionPtr revIDLastSave="0" documentId="13_ncr:1_{F285C0D4-7639-4AAB-AC33-BD4234ABF53D}" xr6:coauthVersionLast="47" xr6:coauthVersionMax="47" xr10:uidLastSave="{00000000-0000-0000-0000-000000000000}"/>
  <bookViews>
    <workbookView xWindow="25080" yWindow="-120" windowWidth="25440" windowHeight="15270" xr2:uid="{D06D17ED-9BA6-40AE-9D55-2F816A808255}"/>
  </bookViews>
  <sheets>
    <sheet name="Continu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1" l="1"/>
  <c r="R69" i="1" s="1"/>
  <c r="R68" i="1"/>
  <c r="O70" i="1"/>
  <c r="O71" i="1"/>
  <c r="R71" i="1" s="1"/>
  <c r="O72" i="1"/>
  <c r="R72" i="1" s="1"/>
  <c r="O73" i="1"/>
  <c r="N70" i="1"/>
  <c r="N71" i="1"/>
  <c r="N72" i="1"/>
  <c r="N73" i="1"/>
  <c r="N69" i="1"/>
  <c r="O69" i="1"/>
  <c r="O67" i="1"/>
  <c r="N67" i="1"/>
  <c r="O66" i="1"/>
  <c r="N66" i="1"/>
  <c r="R67" i="1" l="1"/>
  <c r="R70" i="1"/>
  <c r="R66" i="1"/>
  <c r="R73" i="1"/>
  <c r="R74" i="1" l="1"/>
  <c r="K43" i="1"/>
  <c r="N12" i="1"/>
  <c r="H12" i="1"/>
  <c r="Q11" i="1"/>
  <c r="L30" i="1"/>
  <c r="F30" i="1"/>
  <c r="K30" i="1"/>
  <c r="E30" i="1"/>
  <c r="I11" i="1"/>
  <c r="L43" i="1"/>
  <c r="O11" i="1"/>
  <c r="M43" i="1" l="1"/>
  <c r="Q12" i="1"/>
  <c r="Q13" i="1"/>
  <c r="Q14" i="1"/>
  <c r="Q15" i="1"/>
  <c r="Q16" i="1"/>
  <c r="Q17" i="1"/>
  <c r="Q18" i="1"/>
  <c r="M28" i="1"/>
  <c r="O12" i="1"/>
  <c r="O13" i="1"/>
  <c r="O14" i="1"/>
  <c r="O15" i="1"/>
  <c r="O16" i="1"/>
  <c r="O17" i="1"/>
  <c r="O18" i="1"/>
  <c r="G28" i="1"/>
  <c r="I12" i="1"/>
  <c r="I13" i="1"/>
  <c r="I14" i="1"/>
  <c r="I15" i="1"/>
  <c r="I16" i="1"/>
  <c r="I17" i="1"/>
  <c r="I18" i="1"/>
  <c r="L28" i="1" l="1"/>
  <c r="L31" i="1" s="1"/>
  <c r="K28" i="1"/>
  <c r="K31" i="1" s="1"/>
  <c r="F28" i="1"/>
  <c r="F31" i="1" s="1"/>
  <c r="E28" i="1"/>
  <c r="E31" i="1" s="1"/>
  <c r="R28" i="1"/>
  <c r="S12" i="1"/>
  <c r="S13" i="1"/>
  <c r="S14" i="1"/>
  <c r="S15" i="1"/>
  <c r="S16" i="1"/>
  <c r="S17" i="1"/>
  <c r="S18" i="1"/>
  <c r="S11" i="1"/>
  <c r="I28" i="1" l="1"/>
  <c r="H28" i="1"/>
  <c r="O28" i="1"/>
  <c r="S28" i="1"/>
  <c r="N28" i="1"/>
  <c r="Q28" i="1"/>
</calcChain>
</file>

<file path=xl/sharedStrings.xml><?xml version="1.0" encoding="utf-8"?>
<sst xmlns="http://schemas.openxmlformats.org/spreadsheetml/2006/main" count="83" uniqueCount="58">
  <si>
    <t>Account Descriptions</t>
  </si>
  <si>
    <t>Account Number</t>
  </si>
  <si>
    <t>Group 1 Accounts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</si>
  <si>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</si>
  <si>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</si>
  <si>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</si>
  <si>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</si>
  <si>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Refer to the Filing Requirements for Account 1595 disposition eligibility.</t>
  </si>
  <si>
    <r>
      <t>Disposition and Recovery/Refund of Regulatory Balances (2009)</t>
    </r>
    <r>
      <rPr>
        <vertAlign val="superscript"/>
        <sz val="11"/>
        <rFont val="Arial"/>
        <family val="2"/>
      </rPr>
      <t>7</t>
    </r>
  </si>
  <si>
    <r>
      <t>Disposition and Recovery/Refund of Regulatory Balances (2017 and pre-2017)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</si>
  <si>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(2018)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</si>
  <si>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(2019)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</si>
  <si>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(2020)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</si>
  <si>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(2021)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</si>
  <si>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(2022)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</si>
  <si>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(2023)</t>
    </r>
    <r>
      <rPr>
        <vertAlign val="superscript"/>
        <sz val="11"/>
        <rFont val="Arial"/>
        <family val="2"/>
      </rPr>
      <t>3</t>
    </r>
  </si>
  <si>
    <t>Difference</t>
  </si>
  <si>
    <t>Totals</t>
  </si>
  <si>
    <t>A</t>
  </si>
  <si>
    <t>B</t>
  </si>
  <si>
    <t>C</t>
  </si>
  <si>
    <t>D</t>
  </si>
  <si>
    <t>E</t>
  </si>
  <si>
    <t>Thunder Bay</t>
  </si>
  <si>
    <t>Kenora</t>
  </si>
  <si>
    <t>SNC</t>
  </si>
  <si>
    <t>2.1.7</t>
  </si>
  <si>
    <t>"Assets (2)"</t>
  </si>
  <si>
    <t>Principal + CC</t>
  </si>
  <si>
    <t>Totals SNC</t>
  </si>
  <si>
    <r>
      <t>RSVA - Wholesale Market Service Charge</t>
    </r>
    <r>
      <rPr>
        <vertAlign val="superscript"/>
        <sz val="9"/>
        <rFont val="Arial"/>
        <family val="2"/>
      </rPr>
      <t>5</t>
    </r>
  </si>
  <si>
    <r>
      <t>Variance WMS – Sub-account CBR Class A</t>
    </r>
    <r>
      <rPr>
        <vertAlign val="superscript"/>
        <sz val="9"/>
        <rFont val="Arial"/>
        <family val="2"/>
      </rPr>
      <t>5</t>
    </r>
  </si>
  <si>
    <r>
      <t>Variance WMS – Sub-account CBR Class B</t>
    </r>
    <r>
      <rPr>
        <vertAlign val="superscript"/>
        <sz val="9"/>
        <rFont val="Arial"/>
        <family val="2"/>
      </rPr>
      <t>5</t>
    </r>
  </si>
  <si>
    <r>
      <t>RSVA - Power (excluding Global Adjustment)</t>
    </r>
    <r>
      <rPr>
        <vertAlign val="superscript"/>
        <sz val="9"/>
        <rFont val="Arial"/>
        <family val="2"/>
      </rPr>
      <t>4</t>
    </r>
  </si>
  <si>
    <r>
      <t xml:space="preserve">RSVA - Global Adjustment </t>
    </r>
    <r>
      <rPr>
        <vertAlign val="superscript"/>
        <sz val="9"/>
        <rFont val="Arial"/>
        <family val="2"/>
      </rPr>
      <t>4</t>
    </r>
  </si>
  <si>
    <t>Dec 31 2024 RRR</t>
  </si>
  <si>
    <t>Opening Balance Principal Amounts as of Jan 1 2025</t>
  </si>
  <si>
    <t>Opening Balance Carrying Charges Amounts as of Jan 1 2025</t>
  </si>
  <si>
    <t>SNC Dec 31 2024 RRR</t>
  </si>
  <si>
    <t>Balances Jan 1, 2025</t>
  </si>
  <si>
    <t>Balances Disposed of in EB-2025-0055</t>
  </si>
  <si>
    <t>Principal</t>
  </si>
  <si>
    <t>Interest</t>
  </si>
  <si>
    <t xml:space="preserve">Total </t>
  </si>
  <si>
    <t>2024 RRR</t>
  </si>
  <si>
    <t xml:space="preserve"> *</t>
  </si>
  <si>
    <t>*  RRR reports 1580 as one account.  Offset balance in CBR/WMS.</t>
  </si>
  <si>
    <t>A + B + C + D + E</t>
  </si>
  <si>
    <t>Projected Zonal  Interest from Jan 1 2025 to April 30, 2025 disposed of in EB-2025-0055.</t>
  </si>
  <si>
    <t>SN_EB2025-0008_IRM Rate Generator Model_20251120:   Tab 3 Continuity Schedule</t>
  </si>
  <si>
    <t>Variance</t>
  </si>
  <si>
    <t xml:space="preserve"> Variance Due to CBR bundlded in WMS RRR</t>
  </si>
  <si>
    <t>Unexplained Variance</t>
  </si>
  <si>
    <t>(linked to top schedule this tab)</t>
  </si>
  <si>
    <t xml:space="preserve">SNC balance in CBR is correctly broken out in the OEB Continuity </t>
  </si>
  <si>
    <t>in 2024, so SNC amount is needed for CBR balance only.</t>
  </si>
  <si>
    <t>Variances in the SN Continuity are explained by including the Kenora and Thunder Bay Continuity balances.</t>
  </si>
  <si>
    <t>PURPOSE:  To show reconciliation of Tab 3 Continuity to RRR for 2024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</si>
</sst>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#,##0;[Red]\(#,##0\)"/>
    <numFmt numFmtId="165" formatCode="_-&quot;$&quot;* #,##0_-;\-&quot;$&quot;* #,##0_-;_-&quot;$&quot;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b/>
      <sz val="16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Book Antiqua"/>
      <family val="1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ptos Narrow"/>
      <family val="2"/>
      <scheme val="minor"/>
    </font>
    <font>
      <sz val="8"/>
      <name val="Book Antiqua"/>
      <family val="1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3F3F3F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8" fillId="0" borderId="4" xfId="0" applyFont="1" applyBorder="1" applyAlignment="1">
      <alignment horizontal="left"/>
    </xf>
    <xf numFmtId="0" fontId="8" fillId="0" borderId="4" xfId="3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6" fontId="8" fillId="0" borderId="4" xfId="0" applyNumberFormat="1" applyFont="1" applyBorder="1" applyProtection="1">
      <protection locked="0"/>
    </xf>
    <xf numFmtId="6" fontId="8" fillId="0" borderId="4" xfId="0" applyNumberFormat="1" applyFont="1" applyBorder="1"/>
    <xf numFmtId="8" fontId="12" fillId="0" borderId="10" xfId="0" applyNumberFormat="1" applyFont="1" applyBorder="1" applyAlignment="1">
      <alignment horizontal="center" vertical="center" wrapText="1"/>
    </xf>
    <xf numFmtId="6" fontId="8" fillId="0" borderId="0" xfId="0" applyNumberFormat="1" applyFont="1"/>
    <xf numFmtId="6" fontId="8" fillId="0" borderId="0" xfId="0" applyNumberFormat="1" applyFont="1" applyProtection="1">
      <protection locked="0"/>
    </xf>
    <xf numFmtId="0" fontId="4" fillId="0" borderId="0" xfId="0" applyFont="1"/>
    <xf numFmtId="0" fontId="0" fillId="0" borderId="6" xfId="0" applyBorder="1"/>
    <xf numFmtId="8" fontId="12" fillId="0" borderId="14" xfId="0" applyNumberFormat="1" applyFont="1" applyBorder="1" applyAlignment="1">
      <alignment horizontal="center" vertical="center" wrapText="1"/>
    </xf>
    <xf numFmtId="8" fontId="12" fillId="0" borderId="15" xfId="0" applyNumberFormat="1" applyFont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7" fillId="0" borderId="18" xfId="0" applyFont="1" applyBorder="1" applyAlignment="1">
      <alignment vertical="center"/>
    </xf>
    <xf numFmtId="0" fontId="8" fillId="0" borderId="17" xfId="0" applyFont="1" applyBorder="1"/>
    <xf numFmtId="8" fontId="12" fillId="0" borderId="4" xfId="0" applyNumberFormat="1" applyFont="1" applyBorder="1" applyAlignment="1">
      <alignment horizontal="center" vertical="center" wrapText="1"/>
    </xf>
    <xf numFmtId="8" fontId="12" fillId="0" borderId="0" xfId="0" applyNumberFormat="1" applyFont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6" fontId="11" fillId="0" borderId="8" xfId="0" applyNumberFormat="1" applyFont="1" applyBorder="1" applyAlignment="1">
      <alignment horizontal="center"/>
    </xf>
    <xf numFmtId="6" fontId="11" fillId="0" borderId="9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8" fontId="12" fillId="4" borderId="11" xfId="0" applyNumberFormat="1" applyFont="1" applyFill="1" applyBorder="1" applyAlignment="1">
      <alignment horizontal="center" vertical="center" wrapText="1"/>
    </xf>
    <xf numFmtId="8" fontId="12" fillId="0" borderId="11" xfId="0" applyNumberFormat="1" applyFont="1" applyBorder="1" applyAlignment="1">
      <alignment horizontal="center" vertical="center" wrapText="1"/>
    </xf>
    <xf numFmtId="6" fontId="11" fillId="0" borderId="13" xfId="0" applyNumberFormat="1" applyFont="1" applyBorder="1"/>
    <xf numFmtId="8" fontId="12" fillId="4" borderId="16" xfId="0" applyNumberFormat="1" applyFont="1" applyFill="1" applyBorder="1" applyAlignment="1">
      <alignment horizontal="center" vertical="center" wrapText="1"/>
    </xf>
    <xf numFmtId="6" fontId="11" fillId="0" borderId="15" xfId="0" applyNumberFormat="1" applyFont="1" applyBorder="1" applyAlignment="1">
      <alignment horizontal="center"/>
    </xf>
    <xf numFmtId="6" fontId="8" fillId="0" borderId="15" xfId="0" applyNumberFormat="1" applyFont="1" applyBorder="1"/>
    <xf numFmtId="6" fontId="8" fillId="0" borderId="15" xfId="0" applyNumberFormat="1" applyFont="1" applyBorder="1" applyProtection="1">
      <protection locked="0"/>
    </xf>
    <xf numFmtId="6" fontId="11" fillId="0" borderId="28" xfId="0" applyNumberFormat="1" applyFont="1" applyBorder="1"/>
    <xf numFmtId="6" fontId="0" fillId="0" borderId="15" xfId="0" applyNumberFormat="1" applyBorder="1" applyAlignment="1">
      <alignment wrapText="1"/>
    </xf>
    <xf numFmtId="8" fontId="12" fillId="4" borderId="5" xfId="0" applyNumberFormat="1" applyFont="1" applyFill="1" applyBorder="1" applyAlignment="1">
      <alignment horizontal="center"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8" fontId="12" fillId="4" borderId="7" xfId="0" applyNumberFormat="1" applyFont="1" applyFill="1" applyBorder="1" applyAlignment="1">
      <alignment horizontal="center" vertical="center" wrapText="1"/>
    </xf>
    <xf numFmtId="8" fontId="12" fillId="4" borderId="16" xfId="0" quotePrefix="1" applyNumberFormat="1" applyFont="1" applyFill="1" applyBorder="1" applyAlignment="1">
      <alignment horizontal="center" vertical="center" wrapText="1"/>
    </xf>
    <xf numFmtId="0" fontId="0" fillId="0" borderId="15" xfId="0" applyBorder="1"/>
    <xf numFmtId="6" fontId="11" fillId="0" borderId="29" xfId="0" applyNumberFormat="1" applyFont="1" applyBorder="1"/>
    <xf numFmtId="6" fontId="11" fillId="0" borderId="30" xfId="0" applyNumberFormat="1" applyFont="1" applyBorder="1"/>
    <xf numFmtId="6" fontId="11" fillId="0" borderId="31" xfId="0" applyNumberFormat="1" applyFont="1" applyBorder="1"/>
    <xf numFmtId="8" fontId="12" fillId="0" borderId="6" xfId="0" quotePrefix="1" applyNumberFormat="1" applyFont="1" applyBorder="1" applyAlignment="1">
      <alignment horizontal="center" vertical="center" wrapText="1"/>
    </xf>
    <xf numFmtId="0" fontId="14" fillId="0" borderId="17" xfId="0" applyFont="1" applyBorder="1"/>
    <xf numFmtId="0" fontId="14" fillId="0" borderId="19" xfId="0" applyFont="1" applyBorder="1"/>
    <xf numFmtId="0" fontId="6" fillId="0" borderId="32" xfId="0" applyFont="1" applyBorder="1" applyAlignment="1">
      <alignment horizontal="left" vertical="center"/>
    </xf>
    <xf numFmtId="6" fontId="11" fillId="0" borderId="0" xfId="0" applyNumberFormat="1" applyFont="1"/>
    <xf numFmtId="6" fontId="3" fillId="3" borderId="2" xfId="2" applyNumberFormat="1"/>
    <xf numFmtId="6" fontId="11" fillId="0" borderId="0" xfId="0" applyNumberFormat="1" applyFont="1" applyAlignment="1">
      <alignment horizontal="center"/>
    </xf>
    <xf numFmtId="165" fontId="16" fillId="0" borderId="13" xfId="17" applyNumberFormat="1" applyFont="1" applyBorder="1"/>
    <xf numFmtId="6" fontId="11" fillId="0" borderId="20" xfId="0" applyNumberFormat="1" applyFont="1" applyBorder="1"/>
    <xf numFmtId="8" fontId="17" fillId="0" borderId="14" xfId="0" applyNumberFormat="1" applyFont="1" applyBorder="1" applyAlignment="1">
      <alignment horizontal="center" vertical="center"/>
    </xf>
    <xf numFmtId="6" fontId="18" fillId="0" borderId="0" xfId="0" applyNumberFormat="1" applyFont="1" applyAlignment="1">
      <alignment wrapText="1"/>
    </xf>
    <xf numFmtId="164" fontId="8" fillId="0" borderId="0" xfId="0" applyNumberFormat="1" applyFont="1"/>
    <xf numFmtId="164" fontId="2" fillId="2" borderId="25" xfId="1" applyNumberFormat="1" applyBorder="1"/>
    <xf numFmtId="164" fontId="3" fillId="3" borderId="27" xfId="2" applyNumberFormat="1" applyBorder="1"/>
    <xf numFmtId="164" fontId="0" fillId="0" borderId="0" xfId="0" applyNumberFormat="1"/>
    <xf numFmtId="164" fontId="8" fillId="0" borderId="15" xfId="0" applyNumberFormat="1" applyFont="1" applyBorder="1"/>
    <xf numFmtId="164" fontId="2" fillId="2" borderId="1" xfId="1" applyNumberFormat="1"/>
    <xf numFmtId="164" fontId="8" fillId="0" borderId="6" xfId="0" applyNumberFormat="1" applyFont="1" applyBorder="1"/>
    <xf numFmtId="164" fontId="8" fillId="0" borderId="20" xfId="0" applyNumberFormat="1" applyFont="1" applyBorder="1"/>
    <xf numFmtId="164" fontId="2" fillId="2" borderId="26" xfId="1" applyNumberFormat="1" applyBorder="1"/>
    <xf numFmtId="0" fontId="20" fillId="0" borderId="0" xfId="0" applyFont="1"/>
    <xf numFmtId="164" fontId="0" fillId="0" borderId="13" xfId="0" applyNumberFormat="1" applyBorder="1"/>
    <xf numFmtId="0" fontId="4" fillId="0" borderId="0" xfId="0" applyFont="1" applyAlignment="1">
      <alignment horizontal="center"/>
    </xf>
    <xf numFmtId="6" fontId="11" fillId="0" borderId="20" xfId="0" applyNumberFormat="1" applyFont="1" applyBorder="1" applyAlignment="1">
      <alignment horizontal="center"/>
    </xf>
    <xf numFmtId="6" fontId="11" fillId="0" borderId="20" xfId="0" applyNumberFormat="1" applyFont="1" applyBorder="1" applyAlignment="1">
      <alignment horizontal="center" wrapText="1"/>
    </xf>
    <xf numFmtId="6" fontId="11" fillId="0" borderId="0" xfId="0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6" fontId="19" fillId="0" borderId="33" xfId="0" applyNumberFormat="1" applyFont="1" applyBorder="1" applyAlignment="1">
      <alignment horizont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 wrapText="1"/>
    </xf>
    <xf numFmtId="8" fontId="12" fillId="0" borderId="10" xfId="0" applyNumberFormat="1" applyFont="1" applyBorder="1" applyAlignment="1">
      <alignment horizontal="center" vertical="center" wrapText="1"/>
    </xf>
    <xf numFmtId="8" fontId="12" fillId="0" borderId="4" xfId="0" applyNumberFormat="1" applyFont="1" applyBorder="1" applyAlignment="1">
      <alignment horizontal="center" vertical="center" wrapText="1"/>
    </xf>
    <xf numFmtId="8" fontId="12" fillId="0" borderId="0" xfId="0" applyNumberFormat="1" applyFont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8" fontId="12" fillId="0" borderId="11" xfId="0" applyNumberFormat="1" applyFont="1" applyBorder="1" applyAlignment="1">
      <alignment horizontal="center" vertical="center" wrapText="1"/>
    </xf>
    <xf numFmtId="0" fontId="0" fillId="5" borderId="0" xfId="0" applyFill="1"/>
    <xf numFmtId="8" fontId="12" fillId="0" borderId="0" xfId="0" applyNumberFormat="1" applyFont="1" applyBorder="1" applyAlignment="1">
      <alignment horizontal="center" vertical="center" wrapText="1"/>
    </xf>
    <xf numFmtId="6" fontId="8" fillId="0" borderId="0" xfId="0" applyNumberFormat="1" applyFont="1" applyBorder="1"/>
    <xf numFmtId="6" fontId="8" fillId="0" borderId="0" xfId="0" applyNumberFormat="1" applyFont="1" applyBorder="1" applyProtection="1">
      <protection locked="0"/>
    </xf>
    <xf numFmtId="8" fontId="12" fillId="0" borderId="0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/>
    <xf numFmtId="164" fontId="8" fillId="0" borderId="0" xfId="0" applyNumberFormat="1" applyFont="1" applyBorder="1"/>
    <xf numFmtId="164" fontId="8" fillId="0" borderId="34" xfId="0" applyNumberFormat="1" applyFont="1" applyBorder="1"/>
    <xf numFmtId="6" fontId="11" fillId="0" borderId="35" xfId="0" applyNumberFormat="1" applyFont="1" applyBorder="1"/>
    <xf numFmtId="6" fontId="11" fillId="0" borderId="36" xfId="0" applyNumberFormat="1" applyFont="1" applyBorder="1"/>
    <xf numFmtId="6" fontId="11" fillId="5" borderId="0" xfId="0" applyNumberFormat="1" applyFont="1" applyFill="1"/>
  </cellXfs>
  <cellStyles count="18">
    <cellStyle name="Check Cell" xfId="2" builtinId="23"/>
    <cellStyle name="Currency" xfId="17" builtinId="4"/>
    <cellStyle name="Input" xfId="1" builtinId="20"/>
    <cellStyle name="Normal" xfId="0" builtinId="0"/>
    <cellStyle name="Normal 19" xfId="4" xr:uid="{6F198D90-C380-46B4-8DB9-04CDCF77B44C}"/>
    <cellStyle name="Normal 2" xfId="3" xr:uid="{BC6F8470-A05E-41AF-9841-D2ADF45C2DAE}"/>
    <cellStyle name="Normal 25" xfId="5" xr:uid="{715DDABA-2B9B-4941-ADEF-D7803B172B9C}"/>
    <cellStyle name="Normal 30" xfId="6" xr:uid="{9B3DE73F-77FB-4486-8FEC-769B28B03735}"/>
    <cellStyle name="Normal 31" xfId="8" xr:uid="{A69E77B5-6DB6-4B57-AF31-E38D2B191BB9}"/>
    <cellStyle name="Normal 32" xfId="7" xr:uid="{CFD47C9F-47DC-4DB2-8DD7-C4E069A24172}"/>
    <cellStyle name="Normal 41" xfId="9" xr:uid="{2021FB2F-BA07-4207-9054-9F6DC5B39FC5}"/>
    <cellStyle name="Normal 42" xfId="10" xr:uid="{82A594F5-74A4-4580-AE96-88CAAF66C3A0}"/>
    <cellStyle name="Normal 50" xfId="11" xr:uid="{A45094D3-40E5-4B3D-B5B6-A4A903B21D8C}"/>
    <cellStyle name="Normal 51" xfId="12" xr:uid="{C49AE81B-AD51-4D09-A312-C41B3EA70B1B}"/>
    <cellStyle name="Normal 52" xfId="13" xr:uid="{15081758-5BAF-448A-9803-21C748852159}"/>
    <cellStyle name="Normal 53" xfId="14" xr:uid="{07B79E0A-B970-4C56-9CF0-52873CB16B41}"/>
    <cellStyle name="Normal 60" xfId="15" xr:uid="{EEE5E127-1DE0-47BE-BA5A-5F28CA33E596}"/>
    <cellStyle name="Normal 61" xfId="16" xr:uid="{610062C1-5174-4766-AD0D-3947AA436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336175</xdr:colOff>
      <xdr:row>34</xdr:row>
      <xdr:rowOff>181353</xdr:rowOff>
    </xdr:from>
    <xdr:to>
      <xdr:col>13</xdr:col>
      <xdr:colOff>85161</xdr:colOff>
      <xdr:row>41</xdr:row>
      <xdr:rowOff>44825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9BFEA8-D7FE-4CB4-9AA6-1C486EA4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881" y="5929971"/>
          <a:ext cx="7458633" cy="1196972"/>
        </a:xfrm>
        <a:prstGeom prst="rect">
          <a:avLst/>
        </a:prstGeom>
        <a:effectLst>
          <a:glow rad="127000">
            <a:schemeClr val="tx2">
              <a:lumMod val="25000"/>
              <a:lumOff val="75000"/>
            </a:schemeClr>
          </a:glow>
        </a:effectLst>
      </xdr:spPr>
    </xdr:pic>
    <xdr:clientData/>
  </xdr:twoCellAnchor>
  <xdr:twoCellAnchor editAs="oneCell">
    <xdr:from>
      <xdr:col>7</xdr:col>
      <xdr:colOff>470647</xdr:colOff>
      <xdr:row>49</xdr:row>
      <xdr:rowOff>127433</xdr:rowOff>
    </xdr:from>
    <xdr:to>
      <xdr:col>11</xdr:col>
      <xdr:colOff>89648</xdr:colOff>
      <xdr:row>72</xdr:row>
      <xdr:rowOff>185603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F9CCB7-0869-8857-70C6-6FEC3A568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6029" y="9517962"/>
          <a:ext cx="2655795" cy="4630170"/>
        </a:xfrm>
        <a:prstGeom prst="rect">
          <a:avLst/>
        </a:prstGeom>
      </xdr:spPr>
    </xdr:pic>
    <xdr:clientData/>
  </xdr:twoCellAnchor>
  <xdr:twoCellAnchor editAs="oneCell">
    <xdr:from>
      <xdr:col>1</xdr:col>
      <xdr:colOff>324971</xdr:colOff>
      <xdr:row>50</xdr:row>
      <xdr:rowOff>85410</xdr:rowOff>
    </xdr:from>
    <xdr:to>
      <xdr:col>7</xdr:col>
      <xdr:colOff>493061</xdr:colOff>
      <xdr:row>73</xdr:row>
      <xdr:rowOff>16935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98B510-2916-2A42-0FE4-8758A3AD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0089" y="9666439"/>
          <a:ext cx="6768354" cy="450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AD0C-B1DB-4D3D-BE52-1AE99D655DD4}">
  <sheetPr codeName="Sheet1"/>
  <dimension ref="C1:T77"/>
  <sheetViews>
    <sheetView tabSelected="1" topLeftCell="D40" zoomScale="85" zoomScaleNormal="85" workbookViewId="0">
      <selection activeCell="M50" sqref="M50"/>
    </sheetView>
  </sheetViews>
  <sheetFormatPr defaultRowHeight="15" x14ac:dyDescent="0.25"/>
  <cols>
    <col min="3" max="3" width="38.7109375" customWidth="1"/>
    <col min="5" max="5" width="14.5703125" customWidth="1"/>
    <col min="6" max="6" width="12.85546875" customWidth="1"/>
    <col min="7" max="7" width="14.5703125" customWidth="1"/>
    <col min="8" max="8" width="14.140625" customWidth="1"/>
    <col min="9" max="9" width="12.140625" customWidth="1"/>
    <col min="10" max="10" width="4.7109375" customWidth="1"/>
    <col min="11" max="11" width="14.5703125" customWidth="1"/>
    <col min="12" max="12" width="13" customWidth="1"/>
    <col min="13" max="13" width="15" customWidth="1"/>
    <col min="14" max="14" width="13.7109375" customWidth="1"/>
    <col min="15" max="15" width="11.28515625" customWidth="1"/>
    <col min="16" max="16" width="3.85546875" customWidth="1"/>
    <col min="17" max="17" width="14.42578125" customWidth="1"/>
    <col min="18" max="19" width="13.5703125" customWidth="1"/>
    <col min="21" max="21" width="15.28515625" bestFit="1" customWidth="1"/>
    <col min="22" max="22" width="12.140625" bestFit="1" customWidth="1"/>
    <col min="23" max="23" width="15.28515625" bestFit="1" customWidth="1"/>
  </cols>
  <sheetData>
    <row r="1" spans="3:20" x14ac:dyDescent="0.25">
      <c r="C1" s="12"/>
    </row>
    <row r="2" spans="3:20" x14ac:dyDescent="0.25">
      <c r="C2" s="12" t="s">
        <v>57</v>
      </c>
    </row>
    <row r="3" spans="3:20" ht="15.75" thickBot="1" x14ac:dyDescent="0.3"/>
    <row r="4" spans="3:20" ht="21" thickBot="1" x14ac:dyDescent="0.3">
      <c r="C4" s="1"/>
      <c r="E4" s="12"/>
      <c r="F4" s="12"/>
      <c r="G4" s="12"/>
      <c r="H4" s="12"/>
      <c r="I4" s="12"/>
      <c r="K4" s="12"/>
      <c r="L4" s="12"/>
      <c r="M4" s="12"/>
      <c r="N4" s="12"/>
      <c r="O4" s="12"/>
      <c r="Q4" s="74" t="s">
        <v>29</v>
      </c>
      <c r="R4" s="75"/>
      <c r="S4" s="76"/>
    </row>
    <row r="5" spans="3:20" ht="15" customHeight="1" x14ac:dyDescent="0.25">
      <c r="C5" s="77" t="s">
        <v>0</v>
      </c>
      <c r="D5" s="80" t="s">
        <v>1</v>
      </c>
      <c r="E5" s="83" t="s">
        <v>36</v>
      </c>
      <c r="F5" s="84"/>
      <c r="G5" s="84"/>
      <c r="H5" s="9" t="s">
        <v>26</v>
      </c>
      <c r="I5" s="14"/>
      <c r="K5" s="83" t="s">
        <v>37</v>
      </c>
      <c r="L5" s="84"/>
      <c r="M5" s="84"/>
      <c r="N5" s="9" t="s">
        <v>26</v>
      </c>
      <c r="O5" s="14"/>
      <c r="Q5" s="20" t="s">
        <v>25</v>
      </c>
      <c r="R5" s="15" t="s">
        <v>26</v>
      </c>
      <c r="S5" s="13"/>
    </row>
    <row r="6" spans="3:20" x14ac:dyDescent="0.25">
      <c r="C6" s="78"/>
      <c r="D6" s="81"/>
      <c r="E6" s="85"/>
      <c r="F6" s="86"/>
      <c r="G6" s="86"/>
      <c r="H6" s="21" t="s">
        <v>27</v>
      </c>
      <c r="I6" s="15"/>
      <c r="K6" s="85"/>
      <c r="L6" s="93"/>
      <c r="M6" s="93"/>
      <c r="N6" s="90"/>
      <c r="O6" s="15"/>
      <c r="Q6" s="20" t="s">
        <v>28</v>
      </c>
      <c r="R6" s="15" t="s">
        <v>27</v>
      </c>
      <c r="S6" s="13"/>
    </row>
    <row r="7" spans="3:20" ht="30" customHeight="1" thickBot="1" x14ac:dyDescent="0.3">
      <c r="C7" s="79"/>
      <c r="D7" s="82"/>
      <c r="E7" s="87"/>
      <c r="F7" s="88"/>
      <c r="G7" s="88"/>
      <c r="H7" s="29" t="s">
        <v>35</v>
      </c>
      <c r="I7" s="32" t="s">
        <v>16</v>
      </c>
      <c r="K7" s="87"/>
      <c r="L7" s="88"/>
      <c r="M7" s="88"/>
      <c r="N7" s="29" t="s">
        <v>35</v>
      </c>
      <c r="O7" s="32" t="s">
        <v>16</v>
      </c>
      <c r="Q7" s="38" t="s">
        <v>39</v>
      </c>
      <c r="R7" s="41" t="s">
        <v>38</v>
      </c>
      <c r="S7" s="40" t="s">
        <v>16</v>
      </c>
    </row>
    <row r="8" spans="3:20" ht="30" customHeight="1" thickBot="1" x14ac:dyDescent="0.3">
      <c r="C8" s="49"/>
      <c r="D8" s="25"/>
      <c r="E8" s="22" t="s">
        <v>18</v>
      </c>
      <c r="F8" s="30" t="s">
        <v>19</v>
      </c>
      <c r="G8" s="30" t="s">
        <v>20</v>
      </c>
      <c r="H8" s="30"/>
      <c r="I8" s="15"/>
      <c r="K8" s="22" t="s">
        <v>20</v>
      </c>
      <c r="L8" s="30" t="s">
        <v>21</v>
      </c>
      <c r="M8" s="30" t="s">
        <v>22</v>
      </c>
      <c r="N8" s="30"/>
      <c r="O8" s="15"/>
      <c r="Q8" s="55" t="s">
        <v>47</v>
      </c>
      <c r="R8" s="46"/>
      <c r="S8" s="39"/>
    </row>
    <row r="9" spans="3:20" ht="24" thickBot="1" x14ac:dyDescent="0.3">
      <c r="C9" s="18" t="s">
        <v>2</v>
      </c>
      <c r="D9" s="26"/>
      <c r="E9" s="23" t="s">
        <v>23</v>
      </c>
      <c r="F9" s="24" t="s">
        <v>24</v>
      </c>
      <c r="G9" s="24" t="s">
        <v>25</v>
      </c>
      <c r="H9" s="24" t="s">
        <v>25</v>
      </c>
      <c r="I9" s="33"/>
      <c r="K9" s="23" t="s">
        <v>23</v>
      </c>
      <c r="L9" s="24" t="s">
        <v>24</v>
      </c>
      <c r="M9" s="24" t="s">
        <v>25</v>
      </c>
      <c r="N9" s="24" t="s">
        <v>25</v>
      </c>
      <c r="O9" s="37"/>
      <c r="Q9" s="37"/>
      <c r="R9" s="13"/>
      <c r="S9" s="13"/>
    </row>
    <row r="10" spans="3:20" ht="15.75" hidden="1" thickBot="1" x14ac:dyDescent="0.3">
      <c r="C10" s="19" t="s">
        <v>3</v>
      </c>
      <c r="D10" s="27">
        <v>1550</v>
      </c>
      <c r="E10" s="10"/>
      <c r="F10" s="10"/>
      <c r="G10" s="10"/>
      <c r="H10" s="10"/>
      <c r="I10" s="34"/>
      <c r="K10" s="8"/>
      <c r="L10" s="91"/>
      <c r="M10" s="91"/>
      <c r="N10" s="91"/>
      <c r="O10" s="34"/>
      <c r="Q10" s="34"/>
      <c r="R10" s="13"/>
      <c r="S10" s="13"/>
    </row>
    <row r="11" spans="3:20" ht="16.5" thickTop="1" thickBot="1" x14ac:dyDescent="0.3">
      <c r="C11" s="47" t="s">
        <v>4</v>
      </c>
      <c r="D11" s="27">
        <v>1551</v>
      </c>
      <c r="E11" s="57">
        <v>-96192</v>
      </c>
      <c r="F11" s="57">
        <v>-10329</v>
      </c>
      <c r="G11" s="57">
        <v>-45037</v>
      </c>
      <c r="H11" s="58">
        <v>-151557.87</v>
      </c>
      <c r="I11" s="59">
        <f>+E11+F11+G11-H11</f>
        <v>-0.13000000000465661</v>
      </c>
      <c r="K11" s="94">
        <v>-7285</v>
      </c>
      <c r="L11" s="95">
        <v>-819</v>
      </c>
      <c r="M11" s="95">
        <v>-1054</v>
      </c>
      <c r="N11" s="58">
        <v>-9158.48</v>
      </c>
      <c r="O11" s="59">
        <f>+K11+L11+M11-N11</f>
        <v>0.47999999999956344</v>
      </c>
      <c r="P11" s="60"/>
      <c r="Q11" s="61">
        <f>+E11+F11+G11+K11+L11+M11</f>
        <v>-160716</v>
      </c>
      <c r="R11" s="62">
        <v>-160716.35</v>
      </c>
      <c r="S11" s="63">
        <f>+Q11-R11</f>
        <v>0.35000000000582077</v>
      </c>
    </row>
    <row r="12" spans="3:20" ht="16.5" thickTop="1" thickBot="1" x14ac:dyDescent="0.3">
      <c r="C12" s="47" t="s">
        <v>30</v>
      </c>
      <c r="D12" s="27">
        <v>1580</v>
      </c>
      <c r="E12" s="57">
        <v>-996209</v>
      </c>
      <c r="F12" s="57">
        <v>-99375</v>
      </c>
      <c r="G12" s="57">
        <v>-485772</v>
      </c>
      <c r="H12" s="58">
        <f>-1173512.22</f>
        <v>-1173512.22</v>
      </c>
      <c r="I12" s="59">
        <f>+E12+F12+G12-H12</f>
        <v>-407843.78</v>
      </c>
      <c r="J12" s="89" t="s">
        <v>45</v>
      </c>
      <c r="K12" s="94">
        <v>-57986</v>
      </c>
      <c r="L12" s="95">
        <v>-6211</v>
      </c>
      <c r="M12" s="95">
        <v>-8169</v>
      </c>
      <c r="N12" s="58">
        <f>-70564.74</f>
        <v>-70564.740000000005</v>
      </c>
      <c r="O12" s="59">
        <f t="shared" ref="O12:O18" si="0">+K12+L12+M12-N12</f>
        <v>-1801.2599999999948</v>
      </c>
      <c r="P12" s="89" t="s">
        <v>45</v>
      </c>
      <c r="Q12" s="61">
        <f t="shared" ref="Q12:Q18" si="1">+E12+F12+G12+K12+L12+M12</f>
        <v>-1653722</v>
      </c>
      <c r="R12" s="62">
        <v>-1244076.96</v>
      </c>
      <c r="S12" s="63">
        <f t="shared" ref="S12:S18" si="2">+Q12-R12</f>
        <v>-409645.04000000004</v>
      </c>
      <c r="T12" s="89" t="s">
        <v>45</v>
      </c>
    </row>
    <row r="13" spans="3:20" ht="19.5" customHeight="1" thickTop="1" thickBot="1" x14ac:dyDescent="0.3">
      <c r="C13" s="47" t="s">
        <v>31</v>
      </c>
      <c r="D13" s="27">
        <v>1580</v>
      </c>
      <c r="E13" s="57">
        <v>0</v>
      </c>
      <c r="F13" s="57">
        <v>0</v>
      </c>
      <c r="G13" s="57">
        <v>0</v>
      </c>
      <c r="H13" s="58">
        <v>0</v>
      </c>
      <c r="I13" s="59">
        <f t="shared" ref="I13:I18" si="3">+E13+F13+G13-H13</f>
        <v>0</v>
      </c>
      <c r="J13" s="60"/>
      <c r="K13" s="94">
        <v>0</v>
      </c>
      <c r="L13" s="95">
        <v>0</v>
      </c>
      <c r="M13" s="95">
        <v>0</v>
      </c>
      <c r="N13" s="58">
        <v>0</v>
      </c>
      <c r="O13" s="59">
        <f t="shared" si="0"/>
        <v>0</v>
      </c>
      <c r="P13" s="60"/>
      <c r="Q13" s="61">
        <f t="shared" si="1"/>
        <v>0</v>
      </c>
      <c r="R13" s="62">
        <v>0</v>
      </c>
      <c r="S13" s="63">
        <f t="shared" si="2"/>
        <v>0</v>
      </c>
    </row>
    <row r="14" spans="3:20" ht="16.5" thickTop="1" thickBot="1" x14ac:dyDescent="0.3">
      <c r="C14" s="47" t="s">
        <v>32</v>
      </c>
      <c r="D14" s="27">
        <v>1580</v>
      </c>
      <c r="E14" s="57">
        <v>34180</v>
      </c>
      <c r="F14" s="57">
        <v>4817</v>
      </c>
      <c r="G14" s="57">
        <v>368847</v>
      </c>
      <c r="H14" s="58">
        <v>0</v>
      </c>
      <c r="I14" s="59">
        <f t="shared" si="3"/>
        <v>407844</v>
      </c>
      <c r="J14" s="89" t="s">
        <v>45</v>
      </c>
      <c r="K14" s="94">
        <v>-1789</v>
      </c>
      <c r="L14" s="95">
        <v>-233</v>
      </c>
      <c r="M14" s="95">
        <v>3823</v>
      </c>
      <c r="N14" s="58">
        <v>0</v>
      </c>
      <c r="O14" s="59">
        <f t="shared" si="0"/>
        <v>1801</v>
      </c>
      <c r="P14" s="89" t="s">
        <v>45</v>
      </c>
      <c r="Q14" s="61">
        <f t="shared" si="1"/>
        <v>409645</v>
      </c>
      <c r="R14" s="62">
        <v>0</v>
      </c>
      <c r="S14" s="63">
        <f t="shared" si="2"/>
        <v>409645</v>
      </c>
      <c r="T14" s="89" t="s">
        <v>45</v>
      </c>
    </row>
    <row r="15" spans="3:20" ht="16.5" thickTop="1" thickBot="1" x14ac:dyDescent="0.3">
      <c r="C15" s="47" t="s">
        <v>5</v>
      </c>
      <c r="D15" s="27">
        <v>1584</v>
      </c>
      <c r="E15" s="57">
        <v>639267</v>
      </c>
      <c r="F15" s="57">
        <v>95374</v>
      </c>
      <c r="G15" s="57">
        <v>661505</v>
      </c>
      <c r="H15" s="58">
        <v>1396146</v>
      </c>
      <c r="I15" s="59">
        <f t="shared" si="3"/>
        <v>0</v>
      </c>
      <c r="K15" s="94">
        <v>58539</v>
      </c>
      <c r="L15" s="95">
        <v>9191</v>
      </c>
      <c r="M15" s="95">
        <v>6912</v>
      </c>
      <c r="N15" s="58">
        <v>74642.39</v>
      </c>
      <c r="O15" s="59">
        <f t="shared" si="0"/>
        <v>-0.38999999999941792</v>
      </c>
      <c r="P15" s="60"/>
      <c r="Q15" s="61">
        <f t="shared" si="1"/>
        <v>1470788</v>
      </c>
      <c r="R15" s="62">
        <v>1470788</v>
      </c>
      <c r="S15" s="63">
        <f t="shared" si="2"/>
        <v>0</v>
      </c>
    </row>
    <row r="16" spans="3:20" ht="16.5" thickTop="1" thickBot="1" x14ac:dyDescent="0.3">
      <c r="C16" s="47" t="s">
        <v>6</v>
      </c>
      <c r="D16" s="27">
        <v>1586</v>
      </c>
      <c r="E16" s="57">
        <v>349007</v>
      </c>
      <c r="F16" s="57">
        <v>10823</v>
      </c>
      <c r="G16" s="57">
        <v>-16613</v>
      </c>
      <c r="H16" s="58">
        <v>343217</v>
      </c>
      <c r="I16" s="59">
        <f t="shared" si="3"/>
        <v>0</v>
      </c>
      <c r="K16" s="94">
        <v>31227</v>
      </c>
      <c r="L16" s="95">
        <v>740</v>
      </c>
      <c r="M16" s="95">
        <v>755</v>
      </c>
      <c r="N16" s="58">
        <v>32722.01</v>
      </c>
      <c r="O16" s="59">
        <f t="shared" si="0"/>
        <v>-9.9999999983992893E-3</v>
      </c>
      <c r="P16" s="60"/>
      <c r="Q16" s="61">
        <f t="shared" si="1"/>
        <v>375939</v>
      </c>
      <c r="R16" s="62">
        <v>375939.17</v>
      </c>
      <c r="S16" s="63">
        <f t="shared" si="2"/>
        <v>-0.16999999998370185</v>
      </c>
    </row>
    <row r="17" spans="3:20" ht="16.5" thickTop="1" thickBot="1" x14ac:dyDescent="0.3">
      <c r="C17" s="47" t="s">
        <v>33</v>
      </c>
      <c r="D17" s="27">
        <v>1588</v>
      </c>
      <c r="E17" s="57">
        <v>-150881</v>
      </c>
      <c r="F17" s="57">
        <v>-6156</v>
      </c>
      <c r="G17" s="57">
        <v>-141844</v>
      </c>
      <c r="H17" s="58">
        <v>-298880.59999999998</v>
      </c>
      <c r="I17" s="59">
        <f t="shared" si="3"/>
        <v>-0.40000000002328306</v>
      </c>
      <c r="K17" s="94">
        <v>-60901</v>
      </c>
      <c r="L17" s="95">
        <v>-8717</v>
      </c>
      <c r="M17" s="95">
        <v>-4097</v>
      </c>
      <c r="N17" s="58">
        <v>-73715.360000000001</v>
      </c>
      <c r="O17" s="59">
        <f t="shared" si="0"/>
        <v>0.36000000000058208</v>
      </c>
      <c r="P17" s="60"/>
      <c r="Q17" s="61">
        <f t="shared" si="1"/>
        <v>-372596</v>
      </c>
      <c r="R17" s="62">
        <v>-372596.05</v>
      </c>
      <c r="S17" s="63">
        <f t="shared" si="2"/>
        <v>4.9999999988358468E-2</v>
      </c>
    </row>
    <row r="18" spans="3:20" ht="16.5" thickTop="1" thickBot="1" x14ac:dyDescent="0.3">
      <c r="C18" s="48" t="s">
        <v>34</v>
      </c>
      <c r="D18" s="28">
        <v>1589</v>
      </c>
      <c r="E18" s="64">
        <v>73543</v>
      </c>
      <c r="F18" s="64">
        <v>-25691</v>
      </c>
      <c r="G18" s="64">
        <v>1868650</v>
      </c>
      <c r="H18" s="65">
        <v>1916502</v>
      </c>
      <c r="I18" s="59">
        <f t="shared" si="3"/>
        <v>0</v>
      </c>
      <c r="K18" s="96">
        <v>28117</v>
      </c>
      <c r="L18" s="64">
        <v>3819</v>
      </c>
      <c r="M18" s="64">
        <v>55454</v>
      </c>
      <c r="N18" s="65">
        <v>87389.82</v>
      </c>
      <c r="O18" s="59">
        <f t="shared" si="0"/>
        <v>0.17999999999301508</v>
      </c>
      <c r="P18" s="57"/>
      <c r="Q18" s="61">
        <f t="shared" si="1"/>
        <v>2003892</v>
      </c>
      <c r="R18" s="62">
        <v>2003892.23</v>
      </c>
      <c r="S18" s="63">
        <f t="shared" si="2"/>
        <v>-0.22999999998137355</v>
      </c>
    </row>
    <row r="19" spans="3:20" ht="18" hidden="1" thickTop="1" x14ac:dyDescent="0.25">
      <c r="C19" s="2" t="s">
        <v>8</v>
      </c>
      <c r="D19" s="5">
        <v>1595</v>
      </c>
      <c r="E19" s="10"/>
      <c r="F19" s="10"/>
      <c r="G19" s="10"/>
      <c r="H19" s="10"/>
      <c r="I19" s="34"/>
      <c r="K19" s="8"/>
      <c r="L19" s="91"/>
      <c r="M19" s="91"/>
      <c r="N19" s="91"/>
      <c r="O19" s="34"/>
      <c r="P19" s="10"/>
      <c r="Q19" s="8"/>
      <c r="R19" s="42"/>
      <c r="S19" s="13"/>
    </row>
    <row r="20" spans="3:20" ht="18" hidden="1" thickTop="1" x14ac:dyDescent="0.25">
      <c r="C20" s="2" t="s">
        <v>9</v>
      </c>
      <c r="D20" s="5">
        <v>1595</v>
      </c>
      <c r="E20" s="10"/>
      <c r="F20" s="10"/>
      <c r="G20" s="10"/>
      <c r="H20" s="10"/>
      <c r="I20" s="34"/>
      <c r="K20" s="8"/>
      <c r="L20" s="91"/>
      <c r="M20" s="91"/>
      <c r="N20" s="91"/>
      <c r="O20" s="34"/>
      <c r="P20" s="10"/>
      <c r="Q20" s="8"/>
      <c r="R20" s="42"/>
      <c r="S20" s="13"/>
    </row>
    <row r="21" spans="3:20" ht="18" hidden="1" thickTop="1" x14ac:dyDescent="0.25">
      <c r="C21" s="2" t="s">
        <v>10</v>
      </c>
      <c r="D21" s="5">
        <v>1595</v>
      </c>
      <c r="E21" s="10"/>
      <c r="F21" s="10"/>
      <c r="G21" s="10"/>
      <c r="H21" s="10"/>
      <c r="I21" s="34"/>
      <c r="K21" s="8"/>
      <c r="L21" s="91"/>
      <c r="M21" s="91"/>
      <c r="N21" s="91"/>
      <c r="O21" s="34"/>
      <c r="P21" s="10"/>
      <c r="Q21" s="8"/>
      <c r="R21" s="42"/>
      <c r="S21" s="13"/>
    </row>
    <row r="22" spans="3:20" ht="18" hidden="1" thickTop="1" x14ac:dyDescent="0.25">
      <c r="C22" s="2" t="s">
        <v>11</v>
      </c>
      <c r="D22" s="5">
        <v>1595</v>
      </c>
      <c r="E22" s="10"/>
      <c r="F22" s="10"/>
      <c r="G22" s="10"/>
      <c r="H22" s="10"/>
      <c r="I22" s="34"/>
      <c r="K22" s="8"/>
      <c r="L22" s="91"/>
      <c r="M22" s="91"/>
      <c r="N22" s="91"/>
      <c r="O22" s="34"/>
      <c r="P22" s="10"/>
      <c r="Q22" s="8"/>
      <c r="R22" s="42"/>
      <c r="S22" s="13"/>
    </row>
    <row r="23" spans="3:20" ht="18" hidden="1" thickTop="1" x14ac:dyDescent="0.25">
      <c r="C23" s="2" t="s">
        <v>12</v>
      </c>
      <c r="D23" s="5">
        <v>1595</v>
      </c>
      <c r="E23" s="10"/>
      <c r="F23" s="10"/>
      <c r="G23" s="10"/>
      <c r="H23" s="10"/>
      <c r="I23" s="34"/>
      <c r="K23" s="8"/>
      <c r="L23" s="91"/>
      <c r="M23" s="91"/>
      <c r="N23" s="91"/>
      <c r="O23" s="34"/>
      <c r="P23" s="10"/>
      <c r="Q23" s="8"/>
      <c r="R23" s="42"/>
      <c r="S23" s="13"/>
    </row>
    <row r="24" spans="3:20" ht="18" hidden="1" customHeight="1" x14ac:dyDescent="0.25">
      <c r="C24" s="3" t="s">
        <v>13</v>
      </c>
      <c r="D24" s="5">
        <v>1595</v>
      </c>
      <c r="E24" s="10"/>
      <c r="F24" s="10"/>
      <c r="G24" s="10"/>
      <c r="H24" s="10"/>
      <c r="I24" s="34"/>
      <c r="K24" s="8"/>
      <c r="L24" s="91"/>
      <c r="M24" s="91"/>
      <c r="N24" s="91"/>
      <c r="O24" s="34"/>
      <c r="P24" s="10"/>
      <c r="Q24" s="8"/>
      <c r="R24" s="42"/>
      <c r="S24" s="13"/>
    </row>
    <row r="25" spans="3:20" ht="18.75" hidden="1" customHeight="1" x14ac:dyDescent="0.25">
      <c r="C25" s="3" t="s">
        <v>14</v>
      </c>
      <c r="D25" s="6">
        <v>1595</v>
      </c>
      <c r="E25" s="10"/>
      <c r="F25" s="10"/>
      <c r="G25" s="10"/>
      <c r="H25" s="10"/>
      <c r="I25" s="34"/>
      <c r="K25" s="8"/>
      <c r="L25" s="91"/>
      <c r="M25" s="91"/>
      <c r="N25" s="91"/>
      <c r="O25" s="34"/>
      <c r="P25" s="10"/>
      <c r="Q25" s="8"/>
      <c r="R25" s="42"/>
      <c r="S25" s="13"/>
    </row>
    <row r="26" spans="3:20" ht="20.25" hidden="1" customHeight="1" x14ac:dyDescent="0.25">
      <c r="C26" s="3" t="s">
        <v>15</v>
      </c>
      <c r="D26" s="6">
        <v>1595</v>
      </c>
      <c r="E26" s="10"/>
      <c r="F26" s="10"/>
      <c r="G26" s="10"/>
      <c r="H26" s="10"/>
      <c r="I26" s="34"/>
      <c r="K26" s="8"/>
      <c r="L26" s="91"/>
      <c r="M26" s="91"/>
      <c r="N26" s="91"/>
      <c r="O26" s="34"/>
      <c r="P26" s="10"/>
      <c r="Q26" s="8"/>
      <c r="R26" s="42"/>
      <c r="S26" s="13"/>
    </row>
    <row r="27" spans="3:20" ht="15.75" hidden="1" thickTop="1" x14ac:dyDescent="0.25">
      <c r="C27" s="4" t="s">
        <v>7</v>
      </c>
      <c r="D27" s="5"/>
      <c r="E27" s="7"/>
      <c r="F27" s="11"/>
      <c r="G27" s="11"/>
      <c r="H27" s="11"/>
      <c r="I27" s="35"/>
      <c r="K27" s="7"/>
      <c r="L27" s="92"/>
      <c r="M27" s="92"/>
      <c r="N27" s="92"/>
      <c r="O27" s="35"/>
      <c r="P27" s="10"/>
      <c r="Q27" s="7"/>
      <c r="R27" s="42"/>
      <c r="S27" s="13"/>
    </row>
    <row r="28" spans="3:20" ht="16.5" thickTop="1" thickBot="1" x14ac:dyDescent="0.3">
      <c r="C28" s="17" t="s">
        <v>17</v>
      </c>
      <c r="D28" s="16"/>
      <c r="E28" s="31">
        <f t="shared" ref="E28:O28" si="4">SUM(E11:E27)</f>
        <v>-147285</v>
      </c>
      <c r="F28" s="31">
        <f t="shared" si="4"/>
        <v>-30537</v>
      </c>
      <c r="G28" s="31">
        <f t="shared" si="4"/>
        <v>2209736</v>
      </c>
      <c r="H28" s="31">
        <f t="shared" si="4"/>
        <v>2031914.31</v>
      </c>
      <c r="I28" s="43">
        <f t="shared" si="4"/>
        <v>-0.31000000005587935</v>
      </c>
      <c r="K28" s="97">
        <f t="shared" si="4"/>
        <v>-10078</v>
      </c>
      <c r="L28" s="98">
        <f t="shared" si="4"/>
        <v>-2230</v>
      </c>
      <c r="M28" s="98">
        <f t="shared" si="4"/>
        <v>53624</v>
      </c>
      <c r="N28" s="98">
        <f t="shared" si="4"/>
        <v>41315.64</v>
      </c>
      <c r="O28" s="36">
        <f t="shared" si="4"/>
        <v>0.36000000000058208</v>
      </c>
      <c r="P28" s="10"/>
      <c r="Q28" s="44">
        <f>SUM(Q11:Q27)</f>
        <v>2073230</v>
      </c>
      <c r="R28" s="43">
        <f>SUM(R11:R27)</f>
        <v>2073230.04</v>
      </c>
      <c r="S28" s="45">
        <f>SUM(S11:S27)</f>
        <v>-4.0000000037252903E-2</v>
      </c>
    </row>
    <row r="29" spans="3:20" ht="15.75" thickTop="1" x14ac:dyDescent="0.25">
      <c r="C29" s="17"/>
      <c r="D29" s="16"/>
      <c r="E29" s="50"/>
      <c r="F29" s="50"/>
      <c r="G29" s="50"/>
      <c r="H29" s="50"/>
      <c r="I29" s="50"/>
      <c r="K29" s="50"/>
      <c r="L29" s="50"/>
      <c r="M29" s="50"/>
      <c r="N29" s="50"/>
      <c r="O29" s="50"/>
      <c r="Q29" s="50"/>
      <c r="R29" s="50"/>
    </row>
    <row r="30" spans="3:20" ht="15.75" thickBot="1" x14ac:dyDescent="0.3">
      <c r="C30" s="17" t="s">
        <v>40</v>
      </c>
      <c r="D30" s="16"/>
      <c r="E30" s="50">
        <f>-148828+1543</f>
        <v>-147285</v>
      </c>
      <c r="F30" s="50">
        <f>-37274+6737</f>
        <v>-30537</v>
      </c>
      <c r="G30" s="50"/>
      <c r="H30" s="50"/>
      <c r="I30" s="50"/>
      <c r="K30" s="50">
        <f>-603-8505</f>
        <v>-9108</v>
      </c>
      <c r="L30" s="50">
        <f>-6310+3709</f>
        <v>-2601</v>
      </c>
      <c r="M30" s="17" t="s">
        <v>40</v>
      </c>
      <c r="N30" s="50"/>
      <c r="O30" s="50"/>
      <c r="P30" s="10"/>
      <c r="Q30" s="89" t="s">
        <v>46</v>
      </c>
      <c r="R30" s="99"/>
      <c r="S30" s="99"/>
      <c r="T30" s="89"/>
    </row>
    <row r="31" spans="3:20" ht="16.5" thickTop="1" thickBot="1" x14ac:dyDescent="0.3">
      <c r="C31" s="17" t="s">
        <v>16</v>
      </c>
      <c r="D31" s="16"/>
      <c r="E31" s="51">
        <f>+E30-E28</f>
        <v>0</v>
      </c>
      <c r="F31" s="51">
        <f>+F30-F28</f>
        <v>0</v>
      </c>
      <c r="G31" s="50"/>
      <c r="H31" s="50"/>
      <c r="I31" s="50"/>
      <c r="J31" s="50"/>
      <c r="K31" s="51">
        <f>+K30-K28</f>
        <v>970</v>
      </c>
      <c r="L31" s="51">
        <f>+L30-L28</f>
        <v>-371</v>
      </c>
      <c r="M31" s="17" t="s">
        <v>16</v>
      </c>
      <c r="N31" s="50"/>
      <c r="O31" s="50"/>
      <c r="P31" s="10"/>
      <c r="Q31" s="50"/>
      <c r="R31" s="50"/>
      <c r="S31" s="50"/>
    </row>
    <row r="32" spans="3:20" ht="39.75" customHeight="1" thickTop="1" x14ac:dyDescent="0.25">
      <c r="C32" s="17"/>
      <c r="D32" s="16"/>
      <c r="E32" s="50"/>
      <c r="F32" s="50"/>
      <c r="G32" s="50"/>
      <c r="H32" s="50"/>
      <c r="K32" s="73" t="s">
        <v>48</v>
      </c>
      <c r="L32" s="73"/>
      <c r="M32" s="56"/>
      <c r="N32" s="50"/>
      <c r="O32" s="50"/>
      <c r="P32" s="10"/>
      <c r="Q32" s="50"/>
      <c r="R32" s="50"/>
      <c r="S32" s="50"/>
    </row>
    <row r="33" spans="3:19" x14ac:dyDescent="0.25">
      <c r="C33" s="17"/>
      <c r="D33" s="16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10"/>
      <c r="Q33" s="50"/>
      <c r="R33" s="50"/>
      <c r="S33" s="50"/>
    </row>
    <row r="34" spans="3:19" x14ac:dyDescent="0.25">
      <c r="C34" s="17"/>
      <c r="D34" s="16"/>
      <c r="E34" s="54" t="s">
        <v>44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10"/>
      <c r="Q34" s="50"/>
      <c r="R34" s="50"/>
      <c r="S34" s="50"/>
    </row>
    <row r="35" spans="3:19" x14ac:dyDescent="0.25">
      <c r="C35" s="17"/>
      <c r="D35" s="16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10"/>
      <c r="Q35" s="50"/>
      <c r="R35" s="50"/>
      <c r="S35" s="50"/>
    </row>
    <row r="36" spans="3:19" x14ac:dyDescent="0.25">
      <c r="C36" s="17"/>
      <c r="D36" s="16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10"/>
      <c r="Q36" s="50"/>
      <c r="R36" s="50"/>
      <c r="S36" s="50"/>
    </row>
    <row r="37" spans="3:19" x14ac:dyDescent="0.25">
      <c r="C37" s="17"/>
      <c r="D37" s="16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10"/>
      <c r="Q37" s="50"/>
      <c r="R37" s="50"/>
      <c r="S37" s="50"/>
    </row>
    <row r="38" spans="3:19" x14ac:dyDescent="0.25">
      <c r="C38" s="17"/>
      <c r="D38" s="16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10"/>
      <c r="Q38" s="50"/>
      <c r="R38" s="50"/>
      <c r="S38" s="50"/>
    </row>
    <row r="39" spans="3:19" x14ac:dyDescent="0.25">
      <c r="C39" s="17"/>
      <c r="D39" s="16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10"/>
      <c r="Q39" s="50"/>
      <c r="R39" s="50"/>
      <c r="S39" s="50"/>
    </row>
    <row r="40" spans="3:19" x14ac:dyDescent="0.25">
      <c r="C40" s="17"/>
      <c r="D40" s="16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10"/>
      <c r="Q40" s="50"/>
      <c r="R40" s="50"/>
      <c r="S40" s="50"/>
    </row>
    <row r="41" spans="3:19" x14ac:dyDescent="0.25">
      <c r="C41" s="17"/>
      <c r="D41" s="16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10"/>
      <c r="Q41" s="50"/>
      <c r="R41" s="50"/>
      <c r="S41" s="50"/>
    </row>
    <row r="42" spans="3:19" x14ac:dyDescent="0.25">
      <c r="C42" s="17"/>
      <c r="D42" s="16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10"/>
      <c r="Q42" s="50"/>
      <c r="R42" s="50"/>
      <c r="S42" s="50"/>
    </row>
    <row r="43" spans="3:19" ht="15.75" thickBot="1" x14ac:dyDescent="0.3">
      <c r="C43" s="17"/>
      <c r="D43" s="16"/>
      <c r="E43" s="50"/>
      <c r="F43" s="50"/>
      <c r="G43" s="50"/>
      <c r="H43" s="50"/>
      <c r="I43" s="50"/>
      <c r="J43" s="50"/>
      <c r="K43" s="53">
        <f>-151557.87-1173512.22+1396146.28+343217.16-298880.69+1916502</f>
        <v>2031914.6600000001</v>
      </c>
      <c r="L43" s="53">
        <f>-9158.48-70564.74+74642.39+32722.01-73715.36+87389.82</f>
        <v>41315.64</v>
      </c>
      <c r="M43" s="53">
        <f>SUM(K43:L43)</f>
        <v>2073230.3</v>
      </c>
      <c r="N43" s="50"/>
      <c r="O43" s="50"/>
      <c r="P43" s="10"/>
      <c r="Q43" s="50"/>
      <c r="R43" s="50"/>
      <c r="S43" s="50"/>
    </row>
    <row r="44" spans="3:19" ht="15.75" thickTop="1" x14ac:dyDescent="0.25">
      <c r="C44" s="17"/>
      <c r="D44" s="16"/>
      <c r="E44" s="50"/>
      <c r="F44" s="50"/>
      <c r="G44" s="50"/>
      <c r="H44" s="50"/>
      <c r="I44" s="50"/>
      <c r="J44" s="50"/>
      <c r="K44" s="52" t="s">
        <v>41</v>
      </c>
      <c r="L44" s="52" t="s">
        <v>42</v>
      </c>
      <c r="M44" s="52" t="s">
        <v>43</v>
      </c>
      <c r="N44" s="50"/>
      <c r="O44" s="50"/>
      <c r="P44" s="10"/>
      <c r="Q44" s="50"/>
      <c r="R44" s="50"/>
      <c r="S44" s="50"/>
    </row>
    <row r="45" spans="3:19" x14ac:dyDescent="0.25">
      <c r="C45" s="17"/>
      <c r="D45" s="16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10"/>
      <c r="Q45" s="50"/>
      <c r="R45" s="50"/>
      <c r="S45" s="50"/>
    </row>
    <row r="46" spans="3:19" x14ac:dyDescent="0.25">
      <c r="C46" s="16"/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3:19" ht="15.75" x14ac:dyDescent="0.25">
      <c r="C47" s="66" t="s">
        <v>49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3:19" x14ac:dyDescent="0.25">
      <c r="C48" s="16"/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3:18" x14ac:dyDescent="0.25">
      <c r="C49" s="16" t="s">
        <v>56</v>
      </c>
      <c r="D49" s="1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3:18" x14ac:dyDescent="0.25">
      <c r="C50" s="16"/>
      <c r="D50" s="1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3:18" x14ac:dyDescent="0.25">
      <c r="C51" s="16"/>
      <c r="D51" s="1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3:18" x14ac:dyDescent="0.25">
      <c r="C52" s="16"/>
      <c r="D52" s="1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3:18" x14ac:dyDescent="0.25">
      <c r="C53" s="16"/>
      <c r="D53" s="1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3:18" x14ac:dyDescent="0.25">
      <c r="C54" s="16"/>
      <c r="D54" s="1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3:18" x14ac:dyDescent="0.25">
      <c r="C55" s="16"/>
      <c r="D55" s="1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3:18" x14ac:dyDescent="0.25">
      <c r="C56" s="16"/>
      <c r="D56" s="1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3:18" x14ac:dyDescent="0.25">
      <c r="C57" s="16"/>
      <c r="D57" s="16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3:18" x14ac:dyDescent="0.25">
      <c r="C58" s="16"/>
      <c r="D58" s="1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3:18" x14ac:dyDescent="0.25">
      <c r="C59" s="16"/>
      <c r="D59" s="1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3:18" x14ac:dyDescent="0.25">
      <c r="C60" s="16"/>
      <c r="D60" s="1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3:18" x14ac:dyDescent="0.25">
      <c r="C61" s="16"/>
      <c r="D61" s="1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3:18" x14ac:dyDescent="0.25">
      <c r="C62" s="16"/>
      <c r="D62" s="16"/>
      <c r="E62" s="10"/>
      <c r="F62" s="10"/>
      <c r="G62" s="10"/>
      <c r="H62" s="10"/>
      <c r="I62" s="10"/>
      <c r="J62" s="10"/>
      <c r="K62" s="10"/>
      <c r="L62" s="10"/>
      <c r="M62" s="10"/>
      <c r="N62" s="72"/>
      <c r="O62" s="72"/>
      <c r="P62" s="72"/>
      <c r="Q62" s="72"/>
    </row>
    <row r="63" spans="3:18" x14ac:dyDescent="0.25">
      <c r="C63" s="16"/>
      <c r="D63" s="16"/>
      <c r="E63" s="10"/>
      <c r="F63" s="10"/>
      <c r="G63" s="10"/>
      <c r="H63" s="10"/>
      <c r="I63" s="10"/>
      <c r="J63" s="10"/>
      <c r="K63" s="10"/>
      <c r="L63" s="10"/>
      <c r="M63" s="52"/>
      <c r="N63" s="71" t="s">
        <v>53</v>
      </c>
      <c r="O63" s="71"/>
      <c r="P63" s="71"/>
      <c r="Q63" s="71"/>
      <c r="R63" s="68"/>
    </row>
    <row r="64" spans="3:18" ht="30" x14ac:dyDescent="0.25">
      <c r="C64" s="16"/>
      <c r="D64" s="16"/>
      <c r="E64" s="10"/>
      <c r="F64" s="10"/>
      <c r="G64" s="10"/>
      <c r="H64" s="10"/>
      <c r="I64" s="10"/>
      <c r="J64" s="10"/>
      <c r="K64" s="10"/>
      <c r="L64" s="10"/>
      <c r="M64" s="69" t="s">
        <v>50</v>
      </c>
      <c r="N64" s="69" t="s">
        <v>23</v>
      </c>
      <c r="O64" s="69" t="s">
        <v>24</v>
      </c>
      <c r="P64" s="69"/>
      <c r="Q64" s="69" t="s">
        <v>25</v>
      </c>
      <c r="R64" s="70" t="s">
        <v>52</v>
      </c>
    </row>
    <row r="65" spans="3:19" x14ac:dyDescent="0.25">
      <c r="C65" s="16"/>
      <c r="D65" s="1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3:19" x14ac:dyDescent="0.25">
      <c r="C66" s="16"/>
      <c r="D66" s="16"/>
      <c r="E66" s="10"/>
      <c r="F66" s="10"/>
      <c r="G66" s="10"/>
      <c r="H66" s="10"/>
      <c r="I66" s="10"/>
      <c r="J66" s="10"/>
      <c r="K66" s="10"/>
      <c r="L66" s="10"/>
      <c r="M66" s="57">
        <v>-114627</v>
      </c>
      <c r="N66" s="57">
        <f>E11+K11</f>
        <v>-103477</v>
      </c>
      <c r="O66" s="57">
        <f>+F11+L11</f>
        <v>-11148</v>
      </c>
      <c r="P66" s="57"/>
      <c r="R66" s="57">
        <f>+O66+N66-M66</f>
        <v>2</v>
      </c>
    </row>
    <row r="67" spans="3:19" x14ac:dyDescent="0.25">
      <c r="M67" s="57">
        <v>-750135</v>
      </c>
      <c r="N67" s="57">
        <f>+E12+K12</f>
        <v>-1054195</v>
      </c>
      <c r="O67" s="57">
        <f>+F12+L12</f>
        <v>-105586</v>
      </c>
      <c r="P67" s="57"/>
      <c r="R67" s="57">
        <f>+O67+N67-M67</f>
        <v>-409646</v>
      </c>
      <c r="S67" t="s">
        <v>51</v>
      </c>
    </row>
    <row r="68" spans="3:19" x14ac:dyDescent="0.25">
      <c r="M68" s="57">
        <v>0</v>
      </c>
      <c r="N68" s="57"/>
      <c r="O68" s="57"/>
      <c r="P68" s="57"/>
      <c r="R68" s="57">
        <f>+O68+N68-M68</f>
        <v>0</v>
      </c>
    </row>
    <row r="69" spans="3:19" x14ac:dyDescent="0.25">
      <c r="M69" s="57">
        <v>-1</v>
      </c>
      <c r="N69" s="57">
        <f>+E14+K14</f>
        <v>32391</v>
      </c>
      <c r="O69" s="57">
        <f>+F14+L14</f>
        <v>4584</v>
      </c>
      <c r="P69" s="57"/>
      <c r="Q69" s="60">
        <f>+G14+M14</f>
        <v>372670</v>
      </c>
      <c r="R69" s="57">
        <f>+Q69+O69+N69-M69</f>
        <v>409646</v>
      </c>
      <c r="S69" t="s">
        <v>51</v>
      </c>
    </row>
    <row r="70" spans="3:19" x14ac:dyDescent="0.25">
      <c r="M70" s="57">
        <v>802371</v>
      </c>
      <c r="N70" s="57">
        <f>+E15+K15</f>
        <v>697806</v>
      </c>
      <c r="O70" s="57">
        <f>+F15+L15</f>
        <v>104565</v>
      </c>
      <c r="P70" s="57"/>
      <c r="R70" s="57">
        <f>+O70+N70-M70</f>
        <v>0</v>
      </c>
    </row>
    <row r="71" spans="3:19" x14ac:dyDescent="0.25">
      <c r="M71" s="57">
        <v>391796</v>
      </c>
      <c r="N71" s="57">
        <f>+E16+K16</f>
        <v>380234</v>
      </c>
      <c r="O71" s="57">
        <f>+F16+L16</f>
        <v>11563</v>
      </c>
      <c r="P71" s="57"/>
      <c r="R71" s="57">
        <f>+O71+N71-M71</f>
        <v>1</v>
      </c>
    </row>
    <row r="72" spans="3:19" x14ac:dyDescent="0.25">
      <c r="M72" s="57">
        <v>-226655</v>
      </c>
      <c r="N72" s="57">
        <f>+E17+K17</f>
        <v>-211782</v>
      </c>
      <c r="O72" s="57">
        <f>+F17+L17</f>
        <v>-14873</v>
      </c>
      <c r="P72" s="57"/>
      <c r="R72" s="57">
        <f>+O72+N72-M72</f>
        <v>0</v>
      </c>
    </row>
    <row r="73" spans="3:19" x14ac:dyDescent="0.25">
      <c r="M73" s="57">
        <v>79789</v>
      </c>
      <c r="N73" s="57">
        <f>+E18+K18</f>
        <v>101660</v>
      </c>
      <c r="O73" s="57">
        <f>+F18+L18</f>
        <v>-21872</v>
      </c>
      <c r="P73" s="57"/>
      <c r="R73" s="57">
        <f>+O73+N73-M73</f>
        <v>-1</v>
      </c>
    </row>
    <row r="74" spans="3:19" ht="15.75" thickBot="1" x14ac:dyDescent="0.3">
      <c r="R74" s="67">
        <f>SUM(R66:R73)</f>
        <v>2</v>
      </c>
    </row>
    <row r="75" spans="3:19" ht="15.75" thickTop="1" x14ac:dyDescent="0.25"/>
    <row r="76" spans="3:19" x14ac:dyDescent="0.25">
      <c r="Q76" t="s">
        <v>54</v>
      </c>
    </row>
    <row r="77" spans="3:19" x14ac:dyDescent="0.25">
      <c r="Q77" t="s">
        <v>55</v>
      </c>
    </row>
  </sheetData>
  <mergeCells count="8">
    <mergeCell ref="N63:Q63"/>
    <mergeCell ref="N62:Q62"/>
    <mergeCell ref="K32:L32"/>
    <mergeCell ref="Q4:S4"/>
    <mergeCell ref="C5:C7"/>
    <mergeCell ref="D5:D7"/>
    <mergeCell ref="E5:G7"/>
    <mergeCell ref="K5:M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14e9a-987b-4125-859d-a1711d26d5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44A23C7DBCA419E320B684AE8F8A9" ma:contentTypeVersion="12" ma:contentTypeDescription="Create a new document." ma:contentTypeScope="" ma:versionID="5b3a5c2d820bd6852d68f66b01afdd73">
  <xsd:schema xmlns:xsd="http://www.w3.org/2001/XMLSchema" xmlns:xs="http://www.w3.org/2001/XMLSchema" xmlns:p="http://schemas.microsoft.com/office/2006/metadata/properties" xmlns:ns3="b0a862a7-bd10-40c2-8c4f-2dff3987baf5" xmlns:ns4="bf914e9a-987b-4125-859d-a1711d26d5f7" targetNamespace="http://schemas.microsoft.com/office/2006/metadata/properties" ma:root="true" ma:fieldsID="90d62e094473931d809b70dff4919a52" ns3:_="" ns4:_="">
    <xsd:import namespace="b0a862a7-bd10-40c2-8c4f-2dff3987baf5"/>
    <xsd:import namespace="bf914e9a-987b-4125-859d-a1711d26d5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62a7-bd10-40c2-8c4f-2dff3987ba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14e9a-987b-4125-859d-a1711d26d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B7363-E3E2-4F93-B861-8547297BC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F265A-23D7-4BC9-A27C-FC1EEF7ADE76}">
  <ds:schemaRefs>
    <ds:schemaRef ds:uri="http://schemas.microsoft.com/office/2006/documentManagement/types"/>
    <ds:schemaRef ds:uri="bf914e9a-987b-4125-859d-a1711d26d5f7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a862a7-bd10-40c2-8c4f-2dff3987baf5"/>
  </ds:schemaRefs>
</ds:datastoreItem>
</file>

<file path=customXml/itemProps3.xml><?xml version="1.0" encoding="utf-8"?>
<ds:datastoreItem xmlns:ds="http://schemas.openxmlformats.org/officeDocument/2006/customXml" ds:itemID="{94C726DF-BD93-4F9C-B603-60592B6C7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a862a7-bd10-40c2-8c4f-2dff3987baf5"/>
    <ds:schemaRef ds:uri="bf914e9a-987b-4125-859d-a1711d26d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Robertson</dc:creator>
  <cp:lastModifiedBy>Janice Robertson</cp:lastModifiedBy>
  <dcterms:created xsi:type="dcterms:W3CDTF">2024-10-02T14:32:26Z</dcterms:created>
  <dcterms:modified xsi:type="dcterms:W3CDTF">2025-11-19T16:13:20Z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0x010100EFC44A23C7DBCA419E320B684AE8F8A9</vt:lpwstr>
  </property>
</Properties>
</file>