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S:\Finance\Rates\_Alectra\Month End\Rebasing Support\COS Appendixes\Exhibit 9 Tab 1 Sch 1 - Group 2 continuity schedule\11062025\Final Version Filed to OEB\DLC and ULC\"/>
    </mc:Choice>
  </mc:AlternateContent>
  <xr:revisionPtr revIDLastSave="0" documentId="13_ncr:1_{5BDD196F-74C6-42FB-9101-B22C3AB27882}" xr6:coauthVersionLast="47" xr6:coauthVersionMax="47" xr10:uidLastSave="{00000000-0000-0000-0000-000000000000}"/>
  <bookViews>
    <workbookView xWindow="-120" yWindow="-120" windowWidth="29040" windowHeight="15840" xr2:uid="{B510E940-A619-492D-94A8-54520195629E}"/>
  </bookViews>
  <sheets>
    <sheet name="Direct Labour Capitalization" sheetId="1" r:id="rId1"/>
    <sheet name="Breakdown by Rate Zone" sheetId="4" r:id="rId2"/>
    <sheet name="2025F" sheetId="2" r:id="rId3"/>
    <sheet name="2026F" sheetId="3" r:id="rId4"/>
  </sheets>
  <definedNames>
    <definedName name="\0">#REF!</definedName>
    <definedName name="_______ACT995">#REF!</definedName>
    <definedName name="______ACT995">#REF!</definedName>
    <definedName name="_____ACT995">#REF!</definedName>
    <definedName name="____ACT995">#REF!</definedName>
    <definedName name="____N4">#REF!</definedName>
    <definedName name="____N6">#REF!</definedName>
    <definedName name="____SUM1">#N/A</definedName>
    <definedName name="____SUM2">#REF!</definedName>
    <definedName name="____SUM3">#REF!</definedName>
    <definedName name="___ACT995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N4">#REF!</definedName>
    <definedName name="___N6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d2">#REF!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N4">#REF!</definedName>
    <definedName name="__N6">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0GJ">#REF!</definedName>
    <definedName name="_141GJ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2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N4">#REF!</definedName>
    <definedName name="_N6">#REF!</definedName>
    <definedName name="_Order1" hidden="1">255</definedName>
    <definedName name="_Order2" hidden="1">0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z1" hidden="1">{#N/A,#N/A,TRUE,"UKUPNO";#N/A,#N/A,TRUE,"PLASMAN";#N/A,#N/A,TRUE,"REKAP"}</definedName>
    <definedName name="a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b" hidden="1">{#N/A,#N/A,FALSE,"Aging Summary";#N/A,#N/A,FALSE,"Ratio Analysis";#N/A,#N/A,FALSE,"Test 120 Day Accts";#N/A,#N/A,FALSE,"Tickmarks"}</definedName>
    <definedName name="abc" hidden="1">{#N/A,#N/A,FALSE,"CLAIMS";#N/A,#N/A,FALSE,"EXPENSE";#N/A,#N/A,FALSE,"CAPITAL"}</definedName>
    <definedName name="AccessDatabase" hidden="1">"C:\My Documents\発注予測.mdb"</definedName>
    <definedName name="ACCOUNT_LIST">#REF!</definedName>
    <definedName name="ACQ.COST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df" hidden="1">{#N/A,#N/A,FALSE,"Aging Summary";#N/A,#N/A,FALSE,"Ratio Analysis";#N/A,#N/A,FALSE,"Test 120 Day Accts";#N/A,#N/A,FALSE,"Tickmarks"}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fsdqwd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MORCOMPLEAS">#REF!</definedName>
    <definedName name="AMORDEFERRED">#REF!</definedName>
    <definedName name="AMORLEASEHOLD">#REF!</definedName>
    <definedName name="AMOROFFLEAS">#REF!</definedName>
    <definedName name="AMORTCC">#REF!</definedName>
    <definedName name="AMORTLEASVEH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R">#REF!</definedName>
    <definedName name="AR_sales">#REF!</definedName>
    <definedName name="ARCPUBURL">""</definedName>
    <definedName name="area1">#REF!,#REF!,#REF!,#REF!,#REF!,#REF!</definedName>
    <definedName name="area2">#REF!,#REF!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 localSheetId="1" hidden="1">{#N/A,#N/A,FALSE,"Aging Summary";#N/A,#N/A,FALSE,"Ratio Analysis";#N/A,#N/A,FALSE,"Test 120 Day Accts";#N/A,#N/A,FALSE,"Tickmarks"}</definedName>
    <definedName name="ASD">#REF!</definedName>
    <definedName name="ASOFDATE">#REF!</definedName>
    <definedName name="ASSETADJ">#REF!</definedName>
    <definedName name="AssetNum">#REF!</definedName>
    <definedName name="AugData">#REF!</definedName>
    <definedName name="b" hidden="1">{#N/A,#N/A,FALSE,"Aging Summary";#N/A,#N/A,FALSE,"Ratio Analysis";#N/A,#N/A,FALSE,"Test 120 Day Accts";#N/A,#N/A,FALSE,"Tickmarks"}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ell">#REF!</definedName>
    <definedName name="BI_LDCLIST">#REF!</definedName>
    <definedName name="Billed">#REF!</definedName>
    <definedName name="BillingCollecting">#REF!</definedName>
    <definedName name="Bk_of_Cda">#REF!</definedName>
    <definedName name="BLDGCAPBUD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PAGE">"1"</definedName>
    <definedName name="BridgeYear">#REF!</definedName>
    <definedName name="BTP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sinessUnitList">#REF!</definedName>
    <definedName name="BUV">#REF!</definedName>
    <definedName name="C_">#REF!</definedName>
    <definedName name="cafe_validation_temp" hidden="1">#REF!</definedName>
    <definedName name="CALCNWORKSHEET">#REF!</definedName>
    <definedName name="capcosttype">#REF!</definedName>
    <definedName name="CAPEXP">#REF!</definedName>
    <definedName name="CAPITAL">#REF!</definedName>
    <definedName name="CAPITALEXP">#REF!</definedName>
    <definedName name="CapitalProjects">#REF!</definedName>
    <definedName name="CapOEB">#REF!</definedName>
    <definedName name="capsupplier">#REF!</definedName>
    <definedName name="CASH">#REF!</definedName>
    <definedName name="Cash2">#REF!</definedName>
    <definedName name="cashfull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CA">#REF!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2007">#REF!</definedName>
    <definedName name="CFLOW">#REF!</definedName>
    <definedName name="CG_FLEET_BURDEN">#REF!</definedName>
    <definedName name="CG_MAT_BURDEN">#REF!</definedName>
    <definedName name="CHANGES">#REF!</definedName>
    <definedName name="CIQWBGuid" hidden="1">"b2a64c6c-42e0-40ff-84b5-17e326ba1c46"</definedName>
    <definedName name="CITY">#REF!</definedName>
    <definedName name="CIVA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Month">#REF!</definedName>
    <definedName name="Co">#REF!</definedName>
    <definedName name="CO_LIST">#REF!</definedName>
    <definedName name="Comp">#REF!</definedName>
    <definedName name="COMP_IS">#REF!</definedName>
    <definedName name="Company">"Hydro One Brampton Networks"</definedName>
    <definedName name="Company10">#REF!</definedName>
    <definedName name="Company12">#REF!</definedName>
    <definedName name="CompanyList">#REF!</definedName>
    <definedName name="COMPCAPBUD">#REF!</definedName>
    <definedName name="CompIS">#REF!</definedName>
    <definedName name="COMPLEASCAPBUD">#REF!</definedName>
    <definedName name="CO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VALESCENCE_BEREAVEMENTS">#REF!</definedName>
    <definedName name="COP">#REF!</definedName>
    <definedName name="CostCenter">#REF!</definedName>
    <definedName name="costtype">#REF!</definedName>
    <definedName name="COVER">#REF!,#REF!</definedName>
    <definedName name="CPAGE">"37"</definedName>
    <definedName name="CPNMB">"1"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"120626"</definedName>
    <definedName name="CustomerAdministration">#REF!</definedName>
    <definedName name="CustomerCount">#REF!</definedName>
    <definedName name="CYData">#REF!</definedName>
    <definedName name="dadaf1">#REF!</definedName>
    <definedName name="DASH">""</definedName>
    <definedName name="data">#REF!</definedName>
    <definedName name="Data.Next">#REF!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aSep24">#REF!</definedName>
    <definedName name="DATE_LIST">#REF!</definedName>
    <definedName name="Date_Range">#REF!,#REF!</definedName>
    <definedName name="DATES">#N/A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d" localSheetId="1" hidden="1">{#N/A,#N/A,FALSE,"Aging Summary";#N/A,#N/A,FALSE,"Ratio Analysis";#N/A,#N/A,FALSE,"Test 120 Day Accts";#N/A,#N/A,FALSE,"Tickmarks"}</definedName>
    <definedName name="DD">"26"</definedName>
    <definedName name="DEBT">#REF!</definedName>
    <definedName name="deferrals">#REF!</definedName>
    <definedName name="Deloitte_Asset_Code">#REF!</definedName>
    <definedName name="Departments">#REF!</definedName>
    <definedName name="DEPCOMPBILLING">#REF!</definedName>
    <definedName name="DEPCOMPRETAIL">#REF!</definedName>
    <definedName name="DEPCOMPUTER">#REF!</definedName>
    <definedName name="DEPCOMPWATE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RADIO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retionaryCount">#REF!</definedName>
    <definedName name="DISTRIB_ALL">#REF!</definedName>
    <definedName name="Distribution">#REF!</definedName>
    <definedName name="DISTRIBUTOR_NAME">#REF!</definedName>
    <definedName name="distributors">#REF!</definedName>
    <definedName name="DME_BeforeCloseCompleted" hidden="1">"False"</definedName>
    <definedName name="DollarFormat">#REF!</definedName>
    <definedName name="DollarFormat_Area">#REF!</definedName>
    <definedName name="DOWNINSTRS">#REF!</definedName>
    <definedName name="Driver">#REF!</definedName>
    <definedName name="DVA">#REF!</definedName>
    <definedName name="DVNAM">"QSYSPRT2"</definedName>
    <definedName name="DVTYP">"PRINTER"</definedName>
    <definedName name="DXDepr99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ARLY_RETIREMENTS">#REF!</definedName>
    <definedName name="EBNUMBER">#REF!</definedName>
    <definedName name="EDR_06_OthInfo">#REF!</definedName>
    <definedName name="EDR06Tariffs">#REF!</definedName>
    <definedName name="ee" hidden="1">#REF!</definedName>
    <definedName name="EfficientFrontierStart">#REF!</definedName>
    <definedName name="ELDCLoad">#REF!</definedName>
    <definedName name="ELDCRate">#REF!</definedName>
    <definedName name="ELF">(((1+Real_Return)^Probable_Life)-(1+Real_Return)^#REF!)</definedName>
    <definedName name="EMP_LIST">#REF!</definedName>
    <definedName name="EPAGE">"2"</definedName>
    <definedName name="EQUITY">#REF!</definedName>
    <definedName name="ERR_INDEX_ACCT">#REF!</definedName>
    <definedName name="ESdata">#REF!</definedName>
    <definedName name="ESTACC">#REF!</definedName>
    <definedName name="etet" hidden="1">#REF!</definedName>
    <definedName name="EV__LASTREFTIME__" hidden="1">39729.3809143519</definedName>
    <definedName name="exclude">#REF!</definedName>
    <definedName name="EXP">#REF!</definedName>
    <definedName name="expense">#REF!</definedName>
    <definedName name="EXPENSES">#REF!</definedName>
    <definedName name="F">#REF!</definedName>
    <definedName name="FA" hidden="1">{"datatable",#N/A,FALSE,"Cust.Adds_Volumes"}</definedName>
    <definedName name="Fair_Value">#REF!</definedName>
    <definedName name="Fair_Value_Decision">#REF!</definedName>
    <definedName name="FDHDF" hidden="1">#REF!</definedName>
    <definedName name="FebActRetail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ve_yr_forecast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tyFivePercent">#REF!</definedName>
    <definedName name="FTE">#REF!</definedName>
    <definedName name="FTPT">#REF!</definedName>
    <definedName name="FullYrBudget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g" hidden="1">{#N/A,#N/A,FALSE,"Aging Summary";#N/A,#N/A,FALSE,"Ratio Analysis";#N/A,#N/A,FALSE,"Test 120 Day Accts";#N/A,#N/A,FALSE,"Tickmarks"}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>#REF!</definedName>
    <definedName name="GJUNDER">#REF!</definedName>
    <definedName name="GLaccount">#REF!</definedName>
    <definedName name="GLlookup">#REF!</definedName>
    <definedName name="GLname">#REF!</definedName>
    <definedName name="GOC">#REF!</definedName>
    <definedName name="GOCWI">#REF!</definedName>
    <definedName name="GOIPD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HEADER1">"WORK ORDER ANALYSIS DETAIL  GAAP"</definedName>
    <definedName name="HEADER2">"4082"</definedName>
    <definedName name="HEADER3">"START DATE: JAN 2012     END DATE: SEP 2012"</definedName>
    <definedName name="HEADER4">""</definedName>
    <definedName name="hello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H">"15"</definedName>
    <definedName name="HighVoltageTrans">#REF!</definedName>
    <definedName name="histdate">#REF!</definedName>
    <definedName name="HISTORIC.COST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ursAvail">#REF!</definedName>
    <definedName name="HTML_CodePage" hidden="1">1252</definedName>
    <definedName name="HTML_Control" hidden="1">{"'2003 05 15'!$W$11:$AI$18","'2003 05 15'!$A$1:$V$30"}</definedName>
    <definedName name="HTML_Control_BIT" hidden="1">{"'2003 05 15'!$W$11:$AI$18","'2003 05 15'!$A$1:$V$30"}</definedName>
    <definedName name="HTML_Description" hidden="1">""</definedName>
    <definedName name="HTML_Email" hidden="1">""</definedName>
    <definedName name="HTML_Header" hidden="1">"2003 05 15"</definedName>
    <definedName name="HTML_LastUpdate" hidden="1">"5/15/2003"</definedName>
    <definedName name="HTML_LineAfter" hidden="1">FALSE</definedName>
    <definedName name="HTML_LineBefore" hidden="1">FALSE</definedName>
    <definedName name="HTML_Name" hidden="1">"Dave Sloan"</definedName>
    <definedName name="HTML_OBDlg2" hidden="1">TRUE</definedName>
    <definedName name="HTML_OBDlg4" hidden="1">TRUE</definedName>
    <definedName name="HTML_OS" hidden="1">0</definedName>
    <definedName name="HTML_PathFile" hidden="1">"N:\Time _ Cost Allocation\2003 03 AM Time Allocation\Results\MyHTML.htm"</definedName>
    <definedName name="HTML_Title" hidden="1">"2003 05 15 to Ian"</definedName>
    <definedName name="Huh?" hidden="1">{"'2003 05 15'!$W$11:$AI$18","'2003 05 15'!$A$1:$V$30"}</definedName>
    <definedName name="Huh?_BIT" hidden="1">{"'2003 05 15'!$W$11:$AI$18","'2003 05 15'!$A$1:$V$30"}</definedName>
    <definedName name="HVDS_LOW">#REF!</definedName>
    <definedName name="IBT">#REF!</definedName>
    <definedName name="IIC">#REF!</definedName>
    <definedName name="IICWI">#REF!</definedName>
    <definedName name="IIIPD">#REF!</definedName>
    <definedName name="IIX">#REF!</definedName>
    <definedName name="impactdata">#REF!</definedName>
    <definedName name="IncludeProject">#REF!</definedName>
    <definedName name="INCOME">#REF!</definedName>
    <definedName name="Incr2000">#REF!</definedName>
    <definedName name="increase">#REF!</definedName>
    <definedName name="Input_FW">#REF!,#REF!,#REF!,#REF!</definedName>
    <definedName name="Input_HUC">#REF!,#REF!,#REF!,#REF!,#REF!,#REF!,#REF!,#REF!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S_CATEGORIES">#REF!</definedName>
    <definedName name="IS_MGMT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UE">#REF!</definedName>
    <definedName name="j" hidden="1">{#N/A,#N/A,FALSE,"Aging Summary";#N/A,#N/A,FALSE,"Ratio Analysis";#N/A,#N/A,FALSE,"Test 120 Day Accts";#N/A,#N/A,FALSE,"Tickmarks"}</definedName>
    <definedName name="JBNAM">"QPADEV002T"</definedName>
    <definedName name="JBNMB">"184448"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ohn">#REF!</definedName>
    <definedName name="K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list">#REF!</definedName>
    <definedName name="Language">#REF!</definedName>
    <definedName name="LARGEUSER">#REF!</definedName>
    <definedName name="LARGEUSER_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DC">#REF!</definedName>
    <definedName name="LDC_LIST">#REF!</definedName>
    <definedName name="LDCkWh">#REF!</definedName>
    <definedName name="LDCkWh2">#REF!</definedName>
    <definedName name="LDCkWh3">#REF!</definedName>
    <definedName name="LDCLoads">#REF!</definedName>
    <definedName name="LDCRates">#REF!</definedName>
    <definedName name="LDCRates2">#REF!</definedName>
    <definedName name="LEAD">#REF!</definedName>
    <definedName name="LEASHOLDIMPROV">#REF!</definedName>
    <definedName name="LHI_UL">#REF!</definedName>
    <definedName name="LIMIT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KASFDH" hidden="1">#REF!</definedName>
    <definedName name="LoadForecast">#REF!</definedName>
    <definedName name="Loads">#REF!</definedName>
    <definedName name="Location">#REF!</definedName>
    <definedName name="LossFactors">#REF!</definedName>
    <definedName name="LYN">#REF!</definedName>
    <definedName name="m" hidden="1">{#N/A,#N/A,FALSE,"Aging Summary";#N/A,#N/A,FALSE,"Ratio Analysis";#N/A,#N/A,FALSE,"Test 120 Day Accts";#N/A,#N/A,FALSE,"Tickmarks"}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rket_Curve_Depreciation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_Mat">#REF!</definedName>
    <definedName name="MBUD">#REF!</definedName>
    <definedName name="MCYR">#REF!</definedName>
    <definedName name="MEAStat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N">"49"</definedName>
    <definedName name="MINI">#REF!</definedName>
    <definedName name="Minimum_Percent_Good">#REF!</definedName>
    <definedName name="MM" hidden="1">#N/A</definedName>
    <definedName name="mmm" localSheetId="1">#REF!</definedName>
    <definedName name="MMM">"SEP"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S">#REF!</definedName>
    <definedName name="MPYR">#REF!</definedName>
    <definedName name="MSColorIndexBegin">#REF!</definedName>
    <definedName name="MULT">#REF!</definedName>
    <definedName name="MUNICPCAPBUD">#REF!</definedName>
    <definedName name="n" hidden="1">{#N/A,#N/A,FALSE,"Aging Summary";#N/A,#N/A,FALSE,"Ratio Analysis";#N/A,#N/A,FALSE,"Test 120 Day Accts";#N/A,#N/A,FALSE,"Tickmarks"}</definedName>
    <definedName name="NBV">#REF!</definedName>
    <definedName name="NBV_DISPOSALS">#REF!</definedName>
    <definedName name="NCCA">#REF!</definedName>
    <definedName name="NegTaxesOK">#REF!</definedName>
    <definedName name="NELDC_kWhs">#REF!</definedName>
    <definedName name="NETINT">#REF!</definedName>
    <definedName name="NNELDCkWhs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umOfPCs">#REF!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o" hidden="1">{#N/A,#N/A,FALSE,"New Depr Sch-150% DB";#N/A,#N/A,FALSE,"Cash Flows RLP";#N/A,#N/A,FALSE,"IRR";#N/A,#N/A,FALSE,"Proforma IS";#N/A,#N/A,FALSE,"Assumptions"}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SolverUnitsSelected">#REF!</definedName>
    <definedName name="OFFEQPCAPBUD">#REF!</definedName>
    <definedName name="OFFLEASCAPBUD">#REF!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k">#REF!</definedName>
    <definedName name="Old_Print_Area_A">#REF!</definedName>
    <definedName name="OMAAP">#REF!</definedName>
    <definedName name="OMACAP">#REF!</definedName>
    <definedName name="ONT_STATS">#REF!</definedName>
    <definedName name="oo" hidden="1">{#N/A,#N/A,FALSE,"Aging Summary";#N/A,#N/A,FALSE,"Ratio Analysis";#N/A,#N/A,FALSE,"Test 120 Day Accts";#N/A,#N/A,FALSE,"Tickmarks"}</definedName>
    <definedName name="OPERATING">#REF!</definedName>
    <definedName name="OPERATING_TOWN">#REF!</definedName>
    <definedName name="OPERATINGDIRECT">#REF!</definedName>
    <definedName name="OPERST_VARIANCE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der" hidden="1">255</definedName>
    <definedName name="OrderCoun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NYbud">#REF!</definedName>
    <definedName name="othPYACT">#REF!</definedName>
    <definedName name="OTHSTART">#REF!</definedName>
    <definedName name="overhead">#REF!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BT">#REF!</definedName>
    <definedName name="PC">#REF!</definedName>
    <definedName name="PCDAT">"9/26/2012"</definedName>
    <definedName name="PCDAY">"26"</definedName>
    <definedName name="PCDT2">"20120926"</definedName>
    <definedName name="PCMON">"09"</definedName>
    <definedName name="PCTIM">"12:08:21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_CUTOFF">#REF!</definedName>
    <definedName name="PG">(1+Real_Return)^Probable_Life-1</definedName>
    <definedName name="PGM">"GL150"</definedName>
    <definedName name="PIVA">#REF!</definedName>
    <definedName name="PorW">#REF!</definedName>
    <definedName name="pp" hidden="1">{#N/A,#N/A,FALSE,"Aging Summary";#N/A,#N/A,FALSE,"Ratio Analysis";#N/A,#N/A,FALSE,"Test 120 Day Accts";#N/A,#N/A,FALSE,"Tickmarks"}</definedName>
    <definedName name="PREPAID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[0]!Print1</definedName>
    <definedName name="Print2">[0]!Print2</definedName>
    <definedName name="PRINT2000">#REF!</definedName>
    <definedName name="Print3">[0]!Print3</definedName>
    <definedName name="Print4">[0]!Print4</definedName>
    <definedName name="Print5">[0]!Print5</definedName>
    <definedName name="Print6">[0]!Print6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[0]!PrintAP</definedName>
    <definedName name="PrintAR">[0]!PrintAR</definedName>
    <definedName name="PRINTCCAMORTIZN">#REF!</definedName>
    <definedName name="Printpref">[0]!Printpref</definedName>
    <definedName name="PRINTPROJN">#REF!</definedName>
    <definedName name="PRINTSCH">#REF!</definedName>
    <definedName name="PRIOR" localSheetId="1">#REF!</definedName>
    <definedName name="PRIOR">" 5"</definedName>
    <definedName name="PRNTAREA">#REF!</definedName>
    <definedName name="ProjectCount">#REF!</definedName>
    <definedName name="projectemployee">#REF!</definedName>
    <definedName name="projectname">#REF!</definedName>
    <definedName name="PROPERTYTAX">#REF!</definedName>
    <definedName name="PROPTAX">#REF!</definedName>
    <definedName name="PROTAX">#REF!</definedName>
    <definedName name="PSBell">#REF!</definedName>
    <definedName name="PSdata">#REF!</definedName>
    <definedName name="PSdataSep">#REF!</definedName>
    <definedName name="PT">#N/A</definedName>
    <definedName name="PTI">#REF!</definedName>
    <definedName name="PVFloorCost">#REF!</definedName>
    <definedName name="PVStartCost">#REF!</definedName>
    <definedName name="q1bp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UARTER">#REF!</definedName>
    <definedName name="R_">#REF!</definedName>
    <definedName name="RADIO_PHONE">#REF!</definedName>
    <definedName name="RADIOCAPBUD">#REF!</definedName>
    <definedName name="range1">#REF!</definedName>
    <definedName name="Rate_Class">#REF!</definedName>
    <definedName name="Rate_Riders">#REF!</definedName>
    <definedName name="Ratebase">#REF!</definedName>
    <definedName name="ratedescription">#REF!</definedName>
    <definedName name="RateLookup">#REF!</definedName>
    <definedName name="RatesScenarios">#REF!</definedName>
    <definedName name="RBU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DeptCode">#REF!</definedName>
    <definedName name="rDeptYrly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calculation_Flag">#REF!</definedName>
    <definedName name="Recover">#REF!</definedName>
    <definedName name="REIMBURSE">#REF!</definedName>
    <definedName name="REIMBURSET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lRates">#REF!</definedName>
    <definedName name="RETAIN">#REF!</definedName>
    <definedName name="REV">#REF!</definedName>
    <definedName name="REVERSAL_VAL">#REF!</definedName>
    <definedName name="Reversing">#REF!</definedName>
    <definedName name="rFunc">#REF!</definedName>
    <definedName name="rGroup">#REF!</definedName>
    <definedName name="rGroupCode">#REF!</definedName>
    <definedName name="RIA_ADJ">#REF!</definedName>
    <definedName name="RID">#REF!</definedName>
    <definedName name="rIndex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UTGroup">#REF!</definedName>
    <definedName name="RPP_Data">#REF!</definedName>
    <definedName name="rr" hidden="1">{#N/A,#N/A,FALSE,"Aging Summary";#N/A,#N/A,FALSE,"Ratio Analysis";#N/A,#N/A,FALSE,"Test 120 Day Accts";#N/A,#N/A,FALSE,"Tickmarks"}</definedName>
    <definedName name="rrr">#REF!</definedName>
    <definedName name="rSCS">#REF!</definedName>
    <definedName name="rSMS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rYrlyGroup">#REF!</definedName>
    <definedName name="sa" hidden="1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CADACAPBUD">#REF!</definedName>
    <definedName name="SCHANGES">#REF!</definedName>
    <definedName name="SCN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TINEL">#REF!</definedName>
    <definedName name="SENTINEL_1">#REF!</definedName>
    <definedName name="servco_switch">#REF!</definedName>
    <definedName name="Service_Factor">(1-Service_Life)*(Probable_Life-#REF!)/Probable_Life+Service_Life</definedName>
    <definedName name="Service_Life">#REF!</definedName>
    <definedName name="SFV">#REF!</definedName>
    <definedName name="SGDP">#REF!</definedName>
    <definedName name="SheetLockPW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licer_Division">#N/A</definedName>
    <definedName name="Slicer_Division1">#N/A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"9/26/2012"</definedName>
    <definedName name="SPDAY">"26"</definedName>
    <definedName name="SPDT2">"20120926"</definedName>
    <definedName name="SPMON">"09"</definedName>
    <definedName name="SPNAM">"QSYSPRT2"</definedName>
    <definedName name="SPNMB">"2"</definedName>
    <definedName name="SPTIM">"12:06:26"</definedName>
    <definedName name="SPTM2">"120821"</definedName>
    <definedName name="SPYEA">"2012"</definedName>
    <definedName name="srdfg" hidden="1">{#N/A,#N/A,FALSE,"Aging Summary";#N/A,#N/A,FALSE,"Ratio Analysis";#N/A,#N/A,FALSE,"Test 120 Day Accts";#N/A,#N/A,FALSE,"Tickmarks"}</definedName>
    <definedName name="SS">"04"</definedName>
    <definedName name="sss">#REF!</definedName>
    <definedName name="St._Thomas_Energy_Inc.">#REF!</definedName>
    <definedName name="Start_20">#REF!</definedName>
    <definedName name="Start_31">#REF!</definedName>
    <definedName name="Start_32">#REF!</definedName>
    <definedName name="START_YR">#REF!</definedName>
    <definedName name="STATE">"*READY"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acctGrp">#REF!</definedName>
    <definedName name="subtrans">#REF!,#REF!,#REF!,#REF!,#REF!</definedName>
    <definedName name="Summary">#REF!</definedName>
    <definedName name="SUMMARY_IS">#REF!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ELECAPBUD">#REF!</definedName>
    <definedName name="temp">#REF!</definedName>
    <definedName name="TEMPA">#REF!</definedName>
    <definedName name="terr_name">#REF!</definedName>
    <definedName name="test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>#REF!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FP_PG_Comp_121307_b">#REF!</definedName>
    <definedName name="TITLE">"WORK ORDER MTD AMOUNTS FOR SEP 2012 -
G/L ACCOUNT 4082  Retail Services Reve"</definedName>
    <definedName name="Title1">#REF!</definedName>
    <definedName name="Title2">#REF!</definedName>
    <definedName name="Title3">#REF!</definedName>
    <definedName name="tm1\\_0_H">"{ ""server"" : ""http://alcognoswebprd.alectra.com:9580"", ""cube"" : ""{ \""server\"" : \""Alectra\"", \""cube\"" : \""BPP - Burden Calculations\""}""}"</definedName>
    <definedName name="tm1\\_1_H">"{ ""server"" : ""http://alcognoswebprd.alectra.com:9580"", ""cube"" : ""{ \""server\"" : \""Alectra\"", \""cube\"" : \""BPP - Burden Calculations\""}""}"</definedName>
    <definedName name="TM1REBUILDOPTION">1</definedName>
    <definedName name="TorF">#REF!</definedName>
    <definedName name="total">#REF!,#REF!,#REF!,#REF!,#REF!,#REF!,#REF!,#REF!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PG">"2"</definedName>
    <definedName name="TPATH">"C:\Documents and Settings\All Users\Application Data\Symtrax\Compleo Suite 4\Temp\9ee12985-ed8d-4475-a6ab-533b6249471f"</definedName>
    <definedName name="TR">#REF!</definedName>
    <definedName name="TRANBUD">#REF!</definedName>
    <definedName name="TRANEND">#REF!</definedName>
    <definedName name="transportation_costs">#REF!</definedName>
    <definedName name="TRANSTART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utu" hidden="1">#REF!</definedName>
    <definedName name="TWENTY_FIVE_YEAR_CLUB">#REF!</definedName>
    <definedName name="TXLDCLoad">#REF!</definedName>
    <definedName name="TXLDCRate">#REF!</definedName>
    <definedName name="u" hidden="1">{#N/A,#N/A,FALSE,"Aging Summary";#N/A,#N/A,FALSE,"Ratio Analysis";#N/A,#N/A,FALSE,"Test 120 Day Accts";#N/A,#N/A,FALSE,"Tickmarks"}</definedName>
    <definedName name="UGLINCAPBUD">#REF!</definedName>
    <definedName name="unbuntrans">#REF!</definedName>
    <definedName name="UnionStaff">#REF!</definedName>
    <definedName name="UnionTitles">#REF!</definedName>
    <definedName name="Units">#REF!</definedName>
    <definedName name="Untitled">#REF!</definedName>
    <definedName name="Update_Date">#REF!</definedName>
    <definedName name="USDAT">"GL150"</definedName>
    <definedName name="UsefulLife">#REF!</definedName>
    <definedName name="USNAM">"OSELIVANOV"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rSum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lookup">#REF!</definedName>
    <definedName name="VEHLEASCAPBUD">#REF!</definedName>
    <definedName name="VV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employee">#REF!</definedName>
    <definedName name="WHEATCAPBUD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name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localSheetId="1" hidden="1">{#N/A,#N/A,FALSE,"HIBBARD";#N/A,#N/A,FALSE,"BEATON";#N/A,#N/A,FALSE,"CLARKSON";#N/A,#N/A,FALSE,"HARTMAN";#N/A,#N/A,FALSE,"SAMSON";#N/A,#N/A,FALSE,"VENSKAITIS";#N/A,#N/A,FALSE,"MCNEIL"}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K_by_Peer_Group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  <c r="DP68" i="4" l="1"/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3" i="2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3" i="3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3" i="2"/>
  <c r="D9" i="4" l="1"/>
  <c r="B9" i="4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L6" i="3"/>
  <c r="C25" i="1" s="1"/>
  <c r="H9" i="3"/>
  <c r="H8" i="3"/>
  <c r="H7" i="3"/>
  <c r="K5" i="3"/>
  <c r="C16" i="1" s="1"/>
  <c r="H5" i="3"/>
  <c r="K3" i="3"/>
  <c r="C14" i="1" s="1"/>
  <c r="H4" i="3"/>
  <c r="L3" i="3"/>
  <c r="C22" i="1" s="1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L6" i="2"/>
  <c r="K6" i="2"/>
  <c r="B17" i="1" s="1"/>
  <c r="H9" i="2"/>
  <c r="H8" i="2"/>
  <c r="H7" i="2"/>
  <c r="K4" i="2"/>
  <c r="B15" i="1" s="1"/>
  <c r="H6" i="2"/>
  <c r="K5" i="2"/>
  <c r="B16" i="1" s="1"/>
  <c r="H5" i="2"/>
  <c r="L4" i="2"/>
  <c r="H4" i="2"/>
  <c r="A21" i="1"/>
  <c r="B25" i="1" l="1"/>
  <c r="B23" i="1"/>
  <c r="L3" i="2"/>
  <c r="H6" i="3"/>
  <c r="H10" i="3"/>
  <c r="K6" i="3"/>
  <c r="C17" i="1" s="1"/>
  <c r="H10" i="2"/>
  <c r="L5" i="3"/>
  <c r="C24" i="1" s="1"/>
  <c r="K4" i="3"/>
  <c r="C15" i="1" s="1"/>
  <c r="H3" i="3"/>
  <c r="L4" i="3"/>
  <c r="C23" i="1" s="1"/>
  <c r="L5" i="2"/>
  <c r="C26" i="1" l="1"/>
  <c r="L7" i="3"/>
  <c r="B24" i="1"/>
  <c r="B22" i="1"/>
  <c r="K7" i="3"/>
  <c r="L7" i="2"/>
  <c r="C18" i="1" l="1"/>
  <c r="B26" i="1"/>
  <c r="C28" i="1" l="1"/>
  <c r="K3" i="2" l="1"/>
  <c r="K7" i="2" s="1"/>
  <c r="H3" i="2"/>
  <c r="B14" i="1" l="1"/>
  <c r="B18" i="1" s="1"/>
  <c r="B28" i="1" l="1"/>
  <c r="D31" i="1" s="1"/>
  <c r="D32" i="1" l="1"/>
  <c r="D33" i="1" s="1"/>
</calcChain>
</file>

<file path=xl/sharedStrings.xml><?xml version="1.0" encoding="utf-8"?>
<sst xmlns="http://schemas.openxmlformats.org/spreadsheetml/2006/main" count="170" uniqueCount="67">
  <si>
    <t>Appendix</t>
  </si>
  <si>
    <t>Account 1508 Sub-account - Direct Labour Capitalization Changes</t>
  </si>
  <si>
    <t>Impact resulting from Direct Labour Capitalization Changes</t>
  </si>
  <si>
    <t>Reporting Basis</t>
  </si>
  <si>
    <t>MIFRS</t>
  </si>
  <si>
    <t>Forecast</t>
  </si>
  <si>
    <t>$</t>
  </si>
  <si>
    <t>Capital Budget under Old DLC Rates</t>
  </si>
  <si>
    <t>Division</t>
  </si>
  <si>
    <t>Asset Strategy</t>
  </si>
  <si>
    <t>Customer Service</t>
  </si>
  <si>
    <t>Network Metering</t>
  </si>
  <si>
    <t>Operations</t>
  </si>
  <si>
    <t>Total</t>
  </si>
  <si>
    <t>Capital Budget under New DLC Rates</t>
  </si>
  <si>
    <t>Difference in Capital Budget</t>
  </si>
  <si>
    <t>Effect on Deferral and Variance Account Rate Riders</t>
  </si>
  <si>
    <t>Closing balance in Account 1508  Sub-account - Direct Labour Capitalization Changes</t>
  </si>
  <si>
    <t>Return on capital</t>
  </si>
  <si>
    <t>Return on Rate Base Associated with Account 1508 Sub-account - Direct Labour Capitalization Changes balance at return on capital</t>
  </si>
  <si>
    <t># of years of rate rider disposition period</t>
  </si>
  <si>
    <t xml:space="preserve">     Amount included in Deferral and Variance Account Rate Rider Calculation</t>
  </si>
  <si>
    <t>Closing balance in Account 1508 Sub-account - Direct Labour Capitalization Changes</t>
  </si>
  <si>
    <t>Rate Zone</t>
  </si>
  <si>
    <t>Closing Principal Balance as of Dec-31-25</t>
  </si>
  <si>
    <t>Principal-Projected Transactions during 2026</t>
  </si>
  <si>
    <t>Closing Principal Balance as of Dec-31-26</t>
  </si>
  <si>
    <t>BRZ</t>
  </si>
  <si>
    <t>ERZ</t>
  </si>
  <si>
    <t>GRZ</t>
  </si>
  <si>
    <t>HRZ</t>
  </si>
  <si>
    <t>PRZ</t>
  </si>
  <si>
    <t>Table 1: Breakdown by Business Unit</t>
  </si>
  <si>
    <t>Table 2: Summary by Division</t>
  </si>
  <si>
    <t>Business Unit</t>
  </si>
  <si>
    <t>2025 Labour Pool Forecast</t>
  </si>
  <si>
    <t>Previous Capitalization %</t>
  </si>
  <si>
    <t>2025 Forecasting using previous % (Capital $)</t>
  </si>
  <si>
    <t>Recommended Study Capitalization %</t>
  </si>
  <si>
    <t>2025 Forecast Study Results (Capital $)</t>
  </si>
  <si>
    <t>Variance</t>
  </si>
  <si>
    <t>Asset Sustainment</t>
  </si>
  <si>
    <t>Capital Investment Planning</t>
  </si>
  <si>
    <t>Customer Capital</t>
  </si>
  <si>
    <t>Distribution Standards</t>
  </si>
  <si>
    <t>Key Accounts/New Connections</t>
  </si>
  <si>
    <t>Layouts and ICI</t>
  </si>
  <si>
    <t>OH Mtce &amp; Construction Central - North</t>
  </si>
  <si>
    <t>OH Mtce &amp; Construction Central - South</t>
  </si>
  <si>
    <t>OH Mtce &amp; Construction East - North</t>
  </si>
  <si>
    <t>OH Mtce &amp; Construction East - South</t>
  </si>
  <si>
    <t>OH Mtce &amp; Construction SouthWest - Guelph</t>
  </si>
  <si>
    <t>OH Mtce &amp; Construction West - St. Catharines</t>
  </si>
  <si>
    <t>OH Mtce &amp; Construction West Hamilton</t>
  </si>
  <si>
    <t>Planned Capital</t>
  </si>
  <si>
    <t>Program Delivery</t>
  </si>
  <si>
    <t>Protection and Control</t>
  </si>
  <si>
    <t>Records &amp; Mapping Services</t>
  </si>
  <si>
    <t>Reliability</t>
  </si>
  <si>
    <t>Station Design</t>
  </si>
  <si>
    <t>Station Sustainment</t>
  </si>
  <si>
    <t>Subdivision Design</t>
  </si>
  <si>
    <t>System Control</t>
  </si>
  <si>
    <t>System Planning &amp; Optimization</t>
  </si>
  <si>
    <t>2026 Labour Pool Forecast</t>
  </si>
  <si>
    <t>2026 Forecasting using previous % (Capital $)</t>
  </si>
  <si>
    <t>2026 Forecast Study Results (Capital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</si>
</sst>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&quot;$&quot;* #,##0_);_(&quot;$&quot;* \(#,##0\);_(&quot;$&quot;* &quot;-&quot;??_);_(@_)"/>
    <numFmt numFmtId="167" formatCode="#,##0.00;\(#,##0.00\)"/>
    <numFmt numFmtId="168" formatCode="#,##0;\(#,##0\)"/>
    <numFmt numFmtId="169" formatCode="_(* #,##0.0_);_(* \(#,##0.0\);_(* &quot;-&quot;??_);_(@_)"/>
    <numFmt numFmtId="170" formatCode="_(* #,##0.0_);_(* \(#,##0.0\);_(* &quot;-&quot;?_);_(@_)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3" applyProtection="1">
      <protection locked="0"/>
    </xf>
    <xf numFmtId="0" fontId="6" fillId="0" borderId="0" xfId="4" applyFont="1" applyProtection="1">
      <protection locked="0"/>
    </xf>
    <xf numFmtId="0" fontId="7" fillId="0" borderId="1" xfId="4" applyFont="1" applyBorder="1" applyAlignment="1" applyProtection="1">
      <alignment horizontal="center" wrapText="1"/>
      <protection locked="0"/>
    </xf>
    <xf numFmtId="0" fontId="8" fillId="0" borderId="0" xfId="4" applyFont="1" applyProtection="1">
      <protection locked="0"/>
    </xf>
    <xf numFmtId="0" fontId="7" fillId="0" borderId="0" xfId="4" applyFont="1" applyProtection="1">
      <protection locked="0"/>
    </xf>
    <xf numFmtId="0" fontId="7" fillId="0" borderId="1" xfId="4" applyFont="1" applyBorder="1" applyAlignment="1" applyProtection="1">
      <alignment horizontal="center" vertical="center"/>
      <protection locked="0"/>
    </xf>
    <xf numFmtId="0" fontId="6" fillId="0" borderId="1" xfId="4" applyFont="1" applyBorder="1" applyAlignment="1" applyProtection="1">
      <alignment horizontal="center"/>
      <protection locked="0"/>
    </xf>
    <xf numFmtId="0" fontId="7" fillId="0" borderId="1" xfId="4" applyFont="1" applyBorder="1" applyProtection="1">
      <protection locked="0"/>
    </xf>
    <xf numFmtId="3" fontId="6" fillId="0" borderId="1" xfId="4" applyNumberFormat="1" applyFont="1" applyBorder="1" applyProtection="1">
      <protection locked="0"/>
    </xf>
    <xf numFmtId="0" fontId="6" fillId="0" borderId="1" xfId="4" applyFont="1" applyBorder="1" applyAlignment="1" applyProtection="1">
      <alignment horizontal="left" indent="2"/>
      <protection locked="0"/>
    </xf>
    <xf numFmtId="3" fontId="7" fillId="0" borderId="1" xfId="4" applyNumberFormat="1" applyFont="1" applyBorder="1" applyProtection="1">
      <protection locked="0"/>
    </xf>
    <xf numFmtId="0" fontId="9" fillId="0" borderId="0" xfId="4" applyFont="1" applyProtection="1">
      <protection locked="0"/>
    </xf>
    <xf numFmtId="0" fontId="2" fillId="0" borderId="0" xfId="0" applyFont="1"/>
    <xf numFmtId="0" fontId="6" fillId="0" borderId="1" xfId="4" applyFont="1" applyBorder="1" applyAlignment="1" applyProtection="1">
      <alignment horizontal="left" indent="1"/>
      <protection locked="0"/>
    </xf>
    <xf numFmtId="3" fontId="5" fillId="0" borderId="0" xfId="4" applyNumberFormat="1" applyProtection="1">
      <protection locked="0"/>
    </xf>
    <xf numFmtId="0" fontId="7" fillId="0" borderId="1" xfId="4" applyFont="1" applyBorder="1" applyAlignment="1" applyProtection="1">
      <alignment wrapText="1"/>
      <protection locked="0"/>
    </xf>
    <xf numFmtId="3" fontId="8" fillId="0" borderId="0" xfId="4" applyNumberFormat="1" applyFont="1" applyProtection="1">
      <protection locked="0"/>
    </xf>
    <xf numFmtId="3" fontId="6" fillId="0" borderId="0" xfId="4" applyNumberFormat="1" applyFont="1" applyProtection="1">
      <protection locked="0"/>
    </xf>
    <xf numFmtId="0" fontId="6" fillId="0" borderId="2" xfId="4" applyFont="1" applyBorder="1" applyAlignment="1" applyProtection="1">
      <alignment horizontal="left" wrapText="1" indent="4"/>
      <protection locked="0"/>
    </xf>
    <xf numFmtId="0" fontId="6" fillId="0" borderId="2" xfId="4" applyFont="1" applyBorder="1" applyProtection="1">
      <protection locked="0"/>
    </xf>
    <xf numFmtId="165" fontId="6" fillId="0" borderId="2" xfId="1" applyNumberFormat="1" applyFont="1" applyBorder="1" applyProtection="1">
      <protection locked="0"/>
    </xf>
    <xf numFmtId="0" fontId="7" fillId="0" borderId="0" xfId="4" applyFont="1" applyAlignment="1" applyProtection="1">
      <alignment horizontal="right"/>
      <protection locked="0"/>
    </xf>
    <xf numFmtId="10" fontId="6" fillId="0" borderId="3" xfId="4" applyNumberFormat="1" applyFont="1" applyBorder="1" applyProtection="1">
      <protection locked="0"/>
    </xf>
    <xf numFmtId="0" fontId="7" fillId="0" borderId="5" xfId="4" applyFont="1" applyBorder="1" applyProtection="1">
      <protection locked="0"/>
    </xf>
    <xf numFmtId="0" fontId="6" fillId="0" borderId="5" xfId="4" applyFont="1" applyBorder="1" applyProtection="1">
      <protection locked="0"/>
    </xf>
    <xf numFmtId="166" fontId="6" fillId="0" borderId="5" xfId="2" applyNumberFormat="1" applyFont="1" applyBorder="1" applyProtection="1">
      <protection locked="0"/>
    </xf>
    <xf numFmtId="0" fontId="10" fillId="0" borderId="0" xfId="0" applyFont="1"/>
    <xf numFmtId="167" fontId="10" fillId="0" borderId="0" xfId="0" applyNumberFormat="1" applyFont="1"/>
    <xf numFmtId="0" fontId="11" fillId="2" borderId="0" xfId="0" applyFont="1" applyFill="1"/>
    <xf numFmtId="0" fontId="10" fillId="2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horizontal="center" wrapText="1"/>
    </xf>
    <xf numFmtId="9" fontId="10" fillId="0" borderId="0" xfId="0" applyNumberFormat="1" applyFont="1"/>
    <xf numFmtId="3" fontId="10" fillId="0" borderId="0" xfId="0" applyNumberFormat="1" applyFont="1"/>
    <xf numFmtId="168" fontId="10" fillId="0" borderId="0" xfId="0" applyNumberFormat="1" applyFont="1"/>
    <xf numFmtId="168" fontId="13" fillId="0" borderId="0" xfId="0" applyNumberFormat="1" applyFont="1"/>
    <xf numFmtId="0" fontId="12" fillId="3" borderId="1" xfId="4" applyFont="1" applyFill="1" applyBorder="1" applyAlignment="1" applyProtection="1">
      <alignment horizontal="center" vertical="center"/>
      <protection locked="0"/>
    </xf>
    <xf numFmtId="0" fontId="12" fillId="3" borderId="1" xfId="4" applyFont="1" applyFill="1" applyBorder="1" applyAlignment="1" applyProtection="1">
      <alignment horizontal="center" vertical="center" wrapText="1"/>
      <protection locked="0"/>
    </xf>
    <xf numFmtId="0" fontId="12" fillId="3" borderId="1" xfId="4" applyFont="1" applyFill="1" applyBorder="1" applyAlignment="1" applyProtection="1">
      <alignment horizontal="center" wrapText="1"/>
      <protection locked="0"/>
    </xf>
    <xf numFmtId="169" fontId="0" fillId="0" borderId="0" xfId="6" applyNumberFormat="1" applyFont="1"/>
    <xf numFmtId="169" fontId="0" fillId="0" borderId="6" xfId="6" applyNumberFormat="1" applyFont="1" applyBorder="1"/>
    <xf numFmtId="0" fontId="14" fillId="0" borderId="0" xfId="0" applyFont="1"/>
    <xf numFmtId="169" fontId="14" fillId="0" borderId="0" xfId="0" applyNumberFormat="1" applyFont="1"/>
    <xf numFmtId="10" fontId="0" fillId="0" borderId="0" xfId="5" applyNumberFormat="1" applyFont="1"/>
    <xf numFmtId="164" fontId="0" fillId="0" borderId="0" xfId="0" applyNumberFormat="1"/>
    <xf numFmtId="169" fontId="0" fillId="0" borderId="0" xfId="0" applyNumberFormat="1"/>
    <xf numFmtId="170" fontId="0" fillId="0" borderId="0" xfId="0" applyNumberFormat="1"/>
    <xf numFmtId="0" fontId="4" fillId="0" borderId="0" xfId="3" applyFont="1" applyAlignment="1" applyProtection="1">
      <alignment horizontal="center"/>
      <protection locked="0"/>
    </xf>
    <xf numFmtId="0" fontId="7" fillId="0" borderId="0" xfId="4" applyFont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right" wrapText="1"/>
      <protection locked="0"/>
    </xf>
    <xf numFmtId="165" fontId="6" fillId="0" borderId="4" xfId="1" applyNumberFormat="1" applyFont="1" applyFill="1" applyBorder="1" applyAlignment="1" applyProtection="1">
      <alignment horizontal="center"/>
      <protection locked="0"/>
    </xf>
    <xf numFmtId="165" fontId="6" fillId="0" borderId="3" xfId="1" applyNumberFormat="1" applyFont="1" applyFill="1" applyBorder="1" applyAlignment="1" applyProtection="1">
      <alignment horizontal="center"/>
      <protection locked="0"/>
    </xf>
  </cellXfs>
  <cellStyles count="7">
    <cellStyle name="Comma" xfId="1" builtinId="3"/>
    <cellStyle name="Comma 2" xfId="6" xr:uid="{2C212183-F828-4204-96FB-5572AA3227F1}"/>
    <cellStyle name="Currency" xfId="2" builtinId="4"/>
    <cellStyle name="Normal" xfId="0" builtinId="0"/>
    <cellStyle name="Normal 2" xfId="3" xr:uid="{15A7F9E9-7734-4D71-873B-9061CFFABED6}"/>
    <cellStyle name="Normal_PPE Deferral Account Schedule for 2013 MIFRS CoS applications (2)" xfId="4" xr:uid="{A5D8989F-051D-4792-9F32-D379759CD04E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74319-DDA2-4ED5-A3DC-F431F1B439C6}">
  <dimension ref="A1:G33"/>
  <sheetViews>
    <sheetView tabSelected="1" workbookViewId="0">
      <selection activeCell="F15" sqref="F15"/>
    </sheetView>
  </sheetViews>
  <sheetFormatPr defaultColWidth="8.7109375" defaultRowHeight="15"/>
  <cols>
    <col min="1" max="1" width="67.7109375" bestFit="1" customWidth="1"/>
    <col min="2" max="3" width="12.42578125" bestFit="1" customWidth="1"/>
    <col min="4" max="4" width="17.5703125" bestFit="1" customWidth="1"/>
    <col min="6" max="6" width="15.5703125" bestFit="1" customWidth="1"/>
    <col min="7" max="7" width="6" bestFit="1" customWidth="1"/>
  </cols>
  <sheetData>
    <row r="1" spans="1:7" ht="18">
      <c r="A1" s="48" t="s">
        <v>0</v>
      </c>
      <c r="B1" s="48"/>
      <c r="C1" s="48"/>
      <c r="D1" s="48"/>
      <c r="E1" s="48"/>
      <c r="F1" s="48"/>
      <c r="G1" s="48"/>
    </row>
    <row r="2" spans="1:7" ht="18">
      <c r="A2" s="48" t="s">
        <v>1</v>
      </c>
      <c r="B2" s="48"/>
      <c r="C2" s="48"/>
      <c r="D2" s="48"/>
      <c r="E2" s="48"/>
      <c r="F2" s="48"/>
      <c r="G2" s="48"/>
    </row>
    <row r="3" spans="1:7" ht="18">
      <c r="A3" s="48" t="s">
        <v>2</v>
      </c>
      <c r="B3" s="48"/>
      <c r="C3" s="48"/>
      <c r="D3" s="48"/>
      <c r="E3" s="48"/>
      <c r="F3" s="48"/>
      <c r="G3" s="48"/>
    </row>
    <row r="4" spans="1:7">
      <c r="A4" s="1"/>
      <c r="B4" s="1"/>
      <c r="C4" s="1"/>
      <c r="D4" s="1"/>
      <c r="E4" s="1"/>
      <c r="F4" s="1"/>
      <c r="G4" s="1"/>
    </row>
    <row r="5" spans="1:7">
      <c r="A5" s="2"/>
      <c r="B5" s="2"/>
      <c r="C5" s="2"/>
      <c r="D5" s="2"/>
      <c r="E5" s="2"/>
      <c r="F5" s="2"/>
      <c r="G5" s="2"/>
    </row>
    <row r="6" spans="1:7">
      <c r="A6" s="49"/>
      <c r="B6" s="49"/>
      <c r="C6" s="49"/>
      <c r="D6" s="49"/>
      <c r="E6" s="49"/>
      <c r="F6" s="49"/>
      <c r="G6" s="49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3">
        <v>2025</v>
      </c>
      <c r="C8" s="3">
        <v>2026</v>
      </c>
      <c r="E8" s="4"/>
    </row>
    <row r="9" spans="1:7">
      <c r="A9" s="5" t="s">
        <v>3</v>
      </c>
      <c r="B9" s="6" t="s">
        <v>4</v>
      </c>
      <c r="C9" s="6" t="s">
        <v>4</v>
      </c>
      <c r="E9" s="4"/>
    </row>
    <row r="10" spans="1:7">
      <c r="A10" s="5"/>
      <c r="B10" s="6" t="s">
        <v>5</v>
      </c>
      <c r="C10" s="6" t="s">
        <v>5</v>
      </c>
      <c r="E10" s="4"/>
    </row>
    <row r="11" spans="1:7">
      <c r="A11" s="2"/>
      <c r="B11" s="7" t="s">
        <v>6</v>
      </c>
      <c r="C11" s="7" t="s">
        <v>6</v>
      </c>
      <c r="E11" s="4"/>
    </row>
    <row r="12" spans="1:7">
      <c r="A12" s="5" t="s">
        <v>7</v>
      </c>
      <c r="E12" s="4"/>
    </row>
    <row r="13" spans="1:7">
      <c r="A13" s="8" t="s">
        <v>8</v>
      </c>
      <c r="B13" s="9"/>
      <c r="C13" s="9"/>
      <c r="E13" s="4"/>
    </row>
    <row r="14" spans="1:7">
      <c r="A14" s="10" t="s">
        <v>9</v>
      </c>
      <c r="B14" s="9">
        <f>+'2025F'!K3</f>
        <v>5952165.6578563824</v>
      </c>
      <c r="C14" s="9">
        <f>+'2026F'!K3</f>
        <v>6576686.6755199973</v>
      </c>
      <c r="D14" s="4"/>
      <c r="E14" s="4"/>
    </row>
    <row r="15" spans="1:7">
      <c r="A15" s="10" t="s">
        <v>10</v>
      </c>
      <c r="B15" s="9">
        <f>+'2025F'!K4</f>
        <v>1129461.964579138</v>
      </c>
      <c r="C15" s="9">
        <f>+'2026F'!K4</f>
        <v>1168241.4221907952</v>
      </c>
      <c r="D15" s="4"/>
      <c r="E15" s="4"/>
    </row>
    <row r="16" spans="1:7">
      <c r="A16" s="10" t="s">
        <v>11</v>
      </c>
      <c r="B16" s="9">
        <f>+'2025F'!K5</f>
        <v>2302778.1631291909</v>
      </c>
      <c r="C16" s="9">
        <f>+'2026F'!K5</f>
        <v>3010055.3074482479</v>
      </c>
      <c r="D16" s="4"/>
      <c r="E16" s="4"/>
    </row>
    <row r="17" spans="1:7">
      <c r="A17" s="10" t="s">
        <v>12</v>
      </c>
      <c r="B17" s="9">
        <f>+'2025F'!K6</f>
        <v>10127091.571206786</v>
      </c>
      <c r="C17" s="9">
        <f>+'2026F'!K6</f>
        <v>13657358.547291793</v>
      </c>
      <c r="D17" s="4"/>
      <c r="E17" s="4"/>
    </row>
    <row r="18" spans="1:7" s="13" customFormat="1">
      <c r="A18" s="8" t="s">
        <v>13</v>
      </c>
      <c r="B18" s="11">
        <f>SUM(B13:B17)</f>
        <v>19511497.356771499</v>
      </c>
      <c r="C18" s="11">
        <f>SUM(C14:C17)</f>
        <v>24412341.952450834</v>
      </c>
      <c r="D18" s="12"/>
      <c r="E18" s="12"/>
    </row>
    <row r="19" spans="1:7">
      <c r="A19" s="2"/>
      <c r="B19" s="4"/>
      <c r="C19" s="4"/>
      <c r="D19" s="4"/>
      <c r="E19" s="4"/>
    </row>
    <row r="20" spans="1:7">
      <c r="A20" s="5" t="s">
        <v>14</v>
      </c>
      <c r="B20" s="4"/>
      <c r="C20" s="4"/>
      <c r="D20" s="4"/>
      <c r="E20" s="4"/>
    </row>
    <row r="21" spans="1:7">
      <c r="A21" s="8" t="str">
        <f>A13</f>
        <v>Division</v>
      </c>
      <c r="B21" s="9"/>
      <c r="C21" s="9"/>
      <c r="D21" s="4"/>
      <c r="E21" s="4"/>
    </row>
    <row r="22" spans="1:7">
      <c r="A22" s="14" t="s">
        <v>9</v>
      </c>
      <c r="B22" s="9">
        <f>+'2025F'!L3</f>
        <v>7215157.9563907832</v>
      </c>
      <c r="C22" s="9">
        <f>+'2026F'!L3</f>
        <v>7733323.1818832848</v>
      </c>
      <c r="D22" s="4"/>
      <c r="E22" s="4"/>
    </row>
    <row r="23" spans="1:7">
      <c r="A23" s="14" t="s">
        <v>10</v>
      </c>
      <c r="B23" s="9">
        <f>+'2025F'!L4</f>
        <v>825791.9025568011</v>
      </c>
      <c r="C23" s="9">
        <f>+'2026F'!L4</f>
        <v>856140.24897043791</v>
      </c>
      <c r="D23" s="4"/>
      <c r="E23" s="4"/>
    </row>
    <row r="24" spans="1:7">
      <c r="A24" s="14" t="s">
        <v>11</v>
      </c>
      <c r="B24" s="9">
        <f>+'2025F'!L5</f>
        <v>3470082.9249831121</v>
      </c>
      <c r="C24" s="9">
        <f>+'2026F'!L5</f>
        <v>4135122.2327271244</v>
      </c>
      <c r="D24" s="4"/>
      <c r="E24" s="4"/>
    </row>
    <row r="25" spans="1:7">
      <c r="A25" s="14" t="s">
        <v>12</v>
      </c>
      <c r="B25" s="9">
        <f>+'2025F'!L6</f>
        <v>13706831.377217168</v>
      </c>
      <c r="C25" s="9">
        <f>+'2026F'!L6</f>
        <v>17020649.132970493</v>
      </c>
      <c r="D25" s="4"/>
      <c r="E25" s="4"/>
    </row>
    <row r="26" spans="1:7" s="13" customFormat="1">
      <c r="A26" s="8" t="s">
        <v>13</v>
      </c>
      <c r="B26" s="11">
        <f>SUM(B21:B25)</f>
        <v>25217864.161147863</v>
      </c>
      <c r="C26" s="11">
        <f>SUM(C22:C25)</f>
        <v>29745234.796551339</v>
      </c>
      <c r="D26" s="12"/>
      <c r="E26" s="12"/>
    </row>
    <row r="27" spans="1:7">
      <c r="A27" s="2"/>
      <c r="B27" s="4"/>
      <c r="C27" s="4"/>
      <c r="D27" s="4"/>
      <c r="E27" s="4"/>
      <c r="F27" s="15"/>
    </row>
    <row r="28" spans="1:7">
      <c r="A28" s="16" t="s">
        <v>15</v>
      </c>
      <c r="B28" s="9">
        <f>B18-B26</f>
        <v>-5706366.8043763638</v>
      </c>
      <c r="C28" s="9">
        <f>C18-C26</f>
        <v>-5332892.8441005051</v>
      </c>
      <c r="D28" s="4"/>
      <c r="E28" s="17"/>
    </row>
    <row r="29" spans="1:7">
      <c r="A29" s="5"/>
      <c r="B29" s="18"/>
      <c r="C29" s="18"/>
      <c r="D29" s="18"/>
      <c r="E29" s="18"/>
      <c r="F29" s="18"/>
      <c r="G29" s="2"/>
    </row>
    <row r="30" spans="1:7">
      <c r="A30" s="5" t="s">
        <v>16</v>
      </c>
      <c r="B30" s="18"/>
      <c r="C30" s="18"/>
      <c r="D30" s="18"/>
      <c r="E30" s="18"/>
      <c r="F30" s="18"/>
      <c r="G30" s="2"/>
    </row>
    <row r="31" spans="1:7" ht="26.25">
      <c r="A31" s="19" t="s">
        <v>17</v>
      </c>
      <c r="B31" s="20"/>
      <c r="C31" s="20"/>
      <c r="D31" s="21">
        <f>SUM(B28:C28)</f>
        <v>-11039259.648476869</v>
      </c>
      <c r="E31" s="2"/>
      <c r="F31" s="22" t="s">
        <v>18</v>
      </c>
      <c r="G31" s="23">
        <v>6.0999999999999999E-2</v>
      </c>
    </row>
    <row r="32" spans="1:7" ht="26.25">
      <c r="A32" s="19" t="s">
        <v>19</v>
      </c>
      <c r="B32" s="20"/>
      <c r="C32" s="20"/>
      <c r="D32" s="21">
        <f>D31*G31*1</f>
        <v>-673394.83855708898</v>
      </c>
      <c r="E32" s="50" t="s">
        <v>20</v>
      </c>
      <c r="F32" s="50"/>
      <c r="G32" s="51">
        <v>1</v>
      </c>
    </row>
    <row r="33" spans="1:7">
      <c r="A33" s="24" t="s">
        <v>21</v>
      </c>
      <c r="B33" s="25"/>
      <c r="C33" s="25"/>
      <c r="D33" s="26">
        <f>D31+D32</f>
        <v>-11712654.487033958</v>
      </c>
      <c r="E33" s="50"/>
      <c r="F33" s="50"/>
      <c r="G33" s="52"/>
    </row>
  </sheetData>
  <mergeCells count="6">
    <mergeCell ref="A1:G1"/>
    <mergeCell ref="A2:G2"/>
    <mergeCell ref="A3:G3"/>
    <mergeCell ref="A6:G6"/>
    <mergeCell ref="E32:F33"/>
    <mergeCell ref="G32:G33"/>
  </mergeCells>
  <pageMargins left="0.7" right="0.7" top="0.75" bottom="0.75" header="0.3" footer="0.3"/>
  <ignoredErrors>
    <ignoredError sqref="B14:D3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4211-5982-4261-9D20-D98586158E98}">
  <dimension ref="A1:DP68"/>
  <sheetViews>
    <sheetView workbookViewId="0">
      <selection activeCell="G9" sqref="G9"/>
    </sheetView>
  </sheetViews>
  <sheetFormatPr defaultRowHeight="15"/>
  <cols>
    <col min="1" max="1" width="14.85546875" customWidth="1"/>
    <col min="2" max="3" width="16" customWidth="1"/>
    <col min="4" max="4" width="15" customWidth="1"/>
    <col min="5" max="5" width="11.42578125" customWidth="1"/>
  </cols>
  <sheetData>
    <row r="1" spans="1:5">
      <c r="A1" t="s">
        <v>22</v>
      </c>
    </row>
    <row r="3" spans="1:5" ht="53.25" customHeight="1">
      <c r="A3" s="37" t="s">
        <v>23</v>
      </c>
      <c r="B3" s="38" t="s">
        <v>24</v>
      </c>
      <c r="C3" s="38" t="s">
        <v>25</v>
      </c>
      <c r="D3" s="39" t="s">
        <v>26</v>
      </c>
    </row>
    <row r="4" spans="1:5">
      <c r="A4" t="s">
        <v>27</v>
      </c>
      <c r="B4" s="40">
        <v>-0.88130871202833316</v>
      </c>
      <c r="C4" s="40">
        <v>-0.92762937920181643</v>
      </c>
      <c r="D4" s="40">
        <v>-1.8089380912301496</v>
      </c>
      <c r="E4" s="47"/>
    </row>
    <row r="5" spans="1:5">
      <c r="A5" t="s">
        <v>28</v>
      </c>
      <c r="B5" s="40">
        <v>-1.4581999128854635</v>
      </c>
      <c r="C5" s="40">
        <v>-1.5348413801889187</v>
      </c>
      <c r="D5" s="40">
        <v>-2.9930412930743824</v>
      </c>
      <c r="E5" s="47"/>
    </row>
    <row r="6" spans="1:5">
      <c r="A6" t="s">
        <v>29</v>
      </c>
      <c r="B6" s="40">
        <v>-0.34222411621910381</v>
      </c>
      <c r="C6" s="40">
        <v>-0.36021105901198858</v>
      </c>
      <c r="D6" s="40">
        <v>-0.70243517523109233</v>
      </c>
      <c r="E6" s="47"/>
    </row>
    <row r="7" spans="1:5">
      <c r="A7" t="s">
        <v>30</v>
      </c>
      <c r="B7" s="40">
        <v>-1.1026623833124609</v>
      </c>
      <c r="C7" s="40">
        <v>-1.1606171686958764</v>
      </c>
      <c r="D7" s="40">
        <v>-2.2632795520083375</v>
      </c>
      <c r="E7" s="47"/>
    </row>
    <row r="8" spans="1:5">
      <c r="A8" t="s">
        <v>31</v>
      </c>
      <c r="B8" s="40">
        <v>-1.9219718755546382</v>
      </c>
      <c r="C8" s="40">
        <v>-2.0229887137513991</v>
      </c>
      <c r="D8" s="40">
        <v>-3.9449605893060373</v>
      </c>
      <c r="E8" s="47"/>
    </row>
    <row r="9" spans="1:5" ht="15.75" thickBot="1">
      <c r="B9" s="41">
        <f>SUM(B4:B8)</f>
        <v>-5.7063670000000002</v>
      </c>
      <c r="C9" s="41">
        <f>SUM(C4:C8)</f>
        <v>-6.0062877008499989</v>
      </c>
      <c r="D9" s="41">
        <f>SUM(D4:D8)</f>
        <v>-11.712654700849999</v>
      </c>
      <c r="E9" s="47"/>
    </row>
    <row r="10" spans="1:5" ht="15.75" thickTop="1">
      <c r="A10" s="42"/>
      <c r="B10" s="43"/>
      <c r="C10" s="43"/>
      <c r="D10" s="43"/>
      <c r="E10" s="47"/>
    </row>
    <row r="11" spans="1:5">
      <c r="B11" s="46"/>
      <c r="C11" s="46"/>
      <c r="D11" s="46"/>
      <c r="E11" s="44"/>
    </row>
    <row r="68" spans="120:120">
      <c r="DP68" s="45">
        <f>DY68/1000000</f>
        <v>0</v>
      </c>
    </row>
  </sheetData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FDEE-0B0E-4858-806E-881986EB9D28}">
  <dimension ref="A1:L30"/>
  <sheetViews>
    <sheetView zoomScale="90" zoomScaleNormal="90" workbookViewId="0">
      <selection activeCell="F3" sqref="F3"/>
    </sheetView>
  </sheetViews>
  <sheetFormatPr defaultRowHeight="12.75"/>
  <cols>
    <col min="1" max="1" width="15.7109375" style="27" bestFit="1" customWidth="1"/>
    <col min="2" max="2" width="40.85546875" style="27" bestFit="1" customWidth="1"/>
    <col min="3" max="3" width="15.140625" style="27" customWidth="1"/>
    <col min="4" max="4" width="15.5703125" style="27" customWidth="1"/>
    <col min="5" max="5" width="18.5703125" style="27" customWidth="1"/>
    <col min="6" max="6" width="15.5703125" style="27" customWidth="1"/>
    <col min="7" max="7" width="18.5703125" style="27" customWidth="1"/>
    <col min="8" max="8" width="12.5703125" style="27" bestFit="1" customWidth="1"/>
    <col min="9" max="9" width="9.140625" style="27"/>
    <col min="10" max="10" width="18.5703125" style="27" customWidth="1"/>
    <col min="11" max="12" width="13.5703125" style="27" bestFit="1" customWidth="1"/>
    <col min="13" max="16384" width="9.140625" style="27"/>
  </cols>
  <sheetData>
    <row r="1" spans="1:12">
      <c r="A1" s="29" t="s">
        <v>32</v>
      </c>
      <c r="B1" s="30"/>
      <c r="C1" s="30"/>
      <c r="D1" s="30"/>
      <c r="E1" s="30"/>
      <c r="F1" s="30"/>
      <c r="G1" s="30"/>
      <c r="H1" s="30"/>
      <c r="J1" s="29" t="s">
        <v>33</v>
      </c>
      <c r="K1" s="30"/>
      <c r="L1" s="30"/>
    </row>
    <row r="2" spans="1:12" ht="51">
      <c r="A2" s="31" t="s">
        <v>8</v>
      </c>
      <c r="B2" s="31" t="s">
        <v>34</v>
      </c>
      <c r="C2" s="32" t="s">
        <v>35</v>
      </c>
      <c r="D2" s="32" t="s">
        <v>36</v>
      </c>
      <c r="E2" s="32" t="s">
        <v>37</v>
      </c>
      <c r="F2" s="32" t="s">
        <v>38</v>
      </c>
      <c r="G2" s="32" t="s">
        <v>39</v>
      </c>
      <c r="H2" s="32" t="s">
        <v>40</v>
      </c>
      <c r="J2" s="31" t="s">
        <v>8</v>
      </c>
      <c r="K2" s="32" t="s">
        <v>7</v>
      </c>
      <c r="L2" s="32" t="s">
        <v>14</v>
      </c>
    </row>
    <row r="3" spans="1:12">
      <c r="A3" s="27" t="s">
        <v>9</v>
      </c>
      <c r="B3" s="27" t="s">
        <v>41</v>
      </c>
      <c r="C3" s="35">
        <v>1170651.6189369706</v>
      </c>
      <c r="D3" s="33">
        <f>+E3/C3</f>
        <v>0.84293028837630646</v>
      </c>
      <c r="E3" s="35">
        <v>986777.70673873066</v>
      </c>
      <c r="F3" s="33">
        <f>+IFERROR(G3/C3,0)</f>
        <v>0.78591146357828678</v>
      </c>
      <c r="G3" s="35">
        <v>920028.52717904537</v>
      </c>
      <c r="H3" s="35">
        <f>+G3-E3</f>
        <v>-66749.17955968529</v>
      </c>
      <c r="J3" s="27" t="s">
        <v>9</v>
      </c>
      <c r="K3" s="35">
        <f>SUMIF(A:A,J3,E:E)</f>
        <v>5952165.6578563824</v>
      </c>
      <c r="L3" s="35">
        <f>SUMIF(A:A,J3,G:G)</f>
        <v>7215157.9563907832</v>
      </c>
    </row>
    <row r="4" spans="1:12">
      <c r="A4" s="27" t="s">
        <v>9</v>
      </c>
      <c r="B4" s="27" t="s">
        <v>42</v>
      </c>
      <c r="C4" s="35">
        <v>666609.11377438041</v>
      </c>
      <c r="D4" s="33">
        <f t="shared" ref="D4:D26" si="0">+E4/C4</f>
        <v>0.79999999999999993</v>
      </c>
      <c r="E4" s="35">
        <v>533287.29101950431</v>
      </c>
      <c r="F4" s="33">
        <f t="shared" ref="F4:F26" si="1">+IFERROR(G4/C4,0)</f>
        <v>0.99128200637984942</v>
      </c>
      <c r="G4" s="35">
        <v>660797.61977336113</v>
      </c>
      <c r="H4" s="35">
        <f t="shared" ref="H4:H26" si="2">+G4-E4</f>
        <v>127510.32875385683</v>
      </c>
      <c r="J4" s="27" t="s">
        <v>10</v>
      </c>
      <c r="K4" s="35">
        <f>SUMIF(A:A,J4,E:E)</f>
        <v>1129461.964579138</v>
      </c>
      <c r="L4" s="35">
        <f>SUMIF(A:A,J4,G:G)</f>
        <v>825791.9025568011</v>
      </c>
    </row>
    <row r="5" spans="1:12">
      <c r="A5" s="27" t="s">
        <v>9</v>
      </c>
      <c r="B5" s="27" t="s">
        <v>43</v>
      </c>
      <c r="C5" s="35">
        <v>1037751.1829340253</v>
      </c>
      <c r="D5" s="33">
        <f t="shared" si="0"/>
        <v>0.7</v>
      </c>
      <c r="E5" s="35">
        <v>726425.82805381762</v>
      </c>
      <c r="F5" s="33">
        <f t="shared" si="1"/>
        <v>0.69859077288823956</v>
      </c>
      <c r="G5" s="35">
        <v>724963.40095156559</v>
      </c>
      <c r="H5" s="35">
        <f t="shared" si="2"/>
        <v>-1462.4271022520261</v>
      </c>
      <c r="J5" s="27" t="s">
        <v>11</v>
      </c>
      <c r="K5" s="35">
        <f>SUMIF(A:A,J5,E:E)</f>
        <v>2302778.1631291909</v>
      </c>
      <c r="L5" s="35">
        <f>SUMIF(A:A,J5,G:G)</f>
        <v>3470082.9249831121</v>
      </c>
    </row>
    <row r="6" spans="1:12">
      <c r="A6" s="27" t="s">
        <v>9</v>
      </c>
      <c r="B6" s="27" t="s">
        <v>44</v>
      </c>
      <c r="C6" s="35">
        <v>1822304.6721654523</v>
      </c>
      <c r="D6" s="33">
        <f t="shared" si="0"/>
        <v>0</v>
      </c>
      <c r="E6" s="35">
        <v>0</v>
      </c>
      <c r="F6" s="33">
        <f t="shared" si="1"/>
        <v>0.14838756546498533</v>
      </c>
      <c r="G6" s="35">
        <v>270407.35383809969</v>
      </c>
      <c r="H6" s="35">
        <f t="shared" si="2"/>
        <v>270407.35383809969</v>
      </c>
      <c r="J6" s="27" t="s">
        <v>12</v>
      </c>
      <c r="K6" s="35">
        <f>SUMIF(A:A,J6,E:E)</f>
        <v>10127091.571206786</v>
      </c>
      <c r="L6" s="35">
        <f>SUMIF(A:A,J6,G:G)</f>
        <v>13706831.377217168</v>
      </c>
    </row>
    <row r="7" spans="1:12">
      <c r="A7" s="27" t="s">
        <v>10</v>
      </c>
      <c r="B7" s="27" t="s">
        <v>45</v>
      </c>
      <c r="C7" s="35">
        <v>1568697.1730265808</v>
      </c>
      <c r="D7" s="33">
        <f t="shared" si="0"/>
        <v>0.71999999999999986</v>
      </c>
      <c r="E7" s="35">
        <v>1129461.964579138</v>
      </c>
      <c r="F7" s="33">
        <f t="shared" si="1"/>
        <v>0.52641893971387199</v>
      </c>
      <c r="G7" s="35">
        <v>825791.9025568011</v>
      </c>
      <c r="H7" s="35">
        <f t="shared" si="2"/>
        <v>-303670.06202233688</v>
      </c>
      <c r="K7" s="36">
        <f>SUM(K3:K6)</f>
        <v>19511497.356771499</v>
      </c>
      <c r="L7" s="36">
        <f>SUM(L3:L6)</f>
        <v>25217864.161147863</v>
      </c>
    </row>
    <row r="8" spans="1:12">
      <c r="A8" s="27" t="s">
        <v>9</v>
      </c>
      <c r="B8" s="27" t="s">
        <v>46</v>
      </c>
      <c r="C8" s="35">
        <v>1713891.4458346951</v>
      </c>
      <c r="D8" s="33">
        <f t="shared" si="0"/>
        <v>0.6525815866347785</v>
      </c>
      <c r="E8" s="35">
        <v>1118453.9990425799</v>
      </c>
      <c r="F8" s="33">
        <f t="shared" si="1"/>
        <v>0.9</v>
      </c>
      <c r="G8" s="35">
        <v>1542502.3012512256</v>
      </c>
      <c r="H8" s="35">
        <f t="shared" si="2"/>
        <v>424048.30220864573</v>
      </c>
      <c r="K8" s="35"/>
      <c r="L8" s="35"/>
    </row>
    <row r="9" spans="1:12">
      <c r="A9" s="27" t="s">
        <v>11</v>
      </c>
      <c r="B9" s="27" t="s">
        <v>11</v>
      </c>
      <c r="C9" s="35">
        <v>4816242.7763918489</v>
      </c>
      <c r="D9" s="33">
        <f t="shared" si="0"/>
        <v>0.47812750935581932</v>
      </c>
      <c r="E9" s="35">
        <v>2302778.1631291909</v>
      </c>
      <c r="F9" s="33">
        <f t="shared" si="1"/>
        <v>0.72049584833901792</v>
      </c>
      <c r="G9" s="35">
        <v>3470082.9249831121</v>
      </c>
      <c r="H9" s="35">
        <f t="shared" si="2"/>
        <v>1167304.7618539212</v>
      </c>
      <c r="K9" s="35"/>
      <c r="L9" s="35"/>
    </row>
    <row r="10" spans="1:12">
      <c r="A10" s="27" t="s">
        <v>12</v>
      </c>
      <c r="B10" s="27" t="s">
        <v>47</v>
      </c>
      <c r="C10" s="35">
        <v>1129727.0871798547</v>
      </c>
      <c r="D10" s="33">
        <f t="shared" si="0"/>
        <v>0.57190601434139732</v>
      </c>
      <c r="E10" s="35">
        <v>646097.71572254703</v>
      </c>
      <c r="F10" s="33">
        <f t="shared" si="1"/>
        <v>0.52552051822109902</v>
      </c>
      <c r="G10" s="35">
        <v>593694.76430317003</v>
      </c>
      <c r="H10" s="35">
        <f t="shared" si="2"/>
        <v>-52402.951419377001</v>
      </c>
      <c r="K10" s="35"/>
      <c r="L10" s="35"/>
    </row>
    <row r="11" spans="1:12">
      <c r="A11" s="27" t="s">
        <v>12</v>
      </c>
      <c r="B11" s="27" t="s">
        <v>48</v>
      </c>
      <c r="C11" s="35">
        <v>1958623.3291927837</v>
      </c>
      <c r="D11" s="33">
        <f t="shared" si="0"/>
        <v>0.59999999999999987</v>
      </c>
      <c r="E11" s="35">
        <v>1175173.99751567</v>
      </c>
      <c r="F11" s="33">
        <f t="shared" si="1"/>
        <v>0.55647744508882879</v>
      </c>
      <c r="G11" s="35">
        <v>1089929.7061205762</v>
      </c>
      <c r="H11" s="35">
        <f t="shared" si="2"/>
        <v>-85244.29139509378</v>
      </c>
      <c r="K11" s="35"/>
      <c r="L11" s="35"/>
    </row>
    <row r="12" spans="1:12">
      <c r="A12" s="27" t="s">
        <v>12</v>
      </c>
      <c r="B12" s="27" t="s">
        <v>49</v>
      </c>
      <c r="C12" s="35">
        <v>750557.1858898059</v>
      </c>
      <c r="D12" s="33">
        <f t="shared" si="0"/>
        <v>0.58000000000000007</v>
      </c>
      <c r="E12" s="35">
        <v>435323.16781608749</v>
      </c>
      <c r="F12" s="33">
        <f t="shared" si="1"/>
        <v>0.64955875051787837</v>
      </c>
      <c r="G12" s="35">
        <v>487530.98785879731</v>
      </c>
      <c r="H12" s="35">
        <f t="shared" si="2"/>
        <v>52207.82004270982</v>
      </c>
    </row>
    <row r="13" spans="1:12">
      <c r="A13" s="27" t="s">
        <v>12</v>
      </c>
      <c r="B13" s="27" t="s">
        <v>50</v>
      </c>
      <c r="C13" s="35">
        <v>2120344.9039292824</v>
      </c>
      <c r="D13" s="33">
        <f t="shared" si="0"/>
        <v>0.61999999999999977</v>
      </c>
      <c r="E13" s="35">
        <v>1314613.8404361547</v>
      </c>
      <c r="F13" s="33">
        <f t="shared" si="1"/>
        <v>0.39866080144893706</v>
      </c>
      <c r="G13" s="35">
        <v>845298.39874861715</v>
      </c>
      <c r="H13" s="35">
        <f t="shared" si="2"/>
        <v>-469315.44168753759</v>
      </c>
    </row>
    <row r="14" spans="1:12">
      <c r="A14" s="27" t="s">
        <v>12</v>
      </c>
      <c r="B14" s="27" t="s">
        <v>51</v>
      </c>
      <c r="C14" s="35">
        <v>736674.58791003935</v>
      </c>
      <c r="D14" s="33">
        <f t="shared" si="0"/>
        <v>0.5</v>
      </c>
      <c r="E14" s="35">
        <v>368337.29395501968</v>
      </c>
      <c r="F14" s="33">
        <f t="shared" si="1"/>
        <v>0.44752814358723891</v>
      </c>
      <c r="G14" s="35">
        <v>329682.61075527413</v>
      </c>
      <c r="H14" s="35">
        <f t="shared" si="2"/>
        <v>-38654.683199745545</v>
      </c>
    </row>
    <row r="15" spans="1:12">
      <c r="A15" s="27" t="s">
        <v>12</v>
      </c>
      <c r="B15" s="27" t="s">
        <v>52</v>
      </c>
      <c r="C15" s="35">
        <v>719818.61602013023</v>
      </c>
      <c r="D15" s="33">
        <f t="shared" si="0"/>
        <v>0.63</v>
      </c>
      <c r="E15" s="35">
        <v>453485.72809268202</v>
      </c>
      <c r="F15" s="33">
        <f t="shared" si="1"/>
        <v>0.6581809451045354</v>
      </c>
      <c r="G15" s="35">
        <v>473770.89699596801</v>
      </c>
      <c r="H15" s="35">
        <f t="shared" si="2"/>
        <v>20285.168903285987</v>
      </c>
    </row>
    <row r="16" spans="1:12">
      <c r="A16" s="27" t="s">
        <v>12</v>
      </c>
      <c r="B16" s="27" t="s">
        <v>53</v>
      </c>
      <c r="C16" s="35">
        <v>1635597.5260087594</v>
      </c>
      <c r="D16" s="33">
        <f t="shared" si="0"/>
        <v>0.63</v>
      </c>
      <c r="E16" s="35">
        <v>1030426.4413855184</v>
      </c>
      <c r="F16" s="33">
        <f t="shared" si="1"/>
        <v>0.54115632411392145</v>
      </c>
      <c r="G16" s="35">
        <v>885113.94490472425</v>
      </c>
      <c r="H16" s="35">
        <f t="shared" si="2"/>
        <v>-145312.49648079416</v>
      </c>
    </row>
    <row r="17" spans="1:8">
      <c r="A17" s="27" t="s">
        <v>9</v>
      </c>
      <c r="B17" s="27" t="s">
        <v>54</v>
      </c>
      <c r="C17" s="35">
        <v>1605032.043286921</v>
      </c>
      <c r="D17" s="33">
        <f t="shared" si="0"/>
        <v>0.62047190001157693</v>
      </c>
      <c r="E17" s="35">
        <v>995877.28147769952</v>
      </c>
      <c r="F17" s="33">
        <f t="shared" si="1"/>
        <v>0.82967424665178169</v>
      </c>
      <c r="G17" s="35">
        <v>1331653.751366046</v>
      </c>
      <c r="H17" s="35">
        <f t="shared" si="2"/>
        <v>335776.4698883465</v>
      </c>
    </row>
    <row r="18" spans="1:8">
      <c r="A18" s="27" t="s">
        <v>12</v>
      </c>
      <c r="B18" s="27" t="s">
        <v>55</v>
      </c>
      <c r="C18" s="35">
        <v>1942067.8549148319</v>
      </c>
      <c r="D18" s="33">
        <f t="shared" si="0"/>
        <v>0.55426804098909699</v>
      </c>
      <c r="E18" s="35">
        <v>1076426.1454115417</v>
      </c>
      <c r="F18" s="33">
        <f t="shared" si="1"/>
        <v>0.43265562572409894</v>
      </c>
      <c r="G18" s="35">
        <v>840246.58296683524</v>
      </c>
      <c r="H18" s="35">
        <f t="shared" si="2"/>
        <v>-236179.56244470645</v>
      </c>
    </row>
    <row r="19" spans="1:8">
      <c r="A19" s="27" t="s">
        <v>12</v>
      </c>
      <c r="B19" s="27" t="s">
        <v>56</v>
      </c>
      <c r="C19" s="35">
        <v>717609.95261228306</v>
      </c>
      <c r="D19" s="33">
        <f t="shared" si="0"/>
        <v>0.31299999999999989</v>
      </c>
      <c r="E19" s="35">
        <v>224611.91516764453</v>
      </c>
      <c r="F19" s="33">
        <f t="shared" si="1"/>
        <v>0.21364910152823954</v>
      </c>
      <c r="G19" s="35">
        <v>153316.72162333684</v>
      </c>
      <c r="H19" s="35">
        <f t="shared" si="2"/>
        <v>-71295.193544307695</v>
      </c>
    </row>
    <row r="20" spans="1:8">
      <c r="A20" s="27" t="s">
        <v>12</v>
      </c>
      <c r="B20" s="27" t="s">
        <v>57</v>
      </c>
      <c r="C20" s="35">
        <v>3912189.6435028538</v>
      </c>
      <c r="D20" s="33">
        <f t="shared" si="0"/>
        <v>0.38679328839802168</v>
      </c>
      <c r="E20" s="35">
        <v>1513208.697047153</v>
      </c>
      <c r="F20" s="33">
        <f t="shared" si="1"/>
        <v>0.40428535864710741</v>
      </c>
      <c r="G20" s="35">
        <v>1581640.9931190505</v>
      </c>
      <c r="H20" s="35">
        <f t="shared" si="2"/>
        <v>68432.296071897494</v>
      </c>
    </row>
    <row r="21" spans="1:8">
      <c r="A21" s="27" t="s">
        <v>12</v>
      </c>
      <c r="B21" s="27" t="s">
        <v>58</v>
      </c>
      <c r="C21" s="35">
        <v>857859.58864787023</v>
      </c>
      <c r="D21" s="33">
        <f t="shared" si="0"/>
        <v>0.79777290766328457</v>
      </c>
      <c r="E21" s="35">
        <v>684377.1384024407</v>
      </c>
      <c r="F21" s="33">
        <f t="shared" si="1"/>
        <v>0.6482183261306278</v>
      </c>
      <c r="G21" s="35">
        <v>556080.30660843139</v>
      </c>
      <c r="H21" s="35">
        <f t="shared" si="2"/>
        <v>-128296.83179400931</v>
      </c>
    </row>
    <row r="22" spans="1:8">
      <c r="A22" s="27" t="s">
        <v>12</v>
      </c>
      <c r="B22" s="27" t="s">
        <v>59</v>
      </c>
      <c r="C22" s="35">
        <v>1616273.9089583401</v>
      </c>
      <c r="D22" s="33">
        <f t="shared" si="0"/>
        <v>0.57914263130252563</v>
      </c>
      <c r="E22" s="35">
        <v>936053.12453975179</v>
      </c>
      <c r="F22" s="33">
        <f t="shared" si="1"/>
        <v>0.59229222541841642</v>
      </c>
      <c r="G22" s="35">
        <v>957306.47042265814</v>
      </c>
      <c r="H22" s="35">
        <f t="shared" si="2"/>
        <v>21253.345882906346</v>
      </c>
    </row>
    <row r="23" spans="1:8">
      <c r="A23" s="27" t="s">
        <v>12</v>
      </c>
      <c r="B23" s="27" t="s">
        <v>60</v>
      </c>
      <c r="C23" s="35">
        <v>996134.68783175386</v>
      </c>
      <c r="D23" s="33">
        <f t="shared" si="0"/>
        <v>0.27</v>
      </c>
      <c r="E23" s="35">
        <v>268956.36571457353</v>
      </c>
      <c r="F23" s="33">
        <f t="shared" si="1"/>
        <v>0.1130218691421154</v>
      </c>
      <c r="G23" s="35">
        <v>112585.00433604246</v>
      </c>
      <c r="H23" s="35">
        <f t="shared" si="2"/>
        <v>-156371.36137853109</v>
      </c>
    </row>
    <row r="24" spans="1:8">
      <c r="A24" s="27" t="s">
        <v>9</v>
      </c>
      <c r="B24" s="27" t="s">
        <v>61</v>
      </c>
      <c r="C24" s="35">
        <v>942657.60682582017</v>
      </c>
      <c r="D24" s="33">
        <f t="shared" si="0"/>
        <v>0.70000000000000007</v>
      </c>
      <c r="E24" s="35">
        <v>659860.32477807417</v>
      </c>
      <c r="F24" s="33">
        <f t="shared" si="1"/>
        <v>0.75156192847671022</v>
      </c>
      <c r="G24" s="35">
        <v>708465.56887925393</v>
      </c>
      <c r="H24" s="35">
        <f t="shared" si="2"/>
        <v>48605.244101179764</v>
      </c>
    </row>
    <row r="25" spans="1:8">
      <c r="A25" s="27" t="s">
        <v>12</v>
      </c>
      <c r="B25" s="27" t="s">
        <v>62</v>
      </c>
      <c r="C25" s="35">
        <v>12633247.338036008</v>
      </c>
      <c r="D25" s="33">
        <f t="shared" si="0"/>
        <v>0</v>
      </c>
      <c r="E25" s="35">
        <v>0</v>
      </c>
      <c r="F25" s="33">
        <f t="shared" si="1"/>
        <v>0.38000000000000023</v>
      </c>
      <c r="G25" s="35">
        <v>4800633.9884536862</v>
      </c>
      <c r="H25" s="35">
        <f t="shared" si="2"/>
        <v>4800633.9884536862</v>
      </c>
    </row>
    <row r="26" spans="1:8">
      <c r="A26" s="27" t="s">
        <v>9</v>
      </c>
      <c r="B26" s="27" t="s">
        <v>63</v>
      </c>
      <c r="C26" s="35">
        <v>1241977.6356613012</v>
      </c>
      <c r="D26" s="33">
        <f t="shared" si="0"/>
        <v>0.75000000000000033</v>
      </c>
      <c r="E26" s="35">
        <v>931483.22674597625</v>
      </c>
      <c r="F26" s="33">
        <f t="shared" si="1"/>
        <v>0.85053015676061561</v>
      </c>
      <c r="G26" s="35">
        <v>1056339.4331521853</v>
      </c>
      <c r="H26" s="35">
        <f t="shared" si="2"/>
        <v>124856.20640620904</v>
      </c>
    </row>
    <row r="27" spans="1:8">
      <c r="C27" s="35"/>
      <c r="G27" s="35"/>
      <c r="H27" s="35"/>
    </row>
    <row r="28" spans="1:8">
      <c r="C28" s="35"/>
      <c r="G28" s="35"/>
      <c r="H28" s="35"/>
    </row>
    <row r="29" spans="1:8">
      <c r="C29" s="35"/>
    </row>
    <row r="30" spans="1:8">
      <c r="C30" s="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410BB-716A-403C-A8EA-7C0D561AEEA5}">
  <dimension ref="A1:L30"/>
  <sheetViews>
    <sheetView zoomScale="90" zoomScaleNormal="90" workbookViewId="0">
      <selection activeCell="F3" sqref="F3"/>
    </sheetView>
  </sheetViews>
  <sheetFormatPr defaultRowHeight="12.75"/>
  <cols>
    <col min="1" max="1" width="15.7109375" style="27" bestFit="1" customWidth="1"/>
    <col min="2" max="2" width="40.85546875" style="27" bestFit="1" customWidth="1"/>
    <col min="3" max="3" width="15.140625" style="27" customWidth="1"/>
    <col min="4" max="4" width="15.5703125" style="27" customWidth="1"/>
    <col min="5" max="5" width="18.5703125" style="27" customWidth="1"/>
    <col min="6" max="6" width="15.5703125" style="27" customWidth="1"/>
    <col min="7" max="7" width="18.5703125" style="27" customWidth="1"/>
    <col min="8" max="8" width="12.85546875" style="27" bestFit="1" customWidth="1"/>
    <col min="9" max="9" width="9.140625" style="27"/>
    <col min="10" max="10" width="18.5703125" style="27" customWidth="1"/>
    <col min="11" max="11" width="15.140625" style="27" bestFit="1" customWidth="1"/>
    <col min="12" max="12" width="15.5703125" style="27" bestFit="1" customWidth="1"/>
    <col min="13" max="13" width="9.140625" style="27"/>
    <col min="14" max="14" width="10.140625" style="27" bestFit="1" customWidth="1"/>
    <col min="15" max="16384" width="9.140625" style="27"/>
  </cols>
  <sheetData>
    <row r="1" spans="1:12">
      <c r="A1" s="29" t="s">
        <v>32</v>
      </c>
      <c r="B1" s="30"/>
      <c r="C1" s="30"/>
      <c r="D1" s="30"/>
      <c r="E1" s="30"/>
      <c r="F1" s="30"/>
      <c r="G1" s="30"/>
      <c r="H1" s="30"/>
      <c r="J1" s="29" t="s">
        <v>33</v>
      </c>
      <c r="K1" s="30"/>
      <c r="L1" s="30"/>
    </row>
    <row r="2" spans="1:12" ht="51">
      <c r="A2" s="31" t="s">
        <v>8</v>
      </c>
      <c r="B2" s="31" t="s">
        <v>34</v>
      </c>
      <c r="C2" s="32" t="s">
        <v>64</v>
      </c>
      <c r="D2" s="32" t="s">
        <v>36</v>
      </c>
      <c r="E2" s="32" t="s">
        <v>65</v>
      </c>
      <c r="F2" s="32" t="s">
        <v>38</v>
      </c>
      <c r="G2" s="32" t="s">
        <v>66</v>
      </c>
      <c r="H2" s="32" t="s">
        <v>40</v>
      </c>
      <c r="J2" s="31" t="s">
        <v>8</v>
      </c>
      <c r="K2" s="32" t="s">
        <v>7</v>
      </c>
      <c r="L2" s="32" t="s">
        <v>14</v>
      </c>
    </row>
    <row r="3" spans="1:12">
      <c r="A3" s="27" t="s">
        <v>9</v>
      </c>
      <c r="B3" s="27" t="s">
        <v>41</v>
      </c>
      <c r="C3" s="35">
        <v>1301556.4709137634</v>
      </c>
      <c r="D3" s="33">
        <f>+E3/C3</f>
        <v>0.83698946365927307</v>
      </c>
      <c r="E3" s="35">
        <v>1089389.052512367</v>
      </c>
      <c r="F3" s="33">
        <f>+G3/C3</f>
        <v>0.78710545872923887</v>
      </c>
      <c r="G3" s="35">
        <v>1024462.203100587</v>
      </c>
      <c r="H3" s="35">
        <f>+G3-E3</f>
        <v>-64926.849411780015</v>
      </c>
      <c r="J3" s="27" t="s">
        <v>9</v>
      </c>
      <c r="K3" s="35">
        <f>SUMIF(A:A,J3,E:E)</f>
        <v>6576686.6755199973</v>
      </c>
      <c r="L3" s="35">
        <f>SUMIF(A:A,J3,G:G)</f>
        <v>7733323.1818832848</v>
      </c>
    </row>
    <row r="4" spans="1:12">
      <c r="A4" s="27" t="s">
        <v>9</v>
      </c>
      <c r="B4" s="27" t="s">
        <v>42</v>
      </c>
      <c r="C4" s="35">
        <v>973647.03229074879</v>
      </c>
      <c r="D4" s="33">
        <f t="shared" ref="D4:D26" si="0">+E4/C4</f>
        <v>0.8</v>
      </c>
      <c r="E4" s="35">
        <v>778917.62583259912</v>
      </c>
      <c r="F4" s="33">
        <f t="shared" ref="F4:F26" si="1">+G4/C4</f>
        <v>0.98876595807363343</v>
      </c>
      <c r="G4" s="35">
        <v>962709.04070851218</v>
      </c>
      <c r="H4" s="35">
        <f t="shared" ref="H4:H26" si="2">+G4-E4</f>
        <v>183791.41487591306</v>
      </c>
      <c r="J4" s="27" t="s">
        <v>10</v>
      </c>
      <c r="K4" s="35">
        <f>SUMIF(A:A,J4,E:E)</f>
        <v>1168241.4221907952</v>
      </c>
      <c r="L4" s="35">
        <f>SUMIF(A:A,J4,G:G)</f>
        <v>856140.24897043791</v>
      </c>
    </row>
    <row r="5" spans="1:12">
      <c r="A5" s="27" t="s">
        <v>9</v>
      </c>
      <c r="B5" s="27" t="s">
        <v>43</v>
      </c>
      <c r="C5" s="35">
        <v>1396359.2290732372</v>
      </c>
      <c r="D5" s="33">
        <f t="shared" si="0"/>
        <v>0.7</v>
      </c>
      <c r="E5" s="35">
        <v>977451.46035126597</v>
      </c>
      <c r="F5" s="33">
        <f t="shared" si="1"/>
        <v>0.69283093913216554</v>
      </c>
      <c r="G5" s="35">
        <v>967440.87604467757</v>
      </c>
      <c r="H5" s="35">
        <f t="shared" si="2"/>
        <v>-10010.584306588396</v>
      </c>
      <c r="J5" s="27" t="s">
        <v>11</v>
      </c>
      <c r="K5" s="35">
        <f>SUMIF(A:A,J5,E:E)</f>
        <v>3010055.3074482479</v>
      </c>
      <c r="L5" s="35">
        <f>SUMIF(A:A,J5,G:G)</f>
        <v>4135122.2327271244</v>
      </c>
    </row>
    <row r="6" spans="1:12">
      <c r="A6" s="27" t="s">
        <v>9</v>
      </c>
      <c r="B6" s="27" t="s">
        <v>44</v>
      </c>
      <c r="C6" s="35">
        <v>2030700.7606062866</v>
      </c>
      <c r="D6" s="33">
        <f t="shared" si="0"/>
        <v>0</v>
      </c>
      <c r="E6" s="35">
        <v>0</v>
      </c>
      <c r="F6" s="33">
        <f t="shared" si="1"/>
        <v>0.13238892224295651</v>
      </c>
      <c r="G6" s="35">
        <v>268842.28509461833</v>
      </c>
      <c r="H6" s="35">
        <f t="shared" si="2"/>
        <v>268842.28509461833</v>
      </c>
      <c r="J6" s="27" t="s">
        <v>12</v>
      </c>
      <c r="K6" s="35">
        <f>SUMIF(A:A,J6,E:E)</f>
        <v>13657358.547291793</v>
      </c>
      <c r="L6" s="35">
        <f>SUMIF(A:A,J6,G:G)</f>
        <v>17020649.132970493</v>
      </c>
    </row>
    <row r="7" spans="1:12">
      <c r="A7" s="27" t="s">
        <v>10</v>
      </c>
      <c r="B7" s="27" t="s">
        <v>45</v>
      </c>
      <c r="C7" s="35">
        <v>1622557.530820549</v>
      </c>
      <c r="D7" s="33">
        <f t="shared" si="0"/>
        <v>0.72</v>
      </c>
      <c r="E7" s="35">
        <v>1168241.4221907952</v>
      </c>
      <c r="F7" s="33">
        <f t="shared" si="1"/>
        <v>0.52764862429098358</v>
      </c>
      <c r="G7" s="35">
        <v>856140.24897043791</v>
      </c>
      <c r="H7" s="35">
        <f t="shared" si="2"/>
        <v>-312101.17322035728</v>
      </c>
      <c r="K7" s="36">
        <f>SUM(K3:K6)</f>
        <v>24412341.952450834</v>
      </c>
      <c r="L7" s="36">
        <f>SUM(L3:L6)</f>
        <v>29745234.796551339</v>
      </c>
    </row>
    <row r="8" spans="1:12">
      <c r="A8" s="27" t="s">
        <v>9</v>
      </c>
      <c r="B8" s="27" t="s">
        <v>46</v>
      </c>
      <c r="C8" s="35">
        <v>2339894.0622412711</v>
      </c>
      <c r="D8" s="33">
        <f t="shared" si="0"/>
        <v>0.7</v>
      </c>
      <c r="E8" s="35">
        <v>1637925.8435688897</v>
      </c>
      <c r="F8" s="33">
        <f t="shared" si="1"/>
        <v>0.90000000000000013</v>
      </c>
      <c r="G8" s="35">
        <v>2105904.6560171442</v>
      </c>
      <c r="H8" s="35">
        <f t="shared" si="2"/>
        <v>467978.81244825455</v>
      </c>
      <c r="K8" s="35"/>
      <c r="L8" s="35"/>
    </row>
    <row r="9" spans="1:12">
      <c r="A9" s="27" t="s">
        <v>11</v>
      </c>
      <c r="B9" s="27" t="s">
        <v>11</v>
      </c>
      <c r="C9" s="35">
        <v>5694132.7314179037</v>
      </c>
      <c r="D9" s="33">
        <f t="shared" si="0"/>
        <v>0.5286240151796936</v>
      </c>
      <c r="E9" s="35">
        <v>3010055.3074482479</v>
      </c>
      <c r="F9" s="33">
        <f t="shared" si="1"/>
        <v>0.72620755921462898</v>
      </c>
      <c r="G9" s="35">
        <v>4135122.2327271244</v>
      </c>
      <c r="H9" s="35">
        <f t="shared" si="2"/>
        <v>1125066.9252788764</v>
      </c>
      <c r="K9" s="35"/>
      <c r="L9" s="35"/>
    </row>
    <row r="10" spans="1:12">
      <c r="A10" s="27" t="s">
        <v>12</v>
      </c>
      <c r="B10" s="27" t="s">
        <v>47</v>
      </c>
      <c r="C10" s="35">
        <v>1453838.451159514</v>
      </c>
      <c r="D10" s="33">
        <f t="shared" si="0"/>
        <v>0.5688220902101051</v>
      </c>
      <c r="E10" s="35">
        <v>826975.4266163765</v>
      </c>
      <c r="F10" s="33">
        <f t="shared" si="1"/>
        <v>0.5383136425858458</v>
      </c>
      <c r="G10" s="35">
        <v>782621.07237504225</v>
      </c>
      <c r="H10" s="35">
        <f t="shared" si="2"/>
        <v>-44354.354241334251</v>
      </c>
      <c r="K10" s="35"/>
      <c r="L10" s="35"/>
    </row>
    <row r="11" spans="1:12">
      <c r="A11" s="27" t="s">
        <v>12</v>
      </c>
      <c r="B11" s="27" t="s">
        <v>48</v>
      </c>
      <c r="C11" s="35">
        <v>2528962.4789524595</v>
      </c>
      <c r="D11" s="33">
        <f t="shared" si="0"/>
        <v>0.5679668479438037</v>
      </c>
      <c r="E11" s="35">
        <v>1436366.8477387764</v>
      </c>
      <c r="F11" s="33">
        <f t="shared" si="1"/>
        <v>0.55308014177609166</v>
      </c>
      <c r="G11" s="35">
        <v>1398718.9264054426</v>
      </c>
      <c r="H11" s="35">
        <f t="shared" si="2"/>
        <v>-37647.92133333371</v>
      </c>
      <c r="K11" s="35"/>
      <c r="L11" s="35"/>
    </row>
    <row r="12" spans="1:12">
      <c r="A12" s="27" t="s">
        <v>12</v>
      </c>
      <c r="B12" s="27" t="s">
        <v>49</v>
      </c>
      <c r="C12" s="35">
        <v>851008.89600911026</v>
      </c>
      <c r="D12" s="33">
        <f t="shared" si="0"/>
        <v>0.5421677628832795</v>
      </c>
      <c r="E12" s="35">
        <v>461389.58934302878</v>
      </c>
      <c r="F12" s="33">
        <f t="shared" si="1"/>
        <v>0.65320637293247519</v>
      </c>
      <c r="G12" s="35">
        <v>555884.43429538084</v>
      </c>
      <c r="H12" s="35">
        <f t="shared" si="2"/>
        <v>94494.844952352054</v>
      </c>
      <c r="K12" s="35"/>
      <c r="L12" s="35"/>
    </row>
    <row r="13" spans="1:12">
      <c r="A13" s="27" t="s">
        <v>12</v>
      </c>
      <c r="B13" s="27" t="s">
        <v>50</v>
      </c>
      <c r="C13" s="35">
        <v>2519948.8401463083</v>
      </c>
      <c r="D13" s="33">
        <f t="shared" si="0"/>
        <v>0.59784981607550125</v>
      </c>
      <c r="E13" s="35">
        <v>1506550.9506011431</v>
      </c>
      <c r="F13" s="33">
        <f t="shared" si="1"/>
        <v>0.38244212882442508</v>
      </c>
      <c r="G13" s="35">
        <v>963734.59895419504</v>
      </c>
      <c r="H13" s="35">
        <f t="shared" si="2"/>
        <v>-542816.35164694802</v>
      </c>
      <c r="K13" s="35"/>
      <c r="L13" s="35"/>
    </row>
    <row r="14" spans="1:12">
      <c r="A14" s="27" t="s">
        <v>12</v>
      </c>
      <c r="B14" s="27" t="s">
        <v>51</v>
      </c>
      <c r="C14" s="35">
        <v>842517.11295578978</v>
      </c>
      <c r="D14" s="33">
        <f t="shared" si="0"/>
        <v>0.47400937922065289</v>
      </c>
      <c r="E14" s="35">
        <v>399361.01369495061</v>
      </c>
      <c r="F14" s="33">
        <f t="shared" si="1"/>
        <v>0.44875060063623551</v>
      </c>
      <c r="G14" s="35">
        <v>378080.06048521772</v>
      </c>
      <c r="H14" s="35">
        <f t="shared" si="2"/>
        <v>-21280.953209732892</v>
      </c>
      <c r="K14" s="35"/>
      <c r="L14" s="35"/>
    </row>
    <row r="15" spans="1:12">
      <c r="A15" s="27" t="s">
        <v>12</v>
      </c>
      <c r="B15" s="27" t="s">
        <v>52</v>
      </c>
      <c r="C15" s="35">
        <v>855506.70946963783</v>
      </c>
      <c r="D15" s="33">
        <f t="shared" si="0"/>
        <v>0.59186015724440988</v>
      </c>
      <c r="E15" s="35">
        <v>506340.33559034753</v>
      </c>
      <c r="F15" s="33">
        <f t="shared" si="1"/>
        <v>0.65851745096996417</v>
      </c>
      <c r="G15" s="35">
        <v>563366.09760764765</v>
      </c>
      <c r="H15" s="35">
        <f t="shared" si="2"/>
        <v>57025.76201730012</v>
      </c>
      <c r="K15" s="35"/>
      <c r="L15" s="35"/>
    </row>
    <row r="16" spans="1:12">
      <c r="A16" s="27" t="s">
        <v>12</v>
      </c>
      <c r="B16" s="27" t="s">
        <v>53</v>
      </c>
      <c r="C16" s="35">
        <v>2098699.4542714306</v>
      </c>
      <c r="D16" s="33">
        <f t="shared" si="0"/>
        <v>0.59857707738767274</v>
      </c>
      <c r="E16" s="35">
        <v>1256233.3856528967</v>
      </c>
      <c r="F16" s="33">
        <f t="shared" si="1"/>
        <v>0.54254400138195047</v>
      </c>
      <c r="G16" s="35">
        <v>1138636.7996185378</v>
      </c>
      <c r="H16" s="35">
        <f t="shared" si="2"/>
        <v>-117596.58603435894</v>
      </c>
    </row>
    <row r="17" spans="1:11">
      <c r="A17" s="27" t="s">
        <v>9</v>
      </c>
      <c r="B17" s="27" t="s">
        <v>54</v>
      </c>
      <c r="C17" s="35">
        <v>1934608.7850323624</v>
      </c>
      <c r="D17" s="33">
        <f t="shared" si="0"/>
        <v>0.70000000000000007</v>
      </c>
      <c r="E17" s="35">
        <v>1354226.1495226538</v>
      </c>
      <c r="F17" s="33">
        <f t="shared" si="1"/>
        <v>0.83120292884115277</v>
      </c>
      <c r="G17" s="35">
        <v>1608052.4882807238</v>
      </c>
      <c r="H17" s="35">
        <f t="shared" si="2"/>
        <v>253826.33875807002</v>
      </c>
      <c r="J17" s="34"/>
      <c r="K17" s="28"/>
    </row>
    <row r="18" spans="1:11">
      <c r="A18" s="27" t="s">
        <v>12</v>
      </c>
      <c r="B18" s="27" t="s">
        <v>55</v>
      </c>
      <c r="C18" s="35">
        <v>2534638.0657866341</v>
      </c>
      <c r="D18" s="33">
        <f t="shared" si="0"/>
        <v>0.57348217847820104</v>
      </c>
      <c r="E18" s="35">
        <v>1453569.7596210928</v>
      </c>
      <c r="F18" s="33">
        <f t="shared" si="1"/>
        <v>0.45785317851768093</v>
      </c>
      <c r="G18" s="35">
        <v>1160492.0948123173</v>
      </c>
      <c r="H18" s="35">
        <f t="shared" si="2"/>
        <v>-293077.66480877553</v>
      </c>
      <c r="J18" s="34"/>
      <c r="K18" s="28"/>
    </row>
    <row r="19" spans="1:11">
      <c r="A19" s="27" t="s">
        <v>12</v>
      </c>
      <c r="B19" s="27" t="s">
        <v>56</v>
      </c>
      <c r="C19" s="35">
        <v>861454.42971925414</v>
      </c>
      <c r="D19" s="33">
        <f t="shared" si="0"/>
        <v>0.29760125126317849</v>
      </c>
      <c r="E19" s="35">
        <v>256369.91619065788</v>
      </c>
      <c r="F19" s="33">
        <f t="shared" si="1"/>
        <v>0.21407514618533804</v>
      </c>
      <c r="G19" s="35">
        <v>184415.98297415636</v>
      </c>
      <c r="H19" s="35">
        <f t="shared" si="2"/>
        <v>-71953.933216501522</v>
      </c>
      <c r="J19" s="34"/>
      <c r="K19" s="28"/>
    </row>
    <row r="20" spans="1:11">
      <c r="A20" s="27" t="s">
        <v>12</v>
      </c>
      <c r="B20" s="27" t="s">
        <v>57</v>
      </c>
      <c r="C20" s="35">
        <v>5044463.0400860449</v>
      </c>
      <c r="D20" s="33">
        <f t="shared" si="0"/>
        <v>0.43845109975597574</v>
      </c>
      <c r="E20" s="35">
        <v>2211750.3676040992</v>
      </c>
      <c r="F20" s="33">
        <f t="shared" si="1"/>
        <v>0.38369924382407883</v>
      </c>
      <c r="G20" s="35">
        <v>1935556.6539795294</v>
      </c>
      <c r="H20" s="35">
        <f t="shared" si="2"/>
        <v>-276193.71362456982</v>
      </c>
      <c r="J20" s="34"/>
      <c r="K20" s="28"/>
    </row>
    <row r="21" spans="1:11">
      <c r="A21" s="27" t="s">
        <v>12</v>
      </c>
      <c r="B21" s="27" t="s">
        <v>58</v>
      </c>
      <c r="C21" s="35">
        <v>920848.99547658092</v>
      </c>
      <c r="D21" s="33">
        <f t="shared" si="0"/>
        <v>0.75911877009642126</v>
      </c>
      <c r="E21" s="35">
        <v>699033.75689070707</v>
      </c>
      <c r="F21" s="33">
        <f t="shared" si="1"/>
        <v>0.64728651388293801</v>
      </c>
      <c r="G21" s="35">
        <v>596053.13609464141</v>
      </c>
      <c r="H21" s="35">
        <f t="shared" si="2"/>
        <v>-102980.62079606566</v>
      </c>
    </row>
    <row r="22" spans="1:11">
      <c r="A22" s="27" t="s">
        <v>12</v>
      </c>
      <c r="B22" s="27" t="s">
        <v>59</v>
      </c>
      <c r="C22" s="35">
        <v>1955170.2959220009</v>
      </c>
      <c r="D22" s="33">
        <f t="shared" si="0"/>
        <v>0.66575760548821661</v>
      </c>
      <c r="E22" s="35">
        <v>1301669.4945347193</v>
      </c>
      <c r="F22" s="33">
        <f t="shared" si="1"/>
        <v>0.59122462810108078</v>
      </c>
      <c r="G22" s="35">
        <v>1155944.831080765</v>
      </c>
      <c r="H22" s="35">
        <f t="shared" si="2"/>
        <v>-145724.66345395427</v>
      </c>
      <c r="J22" s="34"/>
      <c r="K22" s="28"/>
    </row>
    <row r="23" spans="1:11">
      <c r="A23" s="27" t="s">
        <v>12</v>
      </c>
      <c r="B23" s="27" t="s">
        <v>60</v>
      </c>
      <c r="C23" s="35">
        <v>1269856.9629600458</v>
      </c>
      <c r="D23" s="33">
        <f t="shared" si="0"/>
        <v>0.26318120608541828</v>
      </c>
      <c r="E23" s="35">
        <v>334202.48706779117</v>
      </c>
      <c r="F23" s="33">
        <f t="shared" si="1"/>
        <v>0.11773238857052488</v>
      </c>
      <c r="G23" s="35">
        <v>149503.29339219874</v>
      </c>
      <c r="H23" s="35">
        <f t="shared" si="2"/>
        <v>-184699.19367559243</v>
      </c>
      <c r="J23" s="34"/>
      <c r="K23" s="28"/>
    </row>
    <row r="24" spans="1:11">
      <c r="A24" s="27" t="s">
        <v>9</v>
      </c>
      <c r="B24" s="27" t="s">
        <v>61</v>
      </c>
      <c r="C24" s="35">
        <v>1055395.0624746028</v>
      </c>
      <c r="D24" s="33">
        <f t="shared" si="0"/>
        <v>0.7</v>
      </c>
      <c r="E24" s="35">
        <v>738776.54373222194</v>
      </c>
      <c r="F24" s="33">
        <f t="shared" si="1"/>
        <v>0.75413621016080334</v>
      </c>
      <c r="G24" s="35">
        <v>795911.63263702125</v>
      </c>
      <c r="H24" s="35">
        <f t="shared" si="2"/>
        <v>57135.088904799311</v>
      </c>
      <c r="J24" s="34"/>
      <c r="K24" s="28"/>
    </row>
    <row r="25" spans="1:11">
      <c r="A25" s="27" t="s">
        <v>12</v>
      </c>
      <c r="B25" s="27" t="s">
        <v>62</v>
      </c>
      <c r="C25" s="35">
        <v>12969857.756302826</v>
      </c>
      <c r="D25" s="33">
        <f t="shared" si="0"/>
        <v>0</v>
      </c>
      <c r="E25" s="35">
        <v>0</v>
      </c>
      <c r="F25" s="33">
        <f t="shared" si="1"/>
        <v>0.38000000000000023</v>
      </c>
      <c r="G25" s="35">
        <v>4928545.947395077</v>
      </c>
      <c r="H25" s="35">
        <f t="shared" si="2"/>
        <v>4928545.947395077</v>
      </c>
      <c r="J25" s="34"/>
      <c r="K25" s="28"/>
    </row>
    <row r="26" spans="1:11">
      <c r="A26" s="27" t="s">
        <v>12</v>
      </c>
      <c r="B26" s="27" t="s">
        <v>63</v>
      </c>
      <c r="C26" s="35">
        <v>1343393.6215269419</v>
      </c>
      <c r="D26" s="33">
        <f t="shared" si="0"/>
        <v>0.75000000000000011</v>
      </c>
      <c r="E26" s="35">
        <v>1007545.2161452066</v>
      </c>
      <c r="F26" s="33">
        <f t="shared" si="1"/>
        <v>0.84047980086207397</v>
      </c>
      <c r="G26" s="35">
        <v>1129095.2035003444</v>
      </c>
      <c r="H26" s="35">
        <f t="shared" si="2"/>
        <v>121549.98735513783</v>
      </c>
    </row>
    <row r="27" spans="1:11">
      <c r="C27" s="35"/>
      <c r="E27" s="35"/>
      <c r="G27" s="35"/>
      <c r="H27" s="35"/>
    </row>
    <row r="28" spans="1:11">
      <c r="C28" s="35"/>
      <c r="E28" s="35"/>
      <c r="G28" s="35"/>
      <c r="H28" s="35"/>
    </row>
    <row r="29" spans="1:11">
      <c r="C29" s="35"/>
      <c r="E29" s="35"/>
      <c r="G29" s="35"/>
      <c r="H29" s="35"/>
    </row>
    <row r="30" spans="1:11">
      <c r="C30" s="35"/>
      <c r="E30" s="3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948b7621c06a0bd0bcced25f2738163c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06fceb6b82efebd744213398128b4ce9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C3B95D-F7FA-4D07-BB5C-27C4CC98F894}"/>
</file>

<file path=customXml/itemProps2.xml><?xml version="1.0" encoding="utf-8"?>
<ds:datastoreItem xmlns:ds="http://schemas.openxmlformats.org/officeDocument/2006/customXml" ds:itemID="{E4716235-0272-41CD-8E9C-C42193B774CC}"/>
</file>

<file path=customXml/itemProps3.xml><?xml version="1.0" encoding="utf-8"?>
<ds:datastoreItem xmlns:ds="http://schemas.openxmlformats.org/officeDocument/2006/customXml" ds:itemID="{E5D18987-9BD7-4881-930D-602A71657F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Alectra Utilities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Woods</dc:creator>
  <cp:keywords/>
  <dc:description/>
  <cp:lastModifiedBy>Emma Cheang</cp:lastModifiedBy>
  <cp:revision/>
  <dcterms:created xsi:type="dcterms:W3CDTF">2025-11-12T17:13:53Z</dcterms:created>
  <dcterms:modified xsi:type="dcterms:W3CDTF">2025-11-20T15:36:59Z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