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023-2027 JRAP_Annual Updates\EB-2025-0030_JRAP DX 2026 Annual Update\Reply Sub\"/>
    </mc:Choice>
  </mc:AlternateContent>
  <xr:revisionPtr revIDLastSave="0" documentId="13_ncr:1_{C22ABCF0-F831-4CD5-93C9-F2355D3DC8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1of3" sheetId="1" r:id="rId1"/>
    <sheet name="Tab2of3" sheetId="2" r:id="rId2"/>
    <sheet name="Tab3of3" sheetId="3" r:id="rId3"/>
  </sheets>
  <definedNames>
    <definedName name="_xlnm.Print_Area" localSheetId="0">Tab1of3!$A$1:$F$18</definedName>
    <definedName name="_xlnm.Print_Area" localSheetId="1">Tab2of3!$A$1:$F$25</definedName>
    <definedName name="_xlnm.Print_Area" localSheetId="2">Tab3of3!$A$1:$D$29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3" l="1"/>
  <c r="F21" i="3" l="1"/>
  <c r="F12" i="1" l="1"/>
  <c r="E21" i="3" l="1"/>
  <c r="E23" i="3" s="1"/>
  <c r="F23" i="3" s="1"/>
  <c r="G23" i="3" s="1"/>
  <c r="D8" i="3" l="1"/>
  <c r="D23" i="3" l="1"/>
  <c r="D26" i="3" l="1"/>
  <c r="E26" i="3" l="1"/>
  <c r="D28" i="3"/>
  <c r="E28" i="3" l="1"/>
  <c r="F26" i="3"/>
  <c r="D23" i="2"/>
  <c r="F28" i="3" l="1"/>
  <c r="G26" i="3"/>
  <c r="G28" i="3" s="1"/>
  <c r="D25" i="2"/>
  <c r="E23" i="2"/>
  <c r="F23" i="2" l="1"/>
  <c r="E25" i="2"/>
  <c r="F25" i="2" l="1"/>
  <c r="G23" i="2"/>
  <c r="G25" i="2" s="1"/>
  <c r="F15" i="1"/>
  <c r="D18" i="1" s="1"/>
</calcChain>
</file>

<file path=xl/sharedStrings.xml><?xml version="1.0" encoding="utf-8"?>
<sst xmlns="http://schemas.openxmlformats.org/spreadsheetml/2006/main" count="103" uniqueCount="93">
  <si>
    <t>ST Common Line Charge ($/kW)</t>
  </si>
  <si>
    <t>ST Common Line Charge (Monthly $/kW)</t>
  </si>
  <si>
    <t>ST Common Line Charge Determinant (Annual)</t>
  </si>
  <si>
    <t>ST Common Line Charge Determinant (Annual kM)</t>
  </si>
  <si>
    <t>ST Common Line Revenue Requirement (Annual)</t>
  </si>
  <si>
    <t>ST Common Line Revenue Requirement (Annual $)</t>
  </si>
  <si>
    <t>Revenue to be collected by ST (adjusted for change in revenue from Rates target R/C Ratio, if applicable)</t>
  </si>
  <si>
    <t>Total revenue generated through other delivery charges:</t>
  </si>
  <si>
    <t>Meter Charge</t>
  </si>
  <si>
    <t>Fixed Rate</t>
  </si>
  <si>
    <t>Specific Primary lines</t>
  </si>
  <si>
    <t>Specific ST lines</t>
  </si>
  <si>
    <t>LVDS-low cost allocation</t>
  </si>
  <si>
    <t>HVDS-low cost allocation</t>
  </si>
  <si>
    <t>HVDS-high cost allocation</t>
  </si>
  <si>
    <t>Revenue Generated (Annual)</t>
  </si>
  <si>
    <t>Rates</t>
  </si>
  <si>
    <t>Billing Quantity (Annual)</t>
  </si>
  <si>
    <t>Derivation of ST Common Line Charge</t>
  </si>
  <si>
    <t>Total LVDS Low Charge Determinant (Annual kW)</t>
  </si>
  <si>
    <t>Total LVDS Low Revenue Requirement (Annual $)</t>
  </si>
  <si>
    <t>**Note: USofA 5016, 5017 &amp; 5114 are wholly recovered by the LVDS Low tariff</t>
  </si>
  <si>
    <t>Income Taxes</t>
  </si>
  <si>
    <t>6110</t>
  </si>
  <si>
    <t>Taxes Other Than Income Taxes</t>
  </si>
  <si>
    <t>6105</t>
  </si>
  <si>
    <t>Interest on Long Term Debt</t>
  </si>
  <si>
    <t>6005</t>
  </si>
  <si>
    <t>Amortization Expense - Property, Plant, and Equipment</t>
  </si>
  <si>
    <t>5705</t>
  </si>
  <si>
    <t>Net Inc (Balance Transferred From Income)</t>
  </si>
  <si>
    <t>3046</t>
  </si>
  <si>
    <t>Other ("NIDIT") "expenses"</t>
  </si>
  <si>
    <t>25 General Admin. Acc'ts (12 non-zero)</t>
  </si>
  <si>
    <t>5405 to 5680</t>
  </si>
  <si>
    <t>Maintenance of Distribution Station Equipment</t>
  </si>
  <si>
    <t>5114</t>
  </si>
  <si>
    <t>Maintenance of Buildings and Fixtures - Distribution Stations</t>
  </si>
  <si>
    <t>5110</t>
  </si>
  <si>
    <t>Maintenance Supervision and Engineering</t>
  </si>
  <si>
    <t>5105</t>
  </si>
  <si>
    <t>Distribution Station Equipment - Operation Supplies and Expenses</t>
  </si>
  <si>
    <t>5017</t>
  </si>
  <si>
    <t>Distribution Station Equipment - Operation Labour</t>
  </si>
  <si>
    <t>5016</t>
  </si>
  <si>
    <t>Station Buildings and Fixtures Expense [exclude - no "bldgs" at LVDSs]</t>
  </si>
  <si>
    <t>5012</t>
  </si>
  <si>
    <t>Operation Supervision and Engineering</t>
  </si>
  <si>
    <t>5005</t>
  </si>
  <si>
    <t>Proportion of allocation to ST rate class associated with LVDS-low</t>
  </si>
  <si>
    <t>Account</t>
  </si>
  <si>
    <t>USoA</t>
  </si>
  <si>
    <t>Proportion of Total Forecast Costs associated with ST share of LVDS-low stations</t>
  </si>
  <si>
    <t>Derivation of Facility Charge for connection to Low Voltage Distribution Station (LVDS Low)</t>
  </si>
  <si>
    <t>Specific Line Rates Calculation</t>
  </si>
  <si>
    <t>Total Revenue Requirement (includes NI)</t>
  </si>
  <si>
    <t>Allocated Net Income  (NI)</t>
  </si>
  <si>
    <t>NI</t>
  </si>
  <si>
    <t>Direct Allocation</t>
  </si>
  <si>
    <t>Interest</t>
  </si>
  <si>
    <t>INT</t>
  </si>
  <si>
    <t>PILs  (INPUT)</t>
  </si>
  <si>
    <t>INPUT</t>
  </si>
  <si>
    <t>Depreciation and Amortization (dep)</t>
  </si>
  <si>
    <t>dep</t>
  </si>
  <si>
    <t>General and Administration (ad)</t>
  </si>
  <si>
    <t>ad</t>
  </si>
  <si>
    <t>Customer Related Costs (cu)</t>
  </si>
  <si>
    <t>cu</t>
  </si>
  <si>
    <t>Distribution Costs (di)</t>
  </si>
  <si>
    <t>di</t>
  </si>
  <si>
    <t>Expenses</t>
  </si>
  <si>
    <t>Proportion of Total (di+cu) Costs allocated to ST Lines</t>
  </si>
  <si>
    <t>Costs:  cu group (excluding customer premise costs)</t>
  </si>
  <si>
    <t>Costs:  di General + di Remainder</t>
  </si>
  <si>
    <t>Costs:  di Lines - 50kV to 750V</t>
  </si>
  <si>
    <t>Assigned to Lines</t>
  </si>
  <si>
    <t>Total</t>
  </si>
  <si>
    <t>Derivation of Facility Charge for connection to Specific ST Lines</t>
  </si>
  <si>
    <t>$/kW</t>
  </si>
  <si>
    <t>$/kM</t>
  </si>
  <si>
    <t>$</t>
  </si>
  <si>
    <t>Service Charge (per Delivery Point)</t>
  </si>
  <si>
    <t>Meter Charge (for Hydro One ownership per Meter Point)</t>
  </si>
  <si>
    <t>LVDS Low Rate (Monthly, $/kW)</t>
  </si>
  <si>
    <t>Annual costs associated with all HON "50 kV to 750 V" Line Assets</t>
  </si>
  <si>
    <t>Allocation to ST rate class (2023 CAM O4 Sheet)</t>
  </si>
  <si>
    <t>Total km of 50kV-to-4.16kV line (Actual 2020, kM)</t>
  </si>
  <si>
    <t>Total Length 44 kV to 13.8 kV inclusive (2020 Actual, kM)</t>
  </si>
  <si>
    <t>Total Length 12.5 to 4.16 kV inclusive (2020 Actual, weighted kM)</t>
  </si>
  <si>
    <t>Change in Service Revenue Requirement allocated to the ST rate class</t>
  </si>
  <si>
    <t>Revenue to be recovered through ST rates</t>
  </si>
  <si>
    <t>ST Specific Line Rate (Monthly, per 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</si>
</sst>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_);_(* \(#,##0.0\);_(* &quot;-&quot;??_);_(@_)"/>
    <numFmt numFmtId="170" formatCode="#,##0.00000_);\(#,##0.00000\)"/>
    <numFmt numFmtId="171" formatCode="0.0\x"/>
    <numFmt numFmtId="172" formatCode="#,##0.000_);\(#,##0.000\)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_-&quot;$&quot;* #,##0.00_-;\-&quot;$&quot;* #,##0.00_-;_-&quot;$&quot;* &quot;-&quot;??_-;_-@_-"/>
    <numFmt numFmtId="177" formatCode="#,##0.000"/>
    <numFmt numFmtId="178" formatCode="0.00\x"/>
    <numFmt numFmtId="179" formatCode="0.0%"/>
    <numFmt numFmtId="180" formatCode="&quot;$&quot;#,##0.0000"/>
    <numFmt numFmtId="181" formatCode="&quot;$&quot;#,##0.0000_);\(&quot;$&quot;#,##0.00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6" fillId="0" borderId="0"/>
    <xf numFmtId="166" fontId="6" fillId="0" borderId="0"/>
    <xf numFmtId="166" fontId="6" fillId="0" borderId="0"/>
    <xf numFmtId="165" fontId="7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8" fillId="0" borderId="0"/>
    <xf numFmtId="44" fontId="6" fillId="0" borderId="0" applyFont="0" applyFill="0" applyBorder="0" applyAlignment="0" applyProtection="0"/>
    <xf numFmtId="174" fontId="8" fillId="0" borderId="0"/>
    <xf numFmtId="175" fontId="8" fillId="0" borderId="0"/>
    <xf numFmtId="38" fontId="9" fillId="2" borderId="0" applyNumberFormat="0" applyBorder="0" applyAlignment="0" applyProtection="0"/>
    <xf numFmtId="0" fontId="10" fillId="0" borderId="12" applyNumberFormat="0" applyAlignment="0" applyProtection="0">
      <alignment horizontal="left" vertical="center"/>
    </xf>
    <xf numFmtId="0" fontId="10" fillId="0" borderId="13">
      <alignment horizontal="left" vertical="center"/>
    </xf>
    <xf numFmtId="10" fontId="9" fillId="3" borderId="10" applyNumberFormat="0" applyBorder="0" applyAlignment="0" applyProtection="0"/>
    <xf numFmtId="176" fontId="7" fillId="0" borderId="0"/>
    <xf numFmtId="177" fontId="6" fillId="0" borderId="0"/>
    <xf numFmtId="0" fontId="6" fillId="0" borderId="0"/>
    <xf numFmtId="0" fontId="6" fillId="0" borderId="0"/>
    <xf numFmtId="0" fontId="6" fillId="0" borderId="0"/>
    <xf numFmtId="7" fontId="8" fillId="0" borderId="0"/>
    <xf numFmtId="37" fontId="11" fillId="4" borderId="0">
      <alignment horizontal="right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14">
      <alignment horizontal="center"/>
    </xf>
    <xf numFmtId="3" fontId="12" fillId="0" borderId="0" applyFont="0" applyFill="0" applyBorder="0" applyAlignment="0" applyProtection="0"/>
    <xf numFmtId="0" fontId="12" fillId="5" borderId="0" applyNumberFormat="0" applyFont="0" applyBorder="0" applyAlignment="0" applyProtection="0"/>
    <xf numFmtId="1" fontId="6" fillId="0" borderId="0"/>
    <xf numFmtId="0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178" fontId="6" fillId="0" borderId="0"/>
    <xf numFmtId="178" fontId="6" fillId="0" borderId="0"/>
    <xf numFmtId="178" fontId="6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164" fontId="2" fillId="0" borderId="2" xfId="0" applyNumberFormat="1" applyFont="1" applyBorder="1"/>
    <xf numFmtId="0" fontId="2" fillId="0" borderId="3" xfId="0" applyFont="1" applyBorder="1"/>
    <xf numFmtId="0" fontId="2" fillId="0" borderId="2" xfId="0" applyFont="1" applyBorder="1"/>
    <xf numFmtId="164" fontId="2" fillId="0" borderId="2" xfId="2" applyNumberFormat="1" applyFont="1" applyBorder="1"/>
    <xf numFmtId="0" fontId="3" fillId="0" borderId="0" xfId="0" applyFont="1"/>
    <xf numFmtId="0" fontId="3" fillId="0" borderId="5" xfId="0" applyFont="1" applyBorder="1"/>
    <xf numFmtId="165" fontId="3" fillId="0" borderId="0" xfId="0" applyNumberFormat="1" applyFont="1"/>
    <xf numFmtId="37" fontId="3" fillId="0" borderId="0" xfId="0" applyNumberFormat="1" applyFont="1"/>
    <xf numFmtId="165" fontId="3" fillId="0" borderId="0" xfId="2" applyNumberFormat="1" applyFont="1"/>
    <xf numFmtId="165" fontId="3" fillId="0" borderId="0" xfId="2" applyNumberFormat="1" applyFont="1" applyFill="1" applyBorder="1"/>
    <xf numFmtId="165" fontId="3" fillId="0" borderId="5" xfId="2" applyNumberFormat="1" applyFont="1" applyBorder="1"/>
    <xf numFmtId="165" fontId="3" fillId="0" borderId="0" xfId="2" applyNumberFormat="1" applyFont="1" applyBorder="1"/>
    <xf numFmtId="0" fontId="3" fillId="0" borderId="7" xfId="0" applyFont="1" applyBorder="1"/>
    <xf numFmtId="0" fontId="3" fillId="0" borderId="8" xfId="0" applyFont="1" applyBorder="1"/>
    <xf numFmtId="165" fontId="3" fillId="0" borderId="7" xfId="0" applyNumberFormat="1" applyFont="1" applyBorder="1"/>
    <xf numFmtId="166" fontId="3" fillId="0" borderId="10" xfId="1" applyNumberFormat="1" applyFont="1" applyBorder="1" applyAlignment="1">
      <alignment vertical="center" wrapText="1"/>
    </xf>
    <xf numFmtId="43" fontId="3" fillId="0" borderId="10" xfId="1" applyFont="1" applyBorder="1" applyAlignment="1">
      <alignment vertical="center" wrapText="1"/>
    </xf>
    <xf numFmtId="0" fontId="3" fillId="0" borderId="11" xfId="0" applyFont="1" applyBorder="1"/>
    <xf numFmtId="0" fontId="3" fillId="0" borderId="11" xfId="0" applyFont="1" applyBorder="1" applyAlignment="1">
      <alignment vertical="center" wrapText="1"/>
    </xf>
    <xf numFmtId="167" fontId="3" fillId="0" borderId="10" xfId="1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/>
    <xf numFmtId="0" fontId="2" fillId="0" borderId="0" xfId="0" applyFont="1" applyAlignment="1">
      <alignment horizontal="right"/>
    </xf>
    <xf numFmtId="6" fontId="7" fillId="0" borderId="0" xfId="0" applyNumberFormat="1" applyFont="1" applyAlignment="1">
      <alignment horizontal="left"/>
    </xf>
    <xf numFmtId="165" fontId="3" fillId="0" borderId="0" xfId="2" applyNumberFormat="1" applyFont="1" applyBorder="1" applyAlignment="1">
      <alignment vertical="center" wrapText="1"/>
    </xf>
    <xf numFmtId="0" fontId="7" fillId="0" borderId="0" xfId="0" applyFont="1"/>
    <xf numFmtId="49" fontId="7" fillId="0" borderId="0" xfId="0" applyNumberFormat="1" applyFont="1"/>
    <xf numFmtId="165" fontId="3" fillId="0" borderId="10" xfId="2" applyNumberFormat="1" applyFont="1" applyBorder="1" applyAlignment="1">
      <alignment vertical="center" wrapText="1"/>
    </xf>
    <xf numFmtId="0" fontId="3" fillId="0" borderId="16" xfId="0" applyFont="1" applyBorder="1"/>
    <xf numFmtId="0" fontId="15" fillId="0" borderId="0" xfId="0" applyFont="1"/>
    <xf numFmtId="10" fontId="3" fillId="6" borderId="3" xfId="0" applyNumberFormat="1" applyFont="1" applyFill="1" applyBorder="1" applyAlignment="1">
      <alignment horizontal="centerContinuous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3" fillId="0" borderId="8" xfId="2" applyNumberFormat="1" applyFont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5" xfId="0" applyFont="1" applyBorder="1"/>
    <xf numFmtId="0" fontId="3" fillId="0" borderId="10" xfId="0" applyFont="1" applyBorder="1" applyAlignment="1">
      <alignment horizontal="centerContinuous" vertical="center" wrapText="1"/>
    </xf>
    <xf numFmtId="10" fontId="14" fillId="6" borderId="1" xfId="0" applyNumberFormat="1" applyFont="1" applyFill="1" applyBorder="1" applyAlignment="1">
      <alignment horizontal="centerContinuous"/>
    </xf>
    <xf numFmtId="166" fontId="3" fillId="0" borderId="6" xfId="1" applyNumberFormat="1" applyFont="1" applyBorder="1" applyAlignment="1">
      <alignment vertical="center" wrapText="1"/>
    </xf>
    <xf numFmtId="165" fontId="3" fillId="0" borderId="5" xfId="2" applyNumberFormat="1" applyFont="1" applyBorder="1" applyAlignment="1">
      <alignment vertical="center" wrapText="1"/>
    </xf>
    <xf numFmtId="166" fontId="3" fillId="0" borderId="4" xfId="1" applyNumberFormat="1" applyFont="1" applyBorder="1" applyAlignment="1">
      <alignment vertical="center" wrapText="1"/>
    </xf>
    <xf numFmtId="166" fontId="2" fillId="0" borderId="4" xfId="1" applyNumberFormat="1" applyFont="1" applyBorder="1"/>
    <xf numFmtId="0" fontId="0" fillId="0" borderId="3" xfId="0" applyBorder="1"/>
    <xf numFmtId="166" fontId="2" fillId="0" borderId="16" xfId="1" applyNumberFormat="1" applyFont="1" applyBorder="1"/>
    <xf numFmtId="179" fontId="3" fillId="0" borderId="16" xfId="47" applyNumberFormat="1" applyFont="1" applyFill="1" applyBorder="1"/>
    <xf numFmtId="0" fontId="3" fillId="7" borderId="9" xfId="0" applyFont="1" applyFill="1" applyBorder="1" applyAlignment="1">
      <alignment horizontal="center"/>
    </xf>
    <xf numFmtId="0" fontId="3" fillId="7" borderId="16" xfId="0" applyFont="1" applyFill="1" applyBorder="1" applyAlignment="1">
      <alignment vertical="center" wrapText="1"/>
    </xf>
    <xf numFmtId="43" fontId="3" fillId="7" borderId="16" xfId="1" applyFont="1" applyFill="1" applyBorder="1" applyAlignment="1">
      <alignment vertical="center" wrapText="1"/>
    </xf>
    <xf numFmtId="0" fontId="3" fillId="7" borderId="16" xfId="0" applyFont="1" applyFill="1" applyBorder="1"/>
    <xf numFmtId="0" fontId="0" fillId="7" borderId="16" xfId="0" applyFill="1" applyBorder="1" applyAlignment="1">
      <alignment wrapText="1"/>
    </xf>
    <xf numFmtId="165" fontId="3" fillId="7" borderId="16" xfId="2" applyNumberFormat="1" applyFont="1" applyFill="1" applyBorder="1"/>
    <xf numFmtId="37" fontId="3" fillId="7" borderId="16" xfId="0" applyNumberFormat="1" applyFont="1" applyFill="1" applyBorder="1"/>
    <xf numFmtId="0" fontId="3" fillId="7" borderId="15" xfId="0" applyFont="1" applyFill="1" applyBorder="1"/>
    <xf numFmtId="165" fontId="3" fillId="0" borderId="7" xfId="2" applyNumberFormat="1" applyFont="1" applyBorder="1" applyAlignment="1">
      <alignment vertical="center" wrapText="1"/>
    </xf>
    <xf numFmtId="167" fontId="3" fillId="0" borderId="16" xfId="1" applyNumberFormat="1" applyFont="1" applyBorder="1" applyAlignment="1">
      <alignment vertical="center" wrapText="1"/>
    </xf>
    <xf numFmtId="166" fontId="3" fillId="0" borderId="16" xfId="1" applyNumberFormat="1" applyFont="1" applyBorder="1" applyAlignment="1">
      <alignment vertical="center" wrapText="1"/>
    </xf>
    <xf numFmtId="179" fontId="14" fillId="0" borderId="16" xfId="47" applyNumberFormat="1" applyFont="1" applyBorder="1"/>
    <xf numFmtId="0" fontId="14" fillId="0" borderId="16" xfId="0" applyFont="1" applyBorder="1"/>
    <xf numFmtId="166" fontId="17" fillId="0" borderId="16" xfId="1" applyNumberFormat="1" applyFont="1" applyBorder="1" applyAlignment="1">
      <alignment vertical="center" wrapText="1"/>
    </xf>
    <xf numFmtId="179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9" fillId="0" borderId="0" xfId="0" applyNumberFormat="1" applyFont="1"/>
    <xf numFmtId="0" fontId="19" fillId="0" borderId="0" xfId="0" applyFont="1"/>
    <xf numFmtId="1" fontId="3" fillId="0" borderId="0" xfId="0" applyNumberFormat="1" applyFont="1"/>
    <xf numFmtId="0" fontId="3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1" fontId="2" fillId="0" borderId="10" xfId="2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/>
    </xf>
    <xf numFmtId="179" fontId="3" fillId="0" borderId="16" xfId="47" applyNumberFormat="1" applyFont="1" applyBorder="1" applyAlignment="1">
      <alignment horizontal="center"/>
    </xf>
    <xf numFmtId="5" fontId="3" fillId="0" borderId="10" xfId="2" applyNumberFormat="1" applyFont="1" applyBorder="1" applyAlignment="1">
      <alignment horizontal="center" vertical="center" wrapText="1"/>
    </xf>
    <xf numFmtId="5" fontId="2" fillId="0" borderId="4" xfId="0" applyNumberFormat="1" applyFont="1" applyBorder="1"/>
    <xf numFmtId="5" fontId="2" fillId="0" borderId="16" xfId="0" applyNumberFormat="1" applyFont="1" applyBorder="1"/>
    <xf numFmtId="180" fontId="14" fillId="0" borderId="1" xfId="0" applyNumberFormat="1" applyFont="1" applyBorder="1"/>
    <xf numFmtId="180" fontId="14" fillId="0" borderId="15" xfId="0" applyNumberFormat="1" applyFont="1" applyBorder="1"/>
    <xf numFmtId="180" fontId="20" fillId="0" borderId="15" xfId="0" applyNumberFormat="1" applyFont="1" applyBorder="1"/>
    <xf numFmtId="5" fontId="3" fillId="6" borderId="10" xfId="2" applyNumberFormat="1" applyFont="1" applyFill="1" applyBorder="1" applyAlignment="1">
      <alignment horizontal="center" vertical="center" wrapText="1"/>
    </xf>
    <xf numFmtId="5" fontId="3" fillId="0" borderId="8" xfId="2" applyNumberFormat="1" applyFont="1" applyFill="1" applyBorder="1" applyAlignment="1">
      <alignment horizontal="center" vertical="center" wrapText="1"/>
    </xf>
    <xf numFmtId="5" fontId="3" fillId="0" borderId="3" xfId="2" applyNumberFormat="1" applyFont="1" applyFill="1" applyBorder="1" applyAlignment="1">
      <alignment horizontal="center" vertical="center" wrapText="1"/>
    </xf>
    <xf numFmtId="5" fontId="3" fillId="0" borderId="15" xfId="2" applyNumberFormat="1" applyFont="1" applyBorder="1" applyAlignment="1">
      <alignment horizontal="center" vertical="center" wrapText="1"/>
    </xf>
    <xf numFmtId="181" fontId="3" fillId="6" borderId="10" xfId="2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5" fontId="3" fillId="0" borderId="16" xfId="2" applyNumberFormat="1" applyFont="1" applyBorder="1" applyAlignment="1">
      <alignment horizontal="center" vertical="center"/>
    </xf>
    <xf numFmtId="5" fontId="3" fillId="0" borderId="15" xfId="2" applyNumberFormat="1" applyFont="1" applyBorder="1" applyAlignment="1">
      <alignment horizontal="center" vertical="center"/>
    </xf>
  </cellXfs>
  <cellStyles count="48">
    <cellStyle name="$" xfId="3" xr:uid="{00000000-0005-0000-0000-000000000000}"/>
    <cellStyle name="$_CCA-Request_H11bps" xfId="4" xr:uid="{00000000-0005-0000-0000-000001000000}"/>
    <cellStyle name="$_CCA-Request_H11bps July 9" xfId="5" xr:uid="{00000000-0005-0000-0000-000002000000}"/>
    <cellStyle name="$comma" xfId="6" xr:uid="{00000000-0005-0000-0000-000003000000}"/>
    <cellStyle name="_Comma" xfId="7" xr:uid="{00000000-0005-0000-0000-000004000000}"/>
    <cellStyle name="_Currency" xfId="8" xr:uid="{00000000-0005-0000-0000-000005000000}"/>
    <cellStyle name="_CurrencySpace" xfId="9" xr:uid="{00000000-0005-0000-0000-000006000000}"/>
    <cellStyle name="_Multiple" xfId="10" xr:uid="{00000000-0005-0000-0000-000007000000}"/>
    <cellStyle name="_MultipleSpace" xfId="11" xr:uid="{00000000-0005-0000-0000-000008000000}"/>
    <cellStyle name="_Percent" xfId="12" xr:uid="{00000000-0005-0000-0000-000009000000}"/>
    <cellStyle name="_PercentSpace" xfId="13" xr:uid="{00000000-0005-0000-0000-00000A000000}"/>
    <cellStyle name="_PercentSpace_AR Analysis 061207" xfId="14" xr:uid="{00000000-0005-0000-0000-00000B000000}"/>
    <cellStyle name="_PercentSpace_RMDx BP050513a 051212a" xfId="15" xr:uid="{00000000-0005-0000-0000-00000C000000}"/>
    <cellStyle name="Comma" xfId="1" builtinId="3"/>
    <cellStyle name="Comma 2" xfId="16" xr:uid="{00000000-0005-0000-0000-00000E000000}"/>
    <cellStyle name="comma zerodec" xfId="17" xr:uid="{00000000-0005-0000-0000-00000F000000}"/>
    <cellStyle name="Currency" xfId="2" builtinId="4"/>
    <cellStyle name="Currency 2" xfId="18" xr:uid="{00000000-0005-0000-0000-000011000000}"/>
    <cellStyle name="Currency1" xfId="19" xr:uid="{00000000-0005-0000-0000-000012000000}"/>
    <cellStyle name="Dollar (zero dec)" xfId="20" xr:uid="{00000000-0005-0000-0000-000013000000}"/>
    <cellStyle name="Grey" xfId="21" xr:uid="{00000000-0005-0000-0000-000014000000}"/>
    <cellStyle name="Header1" xfId="22" xr:uid="{00000000-0005-0000-0000-000015000000}"/>
    <cellStyle name="Header2" xfId="23" xr:uid="{00000000-0005-0000-0000-000016000000}"/>
    <cellStyle name="Input [yellow]" xfId="24" xr:uid="{00000000-0005-0000-0000-000017000000}"/>
    <cellStyle name="multiple" xfId="25" xr:uid="{00000000-0005-0000-0000-000018000000}"/>
    <cellStyle name="Normal" xfId="0" builtinId="0"/>
    <cellStyle name="Normal - Style1" xfId="26" xr:uid="{00000000-0005-0000-0000-00001A000000}"/>
    <cellStyle name="Normal 2" xfId="27" xr:uid="{00000000-0005-0000-0000-00001B000000}"/>
    <cellStyle name="Normal 3" xfId="28" xr:uid="{00000000-0005-0000-0000-00001C000000}"/>
    <cellStyle name="Number" xfId="29" xr:uid="{00000000-0005-0000-0000-00001D000000}"/>
    <cellStyle name="OH01" xfId="30" xr:uid="{00000000-0005-0000-0000-00001E000000}"/>
    <cellStyle name="OHnplode" xfId="31" xr:uid="{00000000-0005-0000-0000-00001F000000}"/>
    <cellStyle name="Percent" xfId="47" builtinId="5"/>
    <cellStyle name="Percent [2]" xfId="32" xr:uid="{00000000-0005-0000-0000-000021000000}"/>
    <cellStyle name="Percent 2" xfId="33" xr:uid="{00000000-0005-0000-0000-000022000000}"/>
    <cellStyle name="PSChar" xfId="34" xr:uid="{00000000-0005-0000-0000-000023000000}"/>
    <cellStyle name="PSDate" xfId="35" xr:uid="{00000000-0005-0000-0000-000024000000}"/>
    <cellStyle name="PSDec" xfId="36" xr:uid="{00000000-0005-0000-0000-000025000000}"/>
    <cellStyle name="PSHeading" xfId="37" xr:uid="{00000000-0005-0000-0000-000026000000}"/>
    <cellStyle name="PSInt" xfId="38" xr:uid="{00000000-0005-0000-0000-000027000000}"/>
    <cellStyle name="PSSpacer" xfId="39" xr:uid="{00000000-0005-0000-0000-000028000000}"/>
    <cellStyle name="ShOut" xfId="40" xr:uid="{00000000-0005-0000-0000-000029000000}"/>
    <cellStyle name="Style 1" xfId="41" xr:uid="{00000000-0005-0000-0000-00002A000000}"/>
    <cellStyle name="Style 2" xfId="42" xr:uid="{00000000-0005-0000-0000-00002B000000}"/>
    <cellStyle name="Style 3" xfId="43" xr:uid="{00000000-0005-0000-0000-00002C000000}"/>
    <cellStyle name="x" xfId="44" xr:uid="{00000000-0005-0000-0000-00002D000000}"/>
    <cellStyle name="x_CCA-Request_H11bps" xfId="45" xr:uid="{00000000-0005-0000-0000-00002E000000}"/>
    <cellStyle name="x_CCA-Request_H11bps July 9" xfId="46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topLeftCell="A6" zoomScale="130" zoomScaleNormal="130" workbookViewId="0">
      <selection activeCell="B25" sqref="B25"/>
    </sheetView>
  </sheetViews>
  <sheetFormatPr defaultRowHeight="15" x14ac:dyDescent="0.25"/>
  <cols>
    <col min="1" max="1" width="45.7109375" bestFit="1" customWidth="1"/>
    <col min="2" max="2" width="39.7109375" customWidth="1"/>
    <col min="3" max="3" width="10.140625" bestFit="1" customWidth="1"/>
    <col min="4" max="4" width="8.28515625" bestFit="1" customWidth="1"/>
    <col min="5" max="5" width="5.42578125" bestFit="1" customWidth="1"/>
    <col min="6" max="6" width="10.7109375" bestFit="1" customWidth="1"/>
  </cols>
  <sheetData>
    <row r="1" spans="1:8" s="6" customFormat="1" ht="12" x14ac:dyDescent="0.2">
      <c r="A1" s="29" t="s">
        <v>18</v>
      </c>
      <c r="D1" s="27"/>
      <c r="E1" s="28"/>
    </row>
    <row r="2" spans="1:8" s="6" customFormat="1" ht="12" x14ac:dyDescent="0.2"/>
    <row r="3" spans="1:8" s="6" customFormat="1" x14ac:dyDescent="0.25">
      <c r="C3" s="96">
        <v>2026</v>
      </c>
      <c r="D3" s="97"/>
      <c r="E3" s="97"/>
      <c r="F3" s="97"/>
    </row>
    <row r="4" spans="1:8" s="23" customFormat="1" ht="36" x14ac:dyDescent="0.2">
      <c r="A4" s="26"/>
      <c r="B4" s="26"/>
      <c r="C4" s="24" t="s">
        <v>17</v>
      </c>
      <c r="D4" s="49" t="s">
        <v>16</v>
      </c>
      <c r="E4" s="49"/>
      <c r="F4" s="24" t="s">
        <v>15</v>
      </c>
    </row>
    <row r="5" spans="1:8" s="6" customFormat="1" ht="12" x14ac:dyDescent="0.2">
      <c r="A5" s="20" t="s">
        <v>14</v>
      </c>
      <c r="B5" s="20" t="s">
        <v>14</v>
      </c>
      <c r="C5" s="17">
        <v>1126797.6006159065</v>
      </c>
      <c r="D5" s="21">
        <v>3.698</v>
      </c>
      <c r="E5" s="21" t="s">
        <v>79</v>
      </c>
      <c r="F5" s="36">
        <v>4166897.5270776222</v>
      </c>
      <c r="G5" s="7"/>
      <c r="H5" s="76"/>
    </row>
    <row r="6" spans="1:8" s="6" customFormat="1" ht="12" x14ac:dyDescent="0.2">
      <c r="A6" s="20" t="s">
        <v>13</v>
      </c>
      <c r="B6" s="20" t="s">
        <v>13</v>
      </c>
      <c r="C6" s="17">
        <v>65874.982270984998</v>
      </c>
      <c r="D6" s="21">
        <v>5.9166999999999996</v>
      </c>
      <c r="E6" s="21" t="s">
        <v>79</v>
      </c>
      <c r="F6" s="36">
        <v>389762.50760273694</v>
      </c>
      <c r="G6" s="7"/>
      <c r="H6" s="76"/>
    </row>
    <row r="7" spans="1:8" s="6" customFormat="1" ht="12" x14ac:dyDescent="0.2">
      <c r="A7" s="20" t="s">
        <v>12</v>
      </c>
      <c r="B7" s="20" t="s">
        <v>12</v>
      </c>
      <c r="C7" s="17">
        <v>680599.45429056347</v>
      </c>
      <c r="D7" s="21">
        <v>2.2187000000000001</v>
      </c>
      <c r="E7" s="21" t="s">
        <v>79</v>
      </c>
      <c r="F7" s="36">
        <v>1510046.0092344733</v>
      </c>
      <c r="G7" s="7"/>
      <c r="H7" s="76"/>
    </row>
    <row r="8" spans="1:8" s="6" customFormat="1" ht="12" x14ac:dyDescent="0.2">
      <c r="A8" s="22" t="s">
        <v>11</v>
      </c>
      <c r="B8" s="22" t="s">
        <v>11</v>
      </c>
      <c r="C8" s="17">
        <v>723.25199999999995</v>
      </c>
      <c r="D8" s="21">
        <v>711.95460000000003</v>
      </c>
      <c r="E8" s="21" t="s">
        <v>80</v>
      </c>
      <c r="F8" s="36">
        <v>514922.58835919999</v>
      </c>
      <c r="G8" s="7"/>
      <c r="H8" s="76"/>
    </row>
    <row r="9" spans="1:8" s="6" customFormat="1" ht="12" hidden="1" x14ac:dyDescent="0.2">
      <c r="A9" s="22" t="s">
        <v>10</v>
      </c>
      <c r="B9" s="22" t="s">
        <v>10</v>
      </c>
      <c r="C9" s="17">
        <v>0</v>
      </c>
      <c r="D9" s="21">
        <v>711.95460000000003</v>
      </c>
      <c r="E9" s="21"/>
      <c r="F9" s="36">
        <v>0</v>
      </c>
      <c r="G9" s="7"/>
      <c r="H9" s="76"/>
    </row>
    <row r="10" spans="1:8" s="6" customFormat="1" ht="12" x14ac:dyDescent="0.2">
      <c r="A10" s="20" t="s">
        <v>82</v>
      </c>
      <c r="B10" s="20" t="s">
        <v>9</v>
      </c>
      <c r="C10" s="17">
        <v>11172</v>
      </c>
      <c r="D10" s="18">
        <v>824.28</v>
      </c>
      <c r="E10" s="18" t="s">
        <v>81</v>
      </c>
      <c r="F10" s="36">
        <v>9208856.1600000001</v>
      </c>
      <c r="G10" s="7"/>
      <c r="H10" s="76"/>
    </row>
    <row r="11" spans="1:8" s="6" customFormat="1" ht="12" x14ac:dyDescent="0.2">
      <c r="A11" s="19" t="s">
        <v>83</v>
      </c>
      <c r="B11" s="19" t="s">
        <v>8</v>
      </c>
      <c r="C11" s="17">
        <v>7464.6995515695071</v>
      </c>
      <c r="D11" s="18">
        <v>417.59</v>
      </c>
      <c r="E11" s="18" t="s">
        <v>81</v>
      </c>
      <c r="F11" s="36">
        <v>3117183.8857399104</v>
      </c>
      <c r="G11" s="7"/>
      <c r="H11" s="76"/>
    </row>
    <row r="12" spans="1:8" s="6" customFormat="1" ht="12" x14ac:dyDescent="0.2">
      <c r="A12" s="15" t="s">
        <v>7</v>
      </c>
      <c r="B12" s="15" t="s">
        <v>7</v>
      </c>
      <c r="C12" s="14"/>
      <c r="D12" s="14"/>
      <c r="E12" s="14"/>
      <c r="F12" s="16">
        <f>SUM(F5:F11)</f>
        <v>18907668.678013943</v>
      </c>
      <c r="G12" s="7"/>
    </row>
    <row r="13" spans="1:8" s="41" customFormat="1" ht="36" x14ac:dyDescent="0.25">
      <c r="A13" s="77" t="s">
        <v>91</v>
      </c>
      <c r="B13" s="77" t="s">
        <v>6</v>
      </c>
      <c r="C13" s="78"/>
      <c r="D13" s="78"/>
      <c r="E13" s="78"/>
      <c r="F13" s="79">
        <v>73895081.660770372</v>
      </c>
      <c r="G13" s="80"/>
    </row>
    <row r="14" spans="1:8" s="6" customFormat="1" ht="12" x14ac:dyDescent="0.2">
      <c r="A14" s="7"/>
      <c r="B14" s="7"/>
      <c r="F14" s="8"/>
      <c r="G14" s="7"/>
    </row>
    <row r="15" spans="1:8" s="10" customFormat="1" ht="12" x14ac:dyDescent="0.2">
      <c r="A15" s="7" t="s">
        <v>5</v>
      </c>
      <c r="B15" s="7" t="s">
        <v>4</v>
      </c>
      <c r="C15" s="13"/>
      <c r="D15" s="11"/>
      <c r="E15" s="11"/>
      <c r="F15" s="13">
        <f>F13-F12</f>
        <v>54987412.982756428</v>
      </c>
      <c r="G15" s="12"/>
      <c r="H15" s="13"/>
    </row>
    <row r="16" spans="1:8" s="6" customFormat="1" ht="12" x14ac:dyDescent="0.2">
      <c r="A16" s="7" t="s">
        <v>3</v>
      </c>
      <c r="B16" s="7" t="s">
        <v>2</v>
      </c>
      <c r="C16" s="9">
        <v>30219073.370817419</v>
      </c>
      <c r="G16" s="7"/>
    </row>
    <row r="17" spans="1:7" s="6" customFormat="1" ht="12" x14ac:dyDescent="0.2">
      <c r="A17" s="7"/>
      <c r="B17" s="7"/>
      <c r="F17" s="8"/>
      <c r="G17" s="7"/>
    </row>
    <row r="18" spans="1:7" s="1" customFormat="1" ht="12" x14ac:dyDescent="0.2">
      <c r="A18" s="3" t="s">
        <v>1</v>
      </c>
      <c r="B18" s="3" t="s">
        <v>0</v>
      </c>
      <c r="C18" s="2"/>
      <c r="D18" s="5">
        <f>ROUND(F15/C16,4)</f>
        <v>1.8196000000000001</v>
      </c>
      <c r="E18" s="2"/>
      <c r="F18" s="4"/>
      <c r="G18" s="48"/>
    </row>
  </sheetData>
  <mergeCells count="1">
    <mergeCell ref="C3:F3"/>
  </mergeCells>
  <pageMargins left="0.25" right="0.25" top="1.3270833333333301" bottom="0.75" header="0.3" footer="0.3"/>
  <pageSetup paperSize="17" scale="97" orientation="landscape" r:id="rId1"/>
  <headerFooter>
    <oddHeader>&amp;RFiled: 2017-03-31
EB-2017-XXXX
Exhibit H
Tab 1
Schedule 3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zoomScale="130" zoomScaleNormal="130" workbookViewId="0">
      <selection activeCell="G24" sqref="G24"/>
    </sheetView>
  </sheetViews>
  <sheetFormatPr defaultRowHeight="15" x14ac:dyDescent="0.25"/>
  <cols>
    <col min="1" max="1" width="10.28515625" customWidth="1"/>
    <col min="2" max="2" width="57" customWidth="1"/>
    <col min="3" max="3" width="10.42578125" bestFit="1" customWidth="1"/>
    <col min="4" max="4" width="11.140625" bestFit="1" customWidth="1"/>
    <col min="5" max="6" width="19" bestFit="1" customWidth="1"/>
    <col min="7" max="7" width="19.42578125" customWidth="1"/>
  </cols>
  <sheetData>
    <row r="1" spans="1:7" s="6" customFormat="1" ht="12" x14ac:dyDescent="0.2">
      <c r="A1" s="29" t="s">
        <v>53</v>
      </c>
      <c r="B1" s="29"/>
      <c r="C1" s="28"/>
      <c r="D1" s="28"/>
    </row>
    <row r="2" spans="1:7" s="6" customFormat="1" ht="12" x14ac:dyDescent="0.2"/>
    <row r="3" spans="1:7" s="6" customFormat="1" x14ac:dyDescent="0.25">
      <c r="C3" s="96">
        <v>2023</v>
      </c>
      <c r="D3" s="97"/>
      <c r="E3" s="81">
        <v>2024</v>
      </c>
      <c r="F3" s="81">
        <v>2025</v>
      </c>
      <c r="G3" s="81">
        <v>2026</v>
      </c>
    </row>
    <row r="4" spans="1:7" s="6" customFormat="1" ht="12" x14ac:dyDescent="0.2">
      <c r="A4" s="6" t="s">
        <v>52</v>
      </c>
      <c r="C4" s="39">
        <v>1.5241592597097016E-2</v>
      </c>
      <c r="D4" s="50"/>
      <c r="E4" s="58"/>
      <c r="F4" s="58"/>
      <c r="G4" s="58"/>
    </row>
    <row r="5" spans="1:7" s="23" customFormat="1" ht="72" x14ac:dyDescent="0.2">
      <c r="A5" s="38" t="s">
        <v>51</v>
      </c>
      <c r="B5" s="38" t="s">
        <v>50</v>
      </c>
      <c r="C5" s="24" t="s">
        <v>86</v>
      </c>
      <c r="D5" s="25" t="s">
        <v>49</v>
      </c>
      <c r="E5" s="59"/>
      <c r="F5" s="59"/>
      <c r="G5" s="59"/>
    </row>
    <row r="6" spans="1:7" s="6" customFormat="1" ht="12" x14ac:dyDescent="0.2">
      <c r="A6" s="35" t="s">
        <v>48</v>
      </c>
      <c r="B6" s="34" t="s">
        <v>47</v>
      </c>
      <c r="C6" s="85">
        <v>120210.46811591153</v>
      </c>
      <c r="D6" s="85">
        <v>1832.198980929044</v>
      </c>
      <c r="E6" s="60"/>
      <c r="F6" s="60"/>
      <c r="G6" s="60"/>
    </row>
    <row r="7" spans="1:7" s="6" customFormat="1" ht="12" x14ac:dyDescent="0.2">
      <c r="A7" s="74" t="s">
        <v>46</v>
      </c>
      <c r="B7" s="34" t="s">
        <v>45</v>
      </c>
      <c r="C7" s="85">
        <v>0</v>
      </c>
      <c r="D7" s="85">
        <v>0</v>
      </c>
      <c r="E7" s="60"/>
      <c r="F7" s="60"/>
      <c r="G7" s="60"/>
    </row>
    <row r="8" spans="1:7" s="6" customFormat="1" ht="12" x14ac:dyDescent="0.2">
      <c r="A8" s="74" t="s">
        <v>44</v>
      </c>
      <c r="B8" s="34" t="s">
        <v>43</v>
      </c>
      <c r="C8" s="85">
        <v>97571.176011103817</v>
      </c>
      <c r="D8" s="85">
        <v>97571.176011103817</v>
      </c>
      <c r="E8" s="60"/>
      <c r="F8" s="60"/>
      <c r="G8" s="60"/>
    </row>
    <row r="9" spans="1:7" s="6" customFormat="1" ht="12" x14ac:dyDescent="0.2">
      <c r="A9" s="74" t="s">
        <v>42</v>
      </c>
      <c r="B9" s="34" t="s">
        <v>41</v>
      </c>
      <c r="C9" s="85">
        <v>29018.393512765131</v>
      </c>
      <c r="D9" s="85">
        <v>29018.393512765131</v>
      </c>
      <c r="E9" s="60"/>
      <c r="F9" s="60"/>
      <c r="G9" s="60"/>
    </row>
    <row r="10" spans="1:7" s="6" customFormat="1" ht="12" x14ac:dyDescent="0.2">
      <c r="A10" s="74" t="s">
        <v>40</v>
      </c>
      <c r="B10" s="34" t="s">
        <v>39</v>
      </c>
      <c r="C10" s="85">
        <v>472881.08423146908</v>
      </c>
      <c r="D10" s="85">
        <v>7207.46083272957</v>
      </c>
      <c r="E10" s="60"/>
      <c r="F10" s="60"/>
      <c r="G10" s="60"/>
    </row>
    <row r="11" spans="1:7" s="6" customFormat="1" ht="12" x14ac:dyDescent="0.2">
      <c r="A11" s="74" t="s">
        <v>38</v>
      </c>
      <c r="B11" s="34" t="s">
        <v>37</v>
      </c>
      <c r="C11" s="85">
        <v>106303.11357156462</v>
      </c>
      <c r="D11" s="85">
        <v>106303.11357156462</v>
      </c>
      <c r="E11" s="60"/>
      <c r="F11" s="60"/>
      <c r="G11" s="60"/>
    </row>
    <row r="12" spans="1:7" s="6" customFormat="1" ht="12" x14ac:dyDescent="0.2">
      <c r="A12" s="74" t="s">
        <v>36</v>
      </c>
      <c r="B12" s="34" t="s">
        <v>35</v>
      </c>
      <c r="C12" s="85">
        <v>232358.89597623146</v>
      </c>
      <c r="D12" s="85">
        <v>232358.89597623146</v>
      </c>
      <c r="E12" s="60"/>
      <c r="F12" s="60"/>
      <c r="G12" s="60"/>
    </row>
    <row r="13" spans="1:7" s="6" customFormat="1" ht="12" x14ac:dyDescent="0.2">
      <c r="A13" s="74" t="s">
        <v>34</v>
      </c>
      <c r="B13" s="34" t="s">
        <v>33</v>
      </c>
      <c r="C13" s="85">
        <v>5295543.1325745061</v>
      </c>
      <c r="D13" s="85">
        <v>80712.511007055538</v>
      </c>
      <c r="E13" s="60"/>
      <c r="F13" s="60"/>
      <c r="G13" s="60"/>
    </row>
    <row r="14" spans="1:7" s="6" customFormat="1" ht="12" x14ac:dyDescent="0.2">
      <c r="A14" s="75"/>
      <c r="B14" s="38" t="s">
        <v>32</v>
      </c>
      <c r="C14" s="85"/>
      <c r="D14" s="85"/>
      <c r="E14" s="61"/>
      <c r="F14" s="61"/>
      <c r="G14" s="61"/>
    </row>
    <row r="15" spans="1:7" s="6" customFormat="1" x14ac:dyDescent="0.25">
      <c r="A15" s="35" t="s">
        <v>31</v>
      </c>
      <c r="B15" s="34" t="s">
        <v>30</v>
      </c>
      <c r="C15" s="85">
        <v>17573471.714680672</v>
      </c>
      <c r="D15" s="85">
        <v>267847.69639177073</v>
      </c>
      <c r="E15" s="62"/>
      <c r="F15" s="62"/>
      <c r="G15" s="62"/>
    </row>
    <row r="16" spans="1:7" s="6" customFormat="1" ht="12" x14ac:dyDescent="0.2">
      <c r="A16" s="35" t="s">
        <v>29</v>
      </c>
      <c r="B16" s="34" t="s">
        <v>28</v>
      </c>
      <c r="C16" s="85">
        <v>17590593.737287331</v>
      </c>
      <c r="D16" s="85">
        <v>268108.6632847797</v>
      </c>
      <c r="E16" s="61"/>
      <c r="F16" s="61"/>
      <c r="G16" s="61"/>
    </row>
    <row r="17" spans="1:7" s="10" customFormat="1" ht="12" x14ac:dyDescent="0.2">
      <c r="A17" s="35" t="s">
        <v>27</v>
      </c>
      <c r="B17" s="34" t="s">
        <v>26</v>
      </c>
      <c r="C17" s="85">
        <v>11989621.57003713</v>
      </c>
      <c r="D17" s="85">
        <v>182740.92736387262</v>
      </c>
      <c r="E17" s="63"/>
      <c r="F17" s="63"/>
      <c r="G17" s="63"/>
    </row>
    <row r="18" spans="1:7" s="6" customFormat="1" ht="12" x14ac:dyDescent="0.2">
      <c r="A18" s="35" t="s">
        <v>25</v>
      </c>
      <c r="B18" s="34" t="s">
        <v>24</v>
      </c>
      <c r="C18" s="85">
        <v>304466.60595421819</v>
      </c>
      <c r="D18" s="85">
        <v>4640.5559673750658</v>
      </c>
      <c r="E18" s="64"/>
      <c r="F18" s="64"/>
      <c r="G18" s="64"/>
    </row>
    <row r="19" spans="1:7" s="6" customFormat="1" ht="12" x14ac:dyDescent="0.2">
      <c r="A19" s="35" t="s">
        <v>23</v>
      </c>
      <c r="B19" s="34" t="s">
        <v>22</v>
      </c>
      <c r="C19" s="85">
        <v>2664943.3725975673</v>
      </c>
      <c r="D19" s="85">
        <v>40617.981179465838</v>
      </c>
      <c r="E19" s="65"/>
      <c r="F19" s="65"/>
      <c r="G19" s="65"/>
    </row>
    <row r="20" spans="1:7" s="6" customFormat="1" ht="12" x14ac:dyDescent="0.2">
      <c r="A20" s="35" t="s">
        <v>21</v>
      </c>
      <c r="B20" s="34"/>
      <c r="C20" s="44"/>
      <c r="D20" s="51"/>
      <c r="E20" s="37"/>
      <c r="F20" s="37"/>
      <c r="G20" s="37"/>
    </row>
    <row r="21" spans="1:7" s="6" customFormat="1" ht="12" x14ac:dyDescent="0.2">
      <c r="A21" s="35"/>
      <c r="B21" s="34"/>
      <c r="C21" s="52"/>
      <c r="D21" s="53"/>
      <c r="E21" s="37"/>
      <c r="F21" s="37"/>
      <c r="G21" s="37"/>
    </row>
    <row r="22" spans="1:7" s="6" customFormat="1" ht="12" x14ac:dyDescent="0.2">
      <c r="A22" s="35"/>
      <c r="B22" s="31" t="s">
        <v>90</v>
      </c>
      <c r="C22" s="52"/>
      <c r="D22" s="53"/>
      <c r="E22" s="57">
        <v>5.3661830575936549E-2</v>
      </c>
      <c r="F22" s="57">
        <v>3.45566946208858E-2</v>
      </c>
      <c r="G22" s="57">
        <v>5.0253268556220525E-2</v>
      </c>
    </row>
    <row r="23" spans="1:7" s="1" customFormat="1" ht="12" x14ac:dyDescent="0.2">
      <c r="B23" s="31" t="s">
        <v>20</v>
      </c>
      <c r="C23" s="48"/>
      <c r="D23" s="86">
        <f>SUM(D6:D19)</f>
        <v>1318959.574079643</v>
      </c>
      <c r="E23" s="87">
        <f>$D23*(1+E22)</f>
        <v>1389737.3592804144</v>
      </c>
      <c r="F23" s="87">
        <f>$E23*(1+F22)</f>
        <v>1437762.0888083039</v>
      </c>
      <c r="G23" s="87">
        <f>$F23*(1+G22)</f>
        <v>1510014.3331771402</v>
      </c>
    </row>
    <row r="24" spans="1:7" s="1" customFormat="1" ht="12" x14ac:dyDescent="0.2">
      <c r="B24" s="31" t="s">
        <v>19</v>
      </c>
      <c r="C24" s="48"/>
      <c r="D24" s="54">
        <v>683547.2515187544</v>
      </c>
      <c r="E24" s="56">
        <v>686106.7253646187</v>
      </c>
      <c r="F24" s="56">
        <v>680876.6918956266</v>
      </c>
      <c r="G24" s="56">
        <v>680599.45429056347</v>
      </c>
    </row>
    <row r="25" spans="1:7" x14ac:dyDescent="0.25">
      <c r="A25" s="32"/>
      <c r="B25" s="31" t="s">
        <v>84</v>
      </c>
      <c r="C25" s="55"/>
      <c r="D25" s="88">
        <f>ROUND(D23/D24,4)</f>
        <v>1.9296</v>
      </c>
      <c r="E25" s="89">
        <f>E23/E24</f>
        <v>2.0255410826090712</v>
      </c>
      <c r="F25" s="90">
        <f>F23/F24</f>
        <v>2.1116335834693287</v>
      </c>
      <c r="G25" s="90">
        <f>G23/G24</f>
        <v>2.2186534585913442</v>
      </c>
    </row>
  </sheetData>
  <mergeCells count="1">
    <mergeCell ref="C3:D3"/>
  </mergeCells>
  <pageMargins left="0.25" right="0.25" top="1.3270833333333301" bottom="0.75" header="0.3" footer="0.3"/>
  <pageSetup paperSize="17" orientation="landscape" r:id="rId1"/>
  <headerFooter>
    <oddHeader>&amp;RFiled: 2017-03-31
EB-2017-XXXX
Exhibit H
Tab 1
Schedule 3
Page &amp;P of &amp;N</oddHeader>
  </headerFooter>
  <ignoredErrors>
    <ignoredError sqref="A6:A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8"/>
  <sheetViews>
    <sheetView zoomScale="145" zoomScaleNormal="145" workbookViewId="0">
      <selection activeCell="G24" sqref="G24"/>
    </sheetView>
  </sheetViews>
  <sheetFormatPr defaultColWidth="8.85546875" defaultRowHeight="12" x14ac:dyDescent="0.2"/>
  <cols>
    <col min="1" max="1" width="6.28515625" style="30" customWidth="1"/>
    <col min="2" max="2" width="51.85546875" style="30" customWidth="1"/>
    <col min="3" max="3" width="12.5703125" style="30" bestFit="1" customWidth="1"/>
    <col min="4" max="4" width="12.140625" style="30" bestFit="1" customWidth="1"/>
    <col min="5" max="6" width="11.5703125" style="30" bestFit="1" customWidth="1"/>
    <col min="7" max="7" width="12.140625" style="30" customWidth="1"/>
    <col min="8" max="16384" width="8.85546875" style="30"/>
  </cols>
  <sheetData>
    <row r="1" spans="1:4" s="6" customFormat="1" x14ac:dyDescent="0.2">
      <c r="A1" s="29" t="s">
        <v>78</v>
      </c>
      <c r="B1" s="29"/>
      <c r="C1" s="28"/>
      <c r="D1" s="28"/>
    </row>
    <row r="2" spans="1:4" s="6" customFormat="1" x14ac:dyDescent="0.2"/>
    <row r="3" spans="1:4" s="6" customFormat="1" x14ac:dyDescent="0.2">
      <c r="C3" s="96">
        <v>2023</v>
      </c>
      <c r="D3" s="98"/>
    </row>
    <row r="4" spans="1:4" s="23" customFormat="1" ht="24" x14ac:dyDescent="0.2">
      <c r="A4" s="6"/>
      <c r="B4" s="6"/>
      <c r="C4" s="47" t="s">
        <v>77</v>
      </c>
      <c r="D4" s="47" t="s">
        <v>76</v>
      </c>
    </row>
    <row r="5" spans="1:4" s="6" customFormat="1" x14ac:dyDescent="0.2">
      <c r="B5" s="6" t="s">
        <v>75</v>
      </c>
      <c r="C5" s="91">
        <v>203280305.51405093</v>
      </c>
      <c r="D5" s="91">
        <v>203280305.51405093</v>
      </c>
    </row>
    <row r="6" spans="1:4" s="6" customFormat="1" x14ac:dyDescent="0.2">
      <c r="B6" s="6" t="s">
        <v>74</v>
      </c>
      <c r="C6" s="91">
        <v>86959404.179838389</v>
      </c>
      <c r="D6" s="46"/>
    </row>
    <row r="7" spans="1:4" s="6" customFormat="1" x14ac:dyDescent="0.2">
      <c r="B7" s="6" t="s">
        <v>73</v>
      </c>
      <c r="C7" s="91">
        <v>97333863.42886515</v>
      </c>
      <c r="D7" s="45"/>
    </row>
    <row r="8" spans="1:4" s="6" customFormat="1" x14ac:dyDescent="0.2">
      <c r="B8" s="6" t="s">
        <v>72</v>
      </c>
      <c r="C8" s="92"/>
      <c r="D8" s="72">
        <f>D5/SUM(C5:C7)</f>
        <v>0.5244947530250389</v>
      </c>
    </row>
    <row r="9" spans="1:4" s="6" customFormat="1" x14ac:dyDescent="0.2">
      <c r="A9" s="29"/>
      <c r="B9" s="1" t="s">
        <v>71</v>
      </c>
      <c r="C9" s="93"/>
      <c r="D9" s="73"/>
    </row>
    <row r="10" spans="1:4" s="6" customFormat="1" x14ac:dyDescent="0.2">
      <c r="A10" s="29" t="s">
        <v>70</v>
      </c>
      <c r="B10" s="6" t="s">
        <v>69</v>
      </c>
      <c r="C10" s="94">
        <v>290239709.69388926</v>
      </c>
      <c r="D10" s="99">
        <v>203280305.51405093</v>
      </c>
    </row>
    <row r="11" spans="1:4" s="6" customFormat="1" x14ac:dyDescent="0.2">
      <c r="A11" s="29" t="s">
        <v>68</v>
      </c>
      <c r="B11" s="6" t="s">
        <v>67</v>
      </c>
      <c r="C11" s="94">
        <v>136350800.99522918</v>
      </c>
      <c r="D11" s="100"/>
    </row>
    <row r="12" spans="1:4" s="6" customFormat="1" x14ac:dyDescent="0.2">
      <c r="A12" s="29" t="s">
        <v>66</v>
      </c>
      <c r="B12" s="6" t="s">
        <v>65</v>
      </c>
      <c r="C12" s="94">
        <v>177887774.9111059</v>
      </c>
      <c r="D12" s="85">
        <v>93301204.568174198</v>
      </c>
    </row>
    <row r="13" spans="1:4" s="6" customFormat="1" x14ac:dyDescent="0.2">
      <c r="A13" s="29" t="s">
        <v>64</v>
      </c>
      <c r="B13" s="6" t="s">
        <v>63</v>
      </c>
      <c r="C13" s="94">
        <v>461417512.51684433</v>
      </c>
      <c r="D13" s="85">
        <v>242011064.26895007</v>
      </c>
    </row>
    <row r="14" spans="1:4" s="6" customFormat="1" x14ac:dyDescent="0.2">
      <c r="A14" s="29" t="s">
        <v>62</v>
      </c>
      <c r="B14" s="6" t="s">
        <v>61</v>
      </c>
      <c r="C14" s="94">
        <v>53710476.284571722</v>
      </c>
      <c r="D14" s="85">
        <v>28170862.993733656</v>
      </c>
    </row>
    <row r="15" spans="1:4" s="10" customFormat="1" x14ac:dyDescent="0.2">
      <c r="A15" s="29" t="s">
        <v>60</v>
      </c>
      <c r="B15" s="6" t="s">
        <v>59</v>
      </c>
      <c r="C15" s="94">
        <v>241644265.92328733</v>
      </c>
      <c r="D15" s="85">
        <v>126741149.57535142</v>
      </c>
    </row>
    <row r="16" spans="1:4" s="6" customFormat="1" x14ac:dyDescent="0.2">
      <c r="A16" s="29"/>
      <c r="B16" s="1" t="s">
        <v>58</v>
      </c>
      <c r="C16" s="94">
        <v>11805407.381171068</v>
      </c>
      <c r="D16" s="85">
        <v>0</v>
      </c>
    </row>
    <row r="17" spans="1:7" s="6" customFormat="1" x14ac:dyDescent="0.2">
      <c r="A17" s="29" t="s">
        <v>57</v>
      </c>
      <c r="B17" s="6" t="s">
        <v>56</v>
      </c>
      <c r="C17" s="94">
        <v>354183711.92215312</v>
      </c>
      <c r="D17" s="85">
        <v>185767498.51010123</v>
      </c>
    </row>
    <row r="18" spans="1:7" s="1" customFormat="1" x14ac:dyDescent="0.2">
      <c r="A18" s="29"/>
      <c r="B18" s="1" t="s">
        <v>55</v>
      </c>
      <c r="C18" s="94">
        <v>1727239659.628252</v>
      </c>
      <c r="D18" s="85">
        <v>879272085.43036139</v>
      </c>
    </row>
    <row r="19" spans="1:7" s="1" customFormat="1" x14ac:dyDescent="0.2">
      <c r="A19" s="29"/>
      <c r="C19" s="33"/>
      <c r="D19" s="66"/>
    </row>
    <row r="20" spans="1:7" s="1" customFormat="1" x14ac:dyDescent="0.2">
      <c r="A20" s="29"/>
      <c r="D20" s="82">
        <v>2023</v>
      </c>
      <c r="E20" s="83">
        <v>2024</v>
      </c>
      <c r="F20" s="83">
        <v>2025</v>
      </c>
      <c r="G20" s="83">
        <v>2026</v>
      </c>
    </row>
    <row r="21" spans="1:7" x14ac:dyDescent="0.2">
      <c r="A21" s="6"/>
      <c r="B21" s="29" t="s">
        <v>90</v>
      </c>
      <c r="D21" s="67"/>
      <c r="E21" s="84">
        <f>Tab2of3!E22</f>
        <v>5.3661830575936549E-2</v>
      </c>
      <c r="F21" s="84">
        <f>Tab2of3!F22</f>
        <v>3.45566946208858E-2</v>
      </c>
      <c r="G21" s="84">
        <f>Tab2of3!G22</f>
        <v>5.0253268556220525E-2</v>
      </c>
    </row>
    <row r="22" spans="1:7" x14ac:dyDescent="0.2">
      <c r="A22" s="6"/>
      <c r="B22" s="43" t="s">
        <v>54</v>
      </c>
      <c r="D22" s="68"/>
      <c r="E22" s="69"/>
      <c r="F22" s="69"/>
      <c r="G22" s="69"/>
    </row>
    <row r="23" spans="1:7" x14ac:dyDescent="0.2">
      <c r="A23" s="6"/>
      <c r="B23" s="41" t="s">
        <v>85</v>
      </c>
      <c r="D23" s="91">
        <f>$D18</f>
        <v>879272085.43036139</v>
      </c>
      <c r="E23" s="91">
        <f>(1+E21)*D18</f>
        <v>926455435.10887599</v>
      </c>
      <c r="F23" s="91">
        <f>(1+F21)*E23</f>
        <v>958470672.65979326</v>
      </c>
      <c r="G23" s="91">
        <f>(1+G21)*F23</f>
        <v>1006636956.7762271</v>
      </c>
    </row>
    <row r="24" spans="1:7" x14ac:dyDescent="0.2">
      <c r="A24" s="6"/>
      <c r="B24" s="42" t="s">
        <v>88</v>
      </c>
      <c r="D24" s="68">
        <v>30016.286982472244</v>
      </c>
      <c r="E24" s="70"/>
      <c r="F24" s="70"/>
      <c r="G24" s="70"/>
    </row>
    <row r="25" spans="1:7" ht="14.25" x14ac:dyDescent="0.2">
      <c r="A25" s="6"/>
      <c r="B25" s="42" t="s">
        <v>89</v>
      </c>
      <c r="D25" s="71">
        <v>87809.227034442243</v>
      </c>
      <c r="E25" s="70"/>
      <c r="F25" s="70"/>
      <c r="G25" s="70"/>
    </row>
    <row r="26" spans="1:7" x14ac:dyDescent="0.2">
      <c r="A26" s="6"/>
      <c r="B26" s="41" t="s">
        <v>87</v>
      </c>
      <c r="D26" s="68">
        <f>SUM(D24:D25)</f>
        <v>117825.51401691449</v>
      </c>
      <c r="E26" s="68">
        <f>D26</f>
        <v>117825.51401691449</v>
      </c>
      <c r="F26" s="68">
        <f>E26</f>
        <v>117825.51401691449</v>
      </c>
      <c r="G26" s="68">
        <f>F26</f>
        <v>117825.51401691449</v>
      </c>
    </row>
    <row r="27" spans="1:7" x14ac:dyDescent="0.2">
      <c r="A27" s="6"/>
      <c r="B27" s="6"/>
      <c r="D27" s="68"/>
      <c r="E27" s="70"/>
      <c r="F27" s="70"/>
      <c r="G27" s="70"/>
    </row>
    <row r="28" spans="1:7" x14ac:dyDescent="0.2">
      <c r="A28" s="6"/>
      <c r="B28" s="40" t="s">
        <v>92</v>
      </c>
      <c r="D28" s="95">
        <f>D23/D26/12</f>
        <v>621.87442505317449</v>
      </c>
      <c r="E28" s="95">
        <f t="shared" ref="E28:F28" si="0">E23/E26/12</f>
        <v>655.24534508988597</v>
      </c>
      <c r="F28" s="95">
        <f t="shared" si="0"/>
        <v>677.88845838191412</v>
      </c>
      <c r="G28" s="95">
        <f t="shared" ref="G28" si="1">G23/G26/12</f>
        <v>711.95456913214275</v>
      </c>
    </row>
  </sheetData>
  <mergeCells count="2">
    <mergeCell ref="C3:D3"/>
    <mergeCell ref="D10:D11"/>
  </mergeCells>
  <pageMargins left="0.25" right="0.25" top="1.3270833333333301" bottom="0.75" header="0.3" footer="0.3"/>
  <pageSetup paperSize="17" orientation="landscape" r:id="rId1"/>
  <headerFooter>
    <oddHeader>&amp;RFiled: 2017-03-31
EB-2017-XXXX
Exhibit H
Tab 1
Schedule 3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9" ma:contentTypeDescription="Create a new document." ma:contentTypeScope="" ma:versionID="126e9b3fa3217243cdf79457d80a2649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bb3c95d771e133b88018f558206ed9a8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  <xsd:element ref="ns2:MediaServiceLocation" minOccurs="0"/>
                <xsd:element ref="ns2:JeffSmithApproval" minOccurs="0"/>
                <xsd:element ref="ns2:MediaServiceBillingMetadata" minOccurs="0"/>
                <xsd:element ref="ns2:Attach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gulatory to Review"/>
          <xsd:enumeration value="Legal to Review"/>
          <xsd:enumeration value="LOB Review Required"/>
          <xsd:enumeration value="Ready"/>
          <xsd:enumeration value="Witness Ready"/>
          <xsd:enumeration value="Director to Review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CATALANO Pasquale"/>
              <xsd:enumeration value="SMITH Jeffrey"/>
              <xsd:enumeration value="BHANDARI Melanie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a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  <xsd:enumeration value="Nyon Oil Inc."/>
              <xsd:enumeration value="Windsor Canada Utilities Ltd."/>
              <xsd:enumeration value="GrandBridge Energy"/>
              <xsd:enumeration value="First Nations Energy Inc (FNEI)"/>
              <xsd:enumeration value="Alectra Utilities Corp. (AUC)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  <xsd:enumeration value="Tx Infrastructure Partnership 1 Ltd."/>
                        <xsd:enumeration value="Enbridge Gas"/>
                        <xsd:enumeration value="Windsor Canada Utilities Ltd."/>
                        <xsd:enumeration value="Centre Wellington Hydro Ltd. - CWH"/>
                        <xsd:enumeration value="First Nations Energy Inc. (FNEI)"/>
                        <xsd:enumeration value="Wasaga Distribution Inc. (WDI)"/>
                        <xsd:enumeration value="Chatham x Lakeshore Limited Partnership (CLLP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  <xsd:enumeration value="Draft Issues List"/>
          <xsd:enumeration value="Certificate of Approval"/>
          <xsd:enumeration value="Safety Plan"/>
          <xsd:enumeration value="Intervention Form"/>
          <xsd:enumeration value="Choice 65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Choice">
          <xsd:enumeration value="Commodity accounts"/>
          <xsd:enumeration value="Z-factor"/>
          <xsd:enumeration value="ESM"/>
          <xsd:enumeration value="Wheeling credits"/>
          <xsd:enumeration value="DVA"/>
          <xsd:enumeration value="IRM model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  <xsd:element name="MediaServiceLocation" ma:index="56" nillable="true" ma:displayName="Location" ma:description="" ma:indexed="true" ma:internalName="MediaServiceLocation" ma:readOnly="true">
      <xsd:simpleType>
        <xsd:restriction base="dms:Text"/>
      </xsd:simpleType>
    </xsd:element>
    <xsd:element name="JeffSmithApproval" ma:index="57" nillable="true" ma:displayName="Partnership Approval" ma:default="No" ma:format="Dropdown" ma:internalName="JeffSmithApproval">
      <xsd:simpleType>
        <xsd:restriction base="dms:Choice">
          <xsd:enumeration value="No"/>
          <xsd:enumeration value="Yes"/>
        </xsd:restriction>
      </xsd:simpleType>
    </xsd:element>
    <xsd:element name="MediaServiceBillingMetadata" ma:index="58" nillable="true" ma:displayName="MediaServiceBillingMetadata" ma:hidden="true" ma:internalName="MediaServiceBillingMetadata" ma:readOnly="true">
      <xsd:simpleType>
        <xsd:restriction base="dms:Note"/>
      </xsd:simpleType>
    </xsd:element>
    <xsd:element name="Attachment" ma:index="59" nillable="true" ma:displayName="Attachment" ma:format="Dropdown" ma:internalName="Attachment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Review xmlns="7e651a3a-8d05-4ee0-9344-b668032e30e0">false</MDReview>
    <RA xmlns="7e651a3a-8d05-4ee0-9344-b668032e30e0">
      <UserInfo>
        <DisplayName/>
        <AccountId xsi:nil="true"/>
        <AccountType/>
      </UserInfo>
    </RA>
    <RAContact xmlns="7e651a3a-8d05-4ee0-9344-b668032e30e0">ANDREY Elise</RAContact>
    <Allmapsinthefolder xmlns="7e651a3a-8d05-4ee0-9344-b668032e30e0">false</Allmapsinthefolder>
    <MatchingIR xmlns="7e651a3a-8d05-4ee0-9344-b668032e30e0" xsi:nil="true"/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ttachment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EB-2025-0030</CaseNumber_x002f_DocketNumber>
    <Formatted xmlns="7e651a3a-8d05-4ee0-9344-b668032e30e0">false</Formatted>
    <PRINTED xmlns="7e651a3a-8d05-4ee0-9344-b668032e30e0">false</PRINTED>
    <Legal_x0020_Review xmlns="7e651a3a-8d05-4ee0-9344-b668032e30e0">false</Legal_x0020_Review>
    <PDF xmlns="7e651a3a-8d05-4ee0-9344-b668032e30e0">false</PDF>
    <MegafileReady xmlns="7e651a3a-8d05-4ee0-9344-b668032e30e0">false</MegafileReady>
    <IssueDate xmlns="7e651a3a-8d05-4ee0-9344-b668032e30e0">2025-11-25T05:00:00+00:00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JeffSmithApproval xmlns="7e651a3a-8d05-4ee0-9344-b668032e30e0">No</JeffSmithApproval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BF38A1-615D-4891-A4EA-20836B5D804B}"/>
</file>

<file path=customXml/itemProps2.xml><?xml version="1.0" encoding="utf-8"?>
<ds:datastoreItem xmlns:ds="http://schemas.openxmlformats.org/officeDocument/2006/customXml" ds:itemID="{281F0497-E230-4AD0-820F-BF891CE4CF6E}"/>
</file>

<file path=customXml/itemProps3.xml><?xml version="1.0" encoding="utf-8"?>
<ds:datastoreItem xmlns:ds="http://schemas.openxmlformats.org/officeDocument/2006/customXml" ds:itemID="{F2FD6A28-A047-4AC5-86A5-93AB95AFC9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Tab1of3</vt:lpstr>
      <vt:lpstr>Tab2of3</vt:lpstr>
      <vt:lpstr>Tab3of3</vt:lpstr>
      <vt:lpstr>Tab1of3!Print_Area</vt:lpstr>
      <vt:lpstr>Tab2of3!Print_Area</vt:lpstr>
      <vt:lpstr>Tab3of3!Print_Area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HONI_Dx_A-04-04-02_2026 Sub-Transmission Rates_20251125</dc:title>
  <dc:creator>KIM Susan</dc:creator>
  <cp:lastModifiedBy>Nikita Sheth</cp:lastModifiedBy>
  <cp:lastPrinted>2017-03-09T19:25:28Z</cp:lastPrinted>
  <dcterms:created xsi:type="dcterms:W3CDTF">2017-03-09T15:13:10Z</dcterms:created>
  <dcterms:modified xsi:type="dcterms:W3CDTF">2025-11-19T19:13:46Z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