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Z:\Rate Applications\11 - CPUC (Chapleau)\2026 Annual Update\Dist\"/>
    </mc:Choice>
  </mc:AlternateContent>
  <xr:revisionPtr revIDLastSave="0" documentId="13_ncr:1_{3FA05FC7-D34C-4EAE-91A8-FC6D103B8572}" xr6:coauthVersionLast="47" xr6:coauthVersionMax="47" xr10:uidLastSave="{00000000-0000-0000-0000-000000000000}"/>
  <bookViews>
    <workbookView xWindow="45" yWindow="-16320" windowWidth="29040" windowHeight="15720" xr2:uid="{578C5F34-A6C2-40C0-A9C4-CE69A6BD19E0}"/>
  </bookViews>
  <sheets>
    <sheet name="2. Continuity Schedule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Rate">#REF!</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OFFSET([10]List!$A$1,0,0,COUNTA([10]List!$A:$A),1)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ME">#REF!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1" l="1"/>
  <c r="G31" i="1"/>
  <c r="AI33" i="1"/>
  <c r="AH33" i="1"/>
  <c r="AF33" i="1"/>
  <c r="AE33" i="1"/>
  <c r="AA33" i="1"/>
  <c r="Z33" i="1"/>
  <c r="V33" i="1"/>
  <c r="U33" i="1"/>
  <c r="Q33" i="1"/>
  <c r="P33" i="1"/>
  <c r="M33" i="1"/>
  <c r="L33" i="1"/>
  <c r="K33" i="1"/>
  <c r="J33" i="1"/>
  <c r="I33" i="1"/>
  <c r="G33" i="1"/>
  <c r="F33" i="1"/>
  <c r="E33" i="1"/>
  <c r="D33" i="1"/>
  <c r="AF32" i="1"/>
  <c r="Q32" i="1"/>
  <c r="P32" i="1"/>
  <c r="K32" i="1"/>
  <c r="AI31" i="1"/>
  <c r="AF31" i="1"/>
  <c r="AE31" i="1"/>
  <c r="V31" i="1"/>
  <c r="V32" i="1" s="1"/>
  <c r="U31" i="1"/>
  <c r="U32" i="1" s="1"/>
  <c r="Q31" i="1"/>
  <c r="P31" i="1"/>
  <c r="L31" i="1"/>
  <c r="L32" i="1" s="1"/>
  <c r="K31" i="1"/>
  <c r="J31" i="1"/>
  <c r="J32" i="1" s="1"/>
  <c r="I31" i="1"/>
  <c r="I32" i="1" s="1"/>
  <c r="G32" i="1"/>
  <c r="F31" i="1"/>
  <c r="F32" i="1" s="1"/>
  <c r="E31" i="1"/>
  <c r="E32" i="1" s="1"/>
  <c r="D31" i="1"/>
  <c r="D32" i="1" s="1"/>
  <c r="N27" i="1"/>
  <c r="R27" i="1" s="1"/>
  <c r="X27" i="1" s="1"/>
  <c r="AB27" i="1" s="1"/>
  <c r="M27" i="1"/>
  <c r="S27" i="1" s="1"/>
  <c r="W27" i="1" s="1"/>
  <c r="AC27" i="1" s="1"/>
  <c r="AG27" i="1" s="1"/>
  <c r="AK27" i="1" s="1"/>
  <c r="AM27" i="1" s="1"/>
  <c r="H27" i="1"/>
  <c r="W26" i="1"/>
  <c r="AC26" i="1" s="1"/>
  <c r="AG26" i="1" s="1"/>
  <c r="AK26" i="1" s="1"/>
  <c r="N26" i="1"/>
  <c r="R26" i="1" s="1"/>
  <c r="X26" i="1" s="1"/>
  <c r="AB26" i="1" s="1"/>
  <c r="M26" i="1"/>
  <c r="S26" i="1" s="1"/>
  <c r="H26" i="1"/>
  <c r="W25" i="1"/>
  <c r="AC25" i="1" s="1"/>
  <c r="AG25" i="1" s="1"/>
  <c r="AK25" i="1" s="1"/>
  <c r="R25" i="1"/>
  <c r="X25" i="1" s="1"/>
  <c r="AB25" i="1" s="1"/>
  <c r="N25" i="1"/>
  <c r="M25" i="1"/>
  <c r="S25" i="1" s="1"/>
  <c r="H25" i="1"/>
  <c r="W24" i="1"/>
  <c r="AC24" i="1" s="1"/>
  <c r="AG24" i="1" s="1"/>
  <c r="AK24" i="1" s="1"/>
  <c r="R24" i="1"/>
  <c r="X24" i="1" s="1"/>
  <c r="AB24" i="1" s="1"/>
  <c r="M24" i="1"/>
  <c r="S24" i="1" s="1"/>
  <c r="H24" i="1"/>
  <c r="N24" i="1" s="1"/>
  <c r="W23" i="1"/>
  <c r="AC23" i="1" s="1"/>
  <c r="AG23" i="1" s="1"/>
  <c r="AK23" i="1" s="1"/>
  <c r="R23" i="1"/>
  <c r="X23" i="1" s="1"/>
  <c r="AB23" i="1" s="1"/>
  <c r="M23" i="1"/>
  <c r="S23" i="1" s="1"/>
  <c r="H23" i="1"/>
  <c r="N23" i="1" s="1"/>
  <c r="W22" i="1"/>
  <c r="AC22" i="1" s="1"/>
  <c r="AG22" i="1" s="1"/>
  <c r="AK22" i="1" s="1"/>
  <c r="N22" i="1"/>
  <c r="R22" i="1" s="1"/>
  <c r="X22" i="1" s="1"/>
  <c r="AB22" i="1" s="1"/>
  <c r="M22" i="1"/>
  <c r="S22" i="1" s="1"/>
  <c r="H22" i="1"/>
  <c r="Z31" i="1"/>
  <c r="S21" i="1"/>
  <c r="W21" i="1" s="1"/>
  <c r="AC21" i="1" s="1"/>
  <c r="AG21" i="1" s="1"/>
  <c r="AK21" i="1" s="1"/>
  <c r="M21" i="1"/>
  <c r="H21" i="1"/>
  <c r="N21" i="1" s="1"/>
  <c r="R21" i="1" s="1"/>
  <c r="X21" i="1" s="1"/>
  <c r="AB21" i="1" s="1"/>
  <c r="S20" i="1"/>
  <c r="W20" i="1" s="1"/>
  <c r="AC20" i="1" s="1"/>
  <c r="AG20" i="1" s="1"/>
  <c r="AK20" i="1" s="1"/>
  <c r="R20" i="1"/>
  <c r="X20" i="1" s="1"/>
  <c r="AB20" i="1" s="1"/>
  <c r="N20" i="1"/>
  <c r="S19" i="1"/>
  <c r="M19" i="1"/>
  <c r="H19" i="1"/>
  <c r="N19" i="1" s="1"/>
  <c r="W18" i="1"/>
  <c r="AC18" i="1" s="1"/>
  <c r="AG18" i="1" s="1"/>
  <c r="AK18" i="1" s="1"/>
  <c r="S18" i="1"/>
  <c r="M18" i="1"/>
  <c r="H18" i="1"/>
  <c r="N18" i="1" s="1"/>
  <c r="S17" i="1"/>
  <c r="M17" i="1"/>
  <c r="H17" i="1"/>
  <c r="N17" i="1" s="1"/>
  <c r="N16" i="1"/>
  <c r="M16" i="1"/>
  <c r="S16" i="1" s="1"/>
  <c r="H16" i="1"/>
  <c r="H33" i="1" s="1"/>
  <c r="AA31" i="1"/>
  <c r="S15" i="1"/>
  <c r="M15" i="1"/>
  <c r="H15" i="1"/>
  <c r="N15" i="1" s="1"/>
  <c r="M14" i="1"/>
  <c r="S14" i="1" s="1"/>
  <c r="H14" i="1"/>
  <c r="N14" i="1" s="1"/>
  <c r="N13" i="1"/>
  <c r="M13" i="1"/>
  <c r="S13" i="1" s="1"/>
  <c r="H13" i="1"/>
  <c r="S12" i="1"/>
  <c r="W12" i="1" s="1"/>
  <c r="AC12" i="1" s="1"/>
  <c r="M12" i="1"/>
  <c r="H12" i="1"/>
  <c r="N12" i="1" s="1"/>
  <c r="W11" i="1"/>
  <c r="AC11" i="1" s="1"/>
  <c r="AG11" i="1" s="1"/>
  <c r="AK11" i="1" s="1"/>
  <c r="S11" i="1"/>
  <c r="M11" i="1"/>
  <c r="H11" i="1"/>
  <c r="N11" i="1" s="1"/>
  <c r="R11" i="1" s="1"/>
  <c r="X11" i="1" s="1"/>
  <c r="AB11" i="1" s="1"/>
  <c r="M10" i="1"/>
  <c r="S10" i="1" s="1"/>
  <c r="H10" i="1"/>
  <c r="N10" i="1" s="1"/>
  <c r="N9" i="1"/>
  <c r="M9" i="1"/>
  <c r="S9" i="1" s="1"/>
  <c r="H9" i="1"/>
  <c r="H31" i="1" s="1"/>
  <c r="H32" i="1" s="1"/>
  <c r="S8" i="1"/>
  <c r="M8" i="1"/>
  <c r="M31" i="1" s="1"/>
  <c r="M32" i="1" s="1"/>
  <c r="H8" i="1"/>
  <c r="N8" i="1" s="1"/>
  <c r="AE32" i="1" l="1"/>
  <c r="R10" i="1"/>
  <c r="X10" i="1" s="1"/>
  <c r="W19" i="1"/>
  <c r="AC19" i="1" s="1"/>
  <c r="AG19" i="1" s="1"/>
  <c r="AK19" i="1" s="1"/>
  <c r="AJ22" i="1"/>
  <c r="AL22" i="1" s="1"/>
  <c r="AM22" i="1" s="1"/>
  <c r="AP22" i="1"/>
  <c r="AQ22" i="1" s="1"/>
  <c r="AK36" i="1"/>
  <c r="AJ23" i="1"/>
  <c r="AL23" i="1" s="1"/>
  <c r="AM23" i="1" s="1"/>
  <c r="AQ23" i="1"/>
  <c r="R16" i="1"/>
  <c r="AJ27" i="1"/>
  <c r="AN27" i="1" s="1"/>
  <c r="AQ27" i="1"/>
  <c r="W10" i="1"/>
  <c r="AC10" i="1" s="1"/>
  <c r="R12" i="1"/>
  <c r="X12" i="1" s="1"/>
  <c r="R17" i="1"/>
  <c r="X17" i="1" s="1"/>
  <c r="AB17" i="1" s="1"/>
  <c r="AP20" i="1"/>
  <c r="AJ20" i="1"/>
  <c r="AL20" i="1" s="1"/>
  <c r="AJ26" i="1"/>
  <c r="AQ26" i="1"/>
  <c r="AH31" i="1"/>
  <c r="AP21" i="1"/>
  <c r="AQ21" i="1" s="1"/>
  <c r="AG12" i="1"/>
  <c r="AK12" i="1" s="1"/>
  <c r="AJ24" i="1"/>
  <c r="AN24" i="1" s="1"/>
  <c r="AQ24" i="1"/>
  <c r="R18" i="1"/>
  <c r="X18" i="1" s="1"/>
  <c r="AB18" i="1" s="1"/>
  <c r="N31" i="1"/>
  <c r="O31" i="1"/>
  <c r="W13" i="1"/>
  <c r="AC13" i="1" s="1"/>
  <c r="AP11" i="1"/>
  <c r="AQ11" i="1" s="1"/>
  <c r="AJ11" i="1"/>
  <c r="R13" i="1"/>
  <c r="X13" i="1" s="1"/>
  <c r="Z32" i="1"/>
  <c r="W8" i="1"/>
  <c r="R14" i="1"/>
  <c r="X14" i="1" s="1"/>
  <c r="AA32" i="1"/>
  <c r="S33" i="1"/>
  <c r="W16" i="1"/>
  <c r="T33" i="1"/>
  <c r="W14" i="1"/>
  <c r="AC14" i="1" s="1"/>
  <c r="AJ25" i="1"/>
  <c r="AL25" i="1" s="1"/>
  <c r="AM25" i="1" s="1"/>
  <c r="AQ25" i="1"/>
  <c r="W9" i="1"/>
  <c r="AC9" i="1" s="1"/>
  <c r="R15" i="1"/>
  <c r="X15" i="1" s="1"/>
  <c r="R19" i="1"/>
  <c r="X19" i="1" s="1"/>
  <c r="AB19" i="1" s="1"/>
  <c r="S31" i="1"/>
  <c r="W15" i="1"/>
  <c r="AC15" i="1" s="1"/>
  <c r="R9" i="1"/>
  <c r="X9" i="1" s="1"/>
  <c r="O33" i="1"/>
  <c r="AI32" i="1"/>
  <c r="N33" i="1"/>
  <c r="W17" i="1"/>
  <c r="AC17" i="1" s="1"/>
  <c r="AG17" i="1" s="1"/>
  <c r="AK17" i="1" s="1"/>
  <c r="AJ21" i="1" l="1"/>
  <c r="AL21" i="1" s="1"/>
  <c r="AM21" i="1" s="1"/>
  <c r="AP17" i="1"/>
  <c r="AJ17" i="1"/>
  <c r="AL17" i="1" s="1"/>
  <c r="AM17" i="1" s="1"/>
  <c r="AB12" i="1"/>
  <c r="AP18" i="1"/>
  <c r="AJ18" i="1"/>
  <c r="AB9" i="1"/>
  <c r="AG10" i="1"/>
  <c r="AK10" i="1" s="1"/>
  <c r="AG14" i="1"/>
  <c r="AK14" i="1" s="1"/>
  <c r="AG15" i="1"/>
  <c r="AK15" i="1" s="1"/>
  <c r="AG9" i="1"/>
  <c r="AK9" i="1" s="1"/>
  <c r="AB14" i="1"/>
  <c r="AB10" i="1"/>
  <c r="AG13" i="1"/>
  <c r="AK13" i="1" s="1"/>
  <c r="AB15" i="1"/>
  <c r="AJ36" i="1"/>
  <c r="S32" i="1"/>
  <c r="AP19" i="1"/>
  <c r="AJ19" i="1"/>
  <c r="R8" i="1"/>
  <c r="T31" i="1"/>
  <c r="AM20" i="1"/>
  <c r="AM36" i="1" s="1"/>
  <c r="N32" i="1"/>
  <c r="X16" i="1"/>
  <c r="R33" i="1"/>
  <c r="AN22" i="1"/>
  <c r="AN26" i="1"/>
  <c r="AC8" i="1"/>
  <c r="W31" i="1"/>
  <c r="AN11" i="1"/>
  <c r="W33" i="1"/>
  <c r="AC16" i="1"/>
  <c r="AL26" i="1"/>
  <c r="AM26" i="1" s="1"/>
  <c r="AB13" i="1"/>
  <c r="AL11" i="1"/>
  <c r="AM11" i="1" s="1"/>
  <c r="O32" i="1"/>
  <c r="AN23" i="1"/>
  <c r="AN25" i="1"/>
  <c r="AL24" i="1"/>
  <c r="AL36" i="1" s="1"/>
  <c r="AH32" i="1"/>
  <c r="AP14" i="1" l="1"/>
  <c r="AQ14" i="1" s="1"/>
  <c r="AJ14" i="1"/>
  <c r="AL14" i="1" s="1"/>
  <c r="AM14" i="1" s="1"/>
  <c r="AJ15" i="1"/>
  <c r="AL15" i="1" s="1"/>
  <c r="AM15" i="1" s="1"/>
  <c r="AP15" i="1"/>
  <c r="AQ15" i="1" s="1"/>
  <c r="AP10" i="1"/>
  <c r="AQ10" i="1" s="1"/>
  <c r="AJ10" i="1"/>
  <c r="AL10" i="1" s="1"/>
  <c r="AM10" i="1" s="1"/>
  <c r="AP9" i="1"/>
  <c r="AQ9" i="1" s="1"/>
  <c r="AJ9" i="1"/>
  <c r="AL9" i="1" s="1"/>
  <c r="AM9" i="1" s="1"/>
  <c r="AP13" i="1"/>
  <c r="AQ13" i="1" s="1"/>
  <c r="AJ13" i="1"/>
  <c r="AJ12" i="1"/>
  <c r="AL12" i="1" s="1"/>
  <c r="AM12" i="1" s="1"/>
  <c r="AP12" i="1"/>
  <c r="AQ12" i="1" s="1"/>
  <c r="AC31" i="1"/>
  <c r="AD31" i="1"/>
  <c r="W32" i="1"/>
  <c r="AN36" i="1"/>
  <c r="X33" i="1"/>
  <c r="Y33" i="1"/>
  <c r="AL18" i="1"/>
  <c r="AM18" i="1" s="1"/>
  <c r="AN18" i="1" s="1"/>
  <c r="T32" i="1"/>
  <c r="R31" i="1"/>
  <c r="X8" i="1"/>
  <c r="AN17" i="1"/>
  <c r="AD33" i="1"/>
  <c r="AC33" i="1"/>
  <c r="AG16" i="1"/>
  <c r="AL19" i="1"/>
  <c r="AM19" i="1" s="1"/>
  <c r="AN19" i="1" s="1"/>
  <c r="AB16" i="1" l="1"/>
  <c r="AJ16" i="1"/>
  <c r="AP16" i="1"/>
  <c r="AQ16" i="1" s="1"/>
  <c r="AB33" i="1"/>
  <c r="AL16" i="1"/>
  <c r="AL33" i="1" s="1"/>
  <c r="AG8" i="1"/>
  <c r="AC32" i="1"/>
  <c r="Y31" i="1"/>
  <c r="X31" i="1"/>
  <c r="R32" i="1"/>
  <c r="AL13" i="1"/>
  <c r="AM13" i="1" s="1"/>
  <c r="AN13" i="1" s="1"/>
  <c r="AD32" i="1"/>
  <c r="AN15" i="1"/>
  <c r="AG33" i="1"/>
  <c r="AK16" i="1"/>
  <c r="AN10" i="1"/>
  <c r="AN12" i="1"/>
  <c r="AN14" i="1"/>
  <c r="AN9" i="1"/>
  <c r="Y32" i="1" l="1"/>
  <c r="X32" i="1"/>
  <c r="AK33" i="1"/>
  <c r="AM16" i="1"/>
  <c r="AM33" i="1" s="1"/>
  <c r="AG31" i="1"/>
  <c r="AK8" i="1"/>
  <c r="AJ33" i="1"/>
  <c r="AN16" i="1"/>
  <c r="AN33" i="1" s="1"/>
  <c r="AK31" i="1" l="1"/>
  <c r="AK35" i="1"/>
  <c r="AJ8" i="1"/>
  <c r="AB31" i="1"/>
  <c r="AP8" i="1"/>
  <c r="AQ8" i="1" s="1"/>
  <c r="AG32" i="1"/>
  <c r="AB32" i="1" l="1"/>
  <c r="AJ31" i="1"/>
  <c r="AJ35" i="1"/>
  <c r="AL8" i="1"/>
  <c r="AK32" i="1"/>
  <c r="AL31" i="1" l="1"/>
  <c r="AL35" i="1"/>
  <c r="AM8" i="1"/>
  <c r="AJ32" i="1"/>
  <c r="AM31" i="1" l="1"/>
  <c r="AM35" i="1"/>
  <c r="AN8" i="1"/>
  <c r="AL32" i="1"/>
  <c r="AN31" i="1" l="1"/>
  <c r="AN35" i="1"/>
  <c r="AM32" i="1"/>
  <c r="AN32" i="1" l="1"/>
</calcChain>
</file>

<file path=xl/sharedStrings.xml><?xml version="1.0" encoding="utf-8"?>
<sst xmlns="http://schemas.openxmlformats.org/spreadsheetml/2006/main" count="88" uniqueCount="72">
  <si>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</si>
  <si>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</si>
  <si>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</si>
  <si>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</si>
  <si>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</si>
  <si>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</si>
  <si>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</si>
  <si>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</si>
  <si>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</si>
  <si>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</si>
  <si>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</si>
  <si>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</si>
  <si>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</si>
  <si>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</si>
  <si>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</si>
  <si>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</si>
  <si>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</si>
  <si>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</si>
  <si>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</si>
  <si>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</si>
  <si>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</si>
  <si>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</si>
  <si>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</si>
  <si>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</si>
  <si>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Board-Approved Disposition during 2024</t>
  </si>
  <si>
    <t>Principal Adjustments during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</si>
  <si>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</si>
  <si>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</si>
  <si>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</si>
  <si>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</si>
  <si>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</si>
  <si>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</si>
  <si>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</si>
  <si>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</si>
  <si>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</si>
  <si>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</si>
  <si>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</si>
  <si>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</si>
  <si>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</si>
  <si>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</si>
  <si>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</si>
  <si>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</si>
  <si>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</si>
  <si>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</si>
  <si>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</si>
  <si>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</si>
  <si>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</si>
  <si>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</si>
  <si>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</si>
  <si>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</si>
  <si>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</si>
  <si>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</si>
  <si>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</si>
  <si>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</si>
  <si>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t>Disposition and Recovery/Refund of Regulatory Balances (2019) CPUC</t>
  </si>
  <si>
    <t>Disposition and Recovery/Refund of Regulatory Balances (2020) CPUC</t>
  </si>
  <si>
    <t>Disposition and Recovery/Refund of Regulatory Balances (2022) CPUC</t>
  </si>
  <si>
    <t>Disposition and Recovery/Refund of Regulatory Balances (2023)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</si>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</sst>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2">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auto="1"/>
      </bottom>
      <diagonal/>
    </border>
    <border>
      <left/>
      <right style="medium">
        <color indexed="64"/>
      </right>
      <top/>
      <bottom style="medium">
        <color indexed="39"/>
      </bottom>
      <diagonal/>
    </border>
    <border>
      <left style="thin">
        <color auto="1"/>
      </left>
      <right/>
      <top style="medium">
        <color indexed="12"/>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style="medium">
        <color indexed="9"/>
      </top>
      <bottom/>
      <diagonal/>
    </border>
    <border>
      <left style="thin">
        <color indexed="64"/>
      </left>
      <right/>
      <top style="medium">
        <color indexed="9"/>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cellStyleXfs>
  <cellXfs count="172">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3" xfId="2" applyFont="1" applyBorder="1" applyAlignment="1">
      <alignment horizontal="center"/>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20"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9" xfId="1" applyFont="1" applyFill="1" applyBorder="1" applyProtection="1"/>
    <xf numFmtId="43" fontId="5" fillId="0" borderId="10"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21" xfId="1" applyFont="1" applyFill="1" applyBorder="1" applyProtection="1"/>
    <xf numFmtId="43" fontId="3" fillId="0" borderId="8" xfId="1" applyFont="1" applyBorder="1" applyProtection="1"/>
    <xf numFmtId="43" fontId="3" fillId="0" borderId="6" xfId="1" applyFont="1" applyBorder="1" applyProtection="1"/>
    <xf numFmtId="166" fontId="3" fillId="0" borderId="0" xfId="2" applyNumberFormat="1"/>
    <xf numFmtId="165" fontId="3" fillId="0" borderId="22" xfId="2" applyNumberFormat="1" applyBorder="1" applyProtection="1">
      <protection locked="0"/>
    </xf>
    <xf numFmtId="165" fontId="15" fillId="0" borderId="23" xfId="2" applyNumberFormat="1" applyFont="1" applyBorder="1"/>
    <xf numFmtId="165" fontId="8" fillId="0" borderId="0" xfId="2" applyNumberFormat="1" applyFont="1"/>
    <xf numFmtId="0" fontId="15" fillId="0" borderId="9" xfId="2" applyFont="1" applyBorder="1" applyAlignment="1">
      <alignment horizontal="left"/>
    </xf>
    <xf numFmtId="0" fontId="15" fillId="0" borderId="10" xfId="2" applyFont="1" applyBorder="1" applyAlignment="1">
      <alignment horizontal="center"/>
    </xf>
    <xf numFmtId="164" fontId="15" fillId="3" borderId="24" xfId="1" applyNumberFormat="1" applyFont="1" applyFill="1" applyBorder="1" applyProtection="1"/>
    <xf numFmtId="164" fontId="15" fillId="3" borderId="25" xfId="1" applyNumberFormat="1" applyFont="1" applyFill="1" applyBorder="1" applyProtection="1"/>
    <xf numFmtId="164" fontId="15" fillId="3" borderId="26" xfId="1" applyNumberFormat="1" applyFont="1" applyFill="1" applyBorder="1" applyProtection="1"/>
    <xf numFmtId="164" fontId="15" fillId="2" borderId="26" xfId="1" applyNumberFormat="1" applyFont="1" applyFill="1" applyBorder="1" applyProtection="1">
      <protection locked="0"/>
    </xf>
    <xf numFmtId="164" fontId="15" fillId="0" borderId="0" xfId="1" applyNumberFormat="1" applyFont="1" applyFill="1" applyBorder="1" applyProtection="1"/>
    <xf numFmtId="164" fontId="15" fillId="0" borderId="9" xfId="1" applyNumberFormat="1" applyFont="1" applyFill="1" applyBorder="1" applyProtection="1"/>
    <xf numFmtId="164" fontId="15" fillId="0" borderId="26" xfId="1" applyNumberFormat="1" applyFont="1" applyFill="1" applyBorder="1" applyProtection="1"/>
    <xf numFmtId="164" fontId="15" fillId="0" borderId="10" xfId="1" applyNumberFormat="1" applyFont="1" applyFill="1" applyBorder="1" applyProtection="1"/>
    <xf numFmtId="164" fontId="15" fillId="2" borderId="27" xfId="1" applyNumberFormat="1" applyFont="1" applyFill="1" applyBorder="1" applyProtection="1">
      <protection locked="0"/>
    </xf>
    <xf numFmtId="164" fontId="15" fillId="0" borderId="10" xfId="1" applyNumberFormat="1" applyFont="1" applyBorder="1" applyProtection="1"/>
    <xf numFmtId="164" fontId="16" fillId="4" borderId="28" xfId="1" applyNumberFormat="1" applyFont="1" applyFill="1" applyBorder="1" applyAlignment="1" applyProtection="1">
      <alignment horizontal="center" vertical="center"/>
      <protection locked="0"/>
    </xf>
    <xf numFmtId="37" fontId="15" fillId="2" borderId="29" xfId="2" applyNumberFormat="1" applyFont="1" applyFill="1" applyBorder="1" applyProtection="1">
      <protection locked="0"/>
    </xf>
    <xf numFmtId="164" fontId="1" fillId="0" borderId="10" xfId="1" applyNumberFormat="1" applyFont="1" applyBorder="1"/>
    <xf numFmtId="164" fontId="8" fillId="0" borderId="0" xfId="1" applyNumberFormat="1" applyFont="1"/>
    <xf numFmtId="164" fontId="0" fillId="0" borderId="0" xfId="1" applyNumberFormat="1" applyFont="1"/>
    <xf numFmtId="164" fontId="15" fillId="3" borderId="30" xfId="1" applyNumberFormat="1" applyFont="1" applyFill="1" applyBorder="1" applyProtection="1"/>
    <xf numFmtId="164" fontId="15" fillId="3" borderId="31" xfId="1" applyNumberFormat="1" applyFont="1" applyFill="1" applyBorder="1" applyProtection="1"/>
    <xf numFmtId="0" fontId="15" fillId="0" borderId="9" xfId="4" applyFont="1" applyBorder="1" applyAlignment="1">
      <alignment horizontal="left" wrapText="1"/>
    </xf>
    <xf numFmtId="0" fontId="15" fillId="0" borderId="10" xfId="2" applyFont="1" applyBorder="1" applyAlignment="1">
      <alignment horizontal="center" vertical="top"/>
    </xf>
    <xf numFmtId="0" fontId="16" fillId="4" borderId="0" xfId="2" applyFont="1" applyFill="1" applyAlignment="1" applyProtection="1">
      <alignment horizontal="center" vertical="center"/>
      <protection locked="0"/>
    </xf>
    <xf numFmtId="43" fontId="15" fillId="3" borderId="31" xfId="1" applyFont="1" applyFill="1" applyBorder="1" applyProtection="1"/>
    <xf numFmtId="43" fontId="15" fillId="3" borderId="26" xfId="1" applyFont="1" applyFill="1" applyBorder="1" applyProtection="1"/>
    <xf numFmtId="43" fontId="15" fillId="2" borderId="26" xfId="1" applyFont="1" applyFill="1" applyBorder="1" applyProtection="1">
      <protection locked="0"/>
    </xf>
    <xf numFmtId="0" fontId="8" fillId="0" borderId="0" xfId="5" applyFont="1"/>
    <xf numFmtId="165" fontId="15" fillId="2" borderId="29" xfId="2" applyNumberFormat="1" applyFont="1" applyFill="1" applyBorder="1" applyProtection="1">
      <protection locked="0"/>
    </xf>
    <xf numFmtId="164" fontId="15" fillId="2" borderId="32" xfId="1" applyNumberFormat="1" applyFont="1" applyFill="1" applyBorder="1" applyProtection="1">
      <protection locked="0"/>
    </xf>
    <xf numFmtId="164" fontId="15" fillId="2" borderId="30" xfId="1" applyNumberFormat="1" applyFont="1" applyFill="1" applyBorder="1" applyProtection="1">
      <protection locked="0"/>
    </xf>
    <xf numFmtId="164" fontId="15" fillId="2" borderId="9" xfId="1" applyNumberFormat="1" applyFont="1" applyFill="1" applyBorder="1" applyProtection="1">
      <protection locked="0"/>
    </xf>
    <xf numFmtId="164" fontId="15" fillId="2" borderId="0" xfId="1" applyNumberFormat="1" applyFont="1" applyFill="1" applyBorder="1" applyProtection="1">
      <protection locked="0"/>
    </xf>
    <xf numFmtId="43" fontId="15" fillId="0" borderId="11" xfId="1" applyFont="1" applyFill="1" applyBorder="1" applyProtection="1"/>
    <xf numFmtId="43" fontId="15" fillId="0" borderId="10" xfId="1" applyFont="1" applyFill="1" applyBorder="1" applyProtection="1"/>
    <xf numFmtId="43" fontId="15" fillId="0" borderId="27" xfId="1" applyFont="1" applyFill="1" applyBorder="1" applyProtection="1">
      <protection locked="0"/>
    </xf>
    <xf numFmtId="43" fontId="15" fillId="0" borderId="26" xfId="1" applyFont="1" applyFill="1" applyBorder="1" applyProtection="1">
      <protection locked="0"/>
    </xf>
    <xf numFmtId="43" fontId="15" fillId="0" borderId="9" xfId="1" applyFont="1" applyFill="1" applyBorder="1" applyProtection="1">
      <protection locked="0"/>
    </xf>
    <xf numFmtId="43" fontId="15" fillId="0" borderId="0" xfId="1" applyFont="1" applyFill="1" applyBorder="1" applyProtection="1">
      <protection locked="0"/>
    </xf>
    <xf numFmtId="166" fontId="3" fillId="0" borderId="0" xfId="2" applyNumberFormat="1" applyAlignment="1">
      <alignment horizontal="center"/>
    </xf>
    <xf numFmtId="165" fontId="15" fillId="0" borderId="29" xfId="2" applyNumberFormat="1" applyFont="1" applyBorder="1" applyProtection="1">
      <protection locked="0"/>
    </xf>
    <xf numFmtId="165" fontId="1" fillId="0" borderId="10" xfId="0" applyNumberFormat="1" applyFont="1" applyBorder="1"/>
    <xf numFmtId="0" fontId="18" fillId="0" borderId="9" xfId="2" applyFont="1" applyBorder="1" applyAlignment="1">
      <alignment horizontal="left"/>
    </xf>
    <xf numFmtId="43" fontId="15" fillId="0" borderId="11" xfId="1" applyFont="1" applyFill="1" applyBorder="1" applyProtection="1">
      <protection locked="0"/>
    </xf>
    <xf numFmtId="165" fontId="15" fillId="0" borderId="10" xfId="2" applyNumberFormat="1" applyFont="1" applyBorder="1"/>
    <xf numFmtId="0" fontId="15" fillId="0" borderId="9" xfId="2" applyFont="1" applyBorder="1"/>
    <xf numFmtId="0" fontId="15" fillId="0" borderId="10" xfId="2" applyFont="1" applyBorder="1"/>
    <xf numFmtId="43" fontId="3" fillId="0" borderId="9" xfId="1" applyFont="1" applyBorder="1" applyProtection="1"/>
    <xf numFmtId="43" fontId="3" fillId="0" borderId="0" xfId="1" applyFont="1" applyFill="1" applyBorder="1" applyProtection="1"/>
    <xf numFmtId="43" fontId="15" fillId="0" borderId="10" xfId="1" applyFont="1" applyBorder="1" applyProtection="1"/>
    <xf numFmtId="0" fontId="5" fillId="0" borderId="9" xfId="2" applyFont="1" applyBorder="1"/>
    <xf numFmtId="0" fontId="5" fillId="0" borderId="10" xfId="2" applyFont="1" applyBorder="1"/>
    <xf numFmtId="43" fontId="5" fillId="0" borderId="11" xfId="1" applyFont="1" applyFill="1" applyBorder="1" applyProtection="1"/>
    <xf numFmtId="164" fontId="5" fillId="0" borderId="11" xfId="1" applyNumberFormat="1" applyFont="1" applyFill="1" applyBorder="1" applyProtection="1"/>
    <xf numFmtId="164" fontId="5" fillId="0" borderId="9" xfId="1" applyNumberFormat="1" applyFont="1" applyFill="1" applyBorder="1" applyProtection="1"/>
    <xf numFmtId="164" fontId="5" fillId="0" borderId="21" xfId="1" applyNumberFormat="1" applyFont="1" applyFill="1" applyBorder="1" applyProtection="1"/>
    <xf numFmtId="164" fontId="5" fillId="0" borderId="0" xfId="1" applyNumberFormat="1" applyFont="1" applyFill="1" applyBorder="1" applyProtection="1"/>
    <xf numFmtId="164" fontId="5" fillId="0" borderId="10" xfId="1" applyNumberFormat="1" applyFont="1" applyFill="1" applyBorder="1" applyProtection="1"/>
    <xf numFmtId="166" fontId="3" fillId="0" borderId="10" xfId="2" applyNumberFormat="1" applyBorder="1"/>
    <xf numFmtId="165" fontId="5" fillId="0" borderId="29" xfId="2" applyNumberFormat="1" applyFont="1" applyBorder="1" applyProtection="1">
      <protection locked="0"/>
    </xf>
    <xf numFmtId="165" fontId="5" fillId="0" borderId="10" xfId="2" applyNumberFormat="1" applyFont="1" applyBorder="1"/>
    <xf numFmtId="164" fontId="19" fillId="0" borderId="0" xfId="5" applyNumberFormat="1" applyFont="1"/>
    <xf numFmtId="0" fontId="2" fillId="0" borderId="0" xfId="0" applyFont="1"/>
    <xf numFmtId="166" fontId="15" fillId="0" borderId="0" xfId="2" applyNumberFormat="1" applyFont="1"/>
    <xf numFmtId="0" fontId="5" fillId="0" borderId="9" xfId="2" applyFont="1" applyBorder="1" applyAlignment="1">
      <alignment horizontal="left"/>
    </xf>
    <xf numFmtId="0" fontId="5" fillId="0" borderId="10" xfId="2" applyFont="1" applyBorder="1" applyAlignment="1">
      <alignment horizontal="center"/>
    </xf>
    <xf numFmtId="165" fontId="15" fillId="0" borderId="21" xfId="2" applyNumberFormat="1" applyFont="1" applyBorder="1" applyProtection="1">
      <protection locked="0"/>
    </xf>
    <xf numFmtId="43" fontId="5" fillId="0" borderId="0" xfId="1" applyFont="1" applyFill="1" applyBorder="1" applyProtection="1"/>
    <xf numFmtId="43" fontId="5" fillId="0" borderId="10" xfId="1" applyFont="1" applyFill="1" applyBorder="1" applyProtection="1"/>
    <xf numFmtId="43" fontId="5" fillId="0" borderId="9" xfId="1" applyFont="1" applyFill="1" applyBorder="1" applyProtection="1"/>
    <xf numFmtId="166" fontId="5" fillId="0" borderId="0" xfId="2" applyNumberFormat="1" applyFont="1"/>
    <xf numFmtId="165" fontId="5" fillId="0" borderId="21" xfId="2" applyNumberFormat="1" applyFont="1" applyBorder="1" applyProtection="1">
      <protection locked="0"/>
    </xf>
    <xf numFmtId="0" fontId="4" fillId="0" borderId="0" xfId="5" applyFont="1"/>
    <xf numFmtId="0" fontId="20" fillId="0" borderId="0" xfId="5" applyFont="1"/>
    <xf numFmtId="0" fontId="15" fillId="0" borderId="16" xfId="2" applyFont="1" applyBorder="1"/>
    <xf numFmtId="0" fontId="15" fillId="0" borderId="18" xfId="2" applyFont="1" applyBorder="1" applyAlignment="1">
      <alignment horizontal="center"/>
    </xf>
    <xf numFmtId="165" fontId="15" fillId="0" borderId="33" xfId="2" applyNumberFormat="1" applyFont="1" applyBorder="1"/>
    <xf numFmtId="165" fontId="15" fillId="0" borderId="17" xfId="2" applyNumberFormat="1" applyFont="1" applyBorder="1"/>
    <xf numFmtId="165" fontId="15" fillId="0" borderId="34" xfId="2" applyNumberFormat="1" applyFont="1" applyBorder="1"/>
    <xf numFmtId="165" fontId="15" fillId="0" borderId="18" xfId="2" applyNumberFormat="1" applyFont="1" applyBorder="1"/>
    <xf numFmtId="165" fontId="15" fillId="0" borderId="16" xfId="2" applyNumberFormat="1" applyFont="1" applyBorder="1"/>
    <xf numFmtId="166" fontId="3" fillId="0" borderId="17" xfId="2" applyNumberFormat="1" applyBorder="1"/>
    <xf numFmtId="166" fontId="3" fillId="0" borderId="35"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9" xfId="2" applyFont="1" applyBorder="1" applyAlignment="1">
      <alignment horizontal="left" vertical="center"/>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1" xfId="2" applyNumberFormat="1" applyFont="1" applyFill="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3"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13"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166" fontId="12" fillId="0" borderId="0" xfId="2" applyNumberFormat="1" applyFont="1" applyAlignment="1">
      <alignment horizontal="center" vertical="center" wrapText="1"/>
    </xf>
    <xf numFmtId="166" fontId="12" fillId="0" borderId="13" xfId="2" applyNumberFormat="1" applyFont="1" applyBorder="1" applyAlignment="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9" xfId="3" applyNumberFormat="1" applyFont="1" applyFill="1" applyBorder="1" applyAlignment="1" applyProtection="1">
      <alignment horizontal="center" vertical="center" wrapText="1"/>
    </xf>
    <xf numFmtId="164" fontId="11" fillId="0" borderId="16" xfId="3" applyNumberFormat="1" applyFont="1" applyFill="1" applyBorder="1" applyAlignment="1" applyProtection="1">
      <alignment horizontal="center" vertical="center" wrapText="1"/>
    </xf>
    <xf numFmtId="166" fontId="10" fillId="0" borderId="0" xfId="2" applyNumberFormat="1" applyFont="1" applyAlignment="1">
      <alignment horizontal="center" vertical="center" wrapText="1"/>
    </xf>
    <xf numFmtId="166" fontId="10" fillId="0" borderId="13"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4" xfId="2" applyNumberFormat="1" applyFont="1" applyBorder="1" applyAlignment="1">
      <alignment horizontal="center" vertical="center" wrapText="1"/>
    </xf>
    <xf numFmtId="166" fontId="10" fillId="0" borderId="6"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8" xfId="3" applyNumberFormat="1" applyFont="1" applyFill="1" applyBorder="1" applyAlignment="1" applyProtection="1">
      <alignment horizontal="center" vertical="center" wrapText="1"/>
    </xf>
    <xf numFmtId="166" fontId="11" fillId="0" borderId="5" xfId="2" applyNumberFormat="1" applyFont="1" applyBorder="1" applyAlignment="1">
      <alignment horizontal="center" vertical="center" wrapText="1"/>
    </xf>
    <xf numFmtId="166" fontId="11" fillId="0" borderId="9" xfId="2" applyNumberFormat="1" applyFont="1" applyBorder="1" applyAlignment="1">
      <alignment horizontal="center" vertical="center" wrapText="1"/>
    </xf>
    <xf numFmtId="166" fontId="11" fillId="0" borderId="16"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7"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17"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17"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17" xfId="2" applyNumberFormat="1" applyFont="1" applyBorder="1" applyAlignment="1">
      <alignment horizontal="center" vertical="center" wrapText="1"/>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0" fontId="5" fillId="0" borderId="0" xfId="6" applyFont="1" applyAlignment="1">
      <alignment horizontal="left" vertical="top" wrapText="1"/>
    </xf>
    <xf numFmtId="166" fontId="10" fillId="0" borderId="19" xfId="2" applyNumberFormat="1" applyFont="1" applyBorder="1" applyAlignment="1">
      <alignment horizontal="center" vertical="center" wrapText="1"/>
    </xf>
  </cellXfs>
  <cellStyles count="7">
    <cellStyle name="Comma" xfId="1" builtinId="3"/>
    <cellStyle name="Comma 3" xfId="3" xr:uid="{93F2DA42-BE5E-414A-9940-BDC39A5CFE02}"/>
    <cellStyle name="Normal" xfId="0" builtinId="0"/>
    <cellStyle name="Normal 10 12" xfId="6" xr:uid="{6C6D41FC-EB6F-48E3-BF3F-32653CCE39B7}"/>
    <cellStyle name="Normal 2" xfId="4" xr:uid="{13DB9840-28BB-40E8-B671-C81F364B5335}"/>
    <cellStyle name="Normal 2 5" xfId="5" xr:uid="{B91A01FC-385F-4A8D-A2E9-9BFDF14E9738}"/>
    <cellStyle name="Normal 33" xfId="2" xr:uid="{D19653EB-487A-49D8-8D22-0EF1982DCD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DB23"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DB25" lockText="1" noThreeD="1"/>
</file>

<file path=xl/ctrlProps/ctrlProp12.xml><?xml version="1.0" encoding="utf-8"?>
<formControlPr xmlns="http://schemas.microsoft.com/office/spreadsheetml/2009/9/main" objectType="CheckBox" fmlaLink="DB26"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B25" lockText="1" noThreeD="1"/>
</file>

<file path=xl/ctrlProps/ctrlProp15.xml><?xml version="1.0" encoding="utf-8"?>
<formControlPr xmlns="http://schemas.microsoft.com/office/spreadsheetml/2009/9/main" objectType="CheckBox" fmlaLink="DB26" lockText="1" noThreeD="1"/>
</file>

<file path=xl/ctrlProps/ctrlProp16.xml><?xml version="1.0" encoding="utf-8"?>
<formControlPr xmlns="http://schemas.microsoft.com/office/spreadsheetml/2009/9/main" objectType="CheckBox" fmlaLink="DB27" lockText="1" noThreeD="1"/>
</file>

<file path=xl/ctrlProps/ctrlProp17.xml><?xml version="1.0" encoding="utf-8"?>
<formControlPr xmlns="http://schemas.microsoft.com/office/spreadsheetml/2009/9/main" objectType="CheckBox" fmlaLink="DB25" lockText="1" noThreeD="1"/>
</file>

<file path=xl/ctrlProps/ctrlProp18.xml><?xml version="1.0" encoding="utf-8"?>
<formControlPr xmlns="http://schemas.microsoft.com/office/spreadsheetml/2009/9/main" objectType="CheckBox" fmlaLink="DB26" lockText="1" noThreeD="1"/>
</file>

<file path=xl/ctrlProps/ctrlProp19.xml><?xml version="1.0" encoding="utf-8"?>
<formControlPr xmlns="http://schemas.microsoft.com/office/spreadsheetml/2009/9/main" objectType="CheckBox" fmlaLink="DB27" lockText="1" noThreeD="1"/>
</file>

<file path=xl/ctrlProps/ctrlProp2.xml><?xml version="1.0" encoding="utf-8"?>
<formControlPr xmlns="http://schemas.microsoft.com/office/spreadsheetml/2009/9/main" objectType="CheckBox" fmlaLink="DB24" lockText="1" noThreeD="1"/>
</file>

<file path=xl/ctrlProps/ctrlProp20.xml><?xml version="1.0" encoding="utf-8"?>
<formControlPr xmlns="http://schemas.microsoft.com/office/spreadsheetml/2009/9/main" objectType="CheckBox" fmlaLink="DB28" lockText="1" noThreeD="1"/>
</file>

<file path=xl/ctrlProps/ctrlProp21.xml><?xml version="1.0" encoding="utf-8"?>
<formControlPr xmlns="http://schemas.microsoft.com/office/spreadsheetml/2009/9/main" objectType="CheckBox" fmlaLink="DB26" lockText="1" noThreeD="1"/>
</file>

<file path=xl/ctrlProps/ctrlProp22.xml><?xml version="1.0" encoding="utf-8"?>
<formControlPr xmlns="http://schemas.microsoft.com/office/spreadsheetml/2009/9/main" objectType="CheckBox" fmlaLink="DB27" lockText="1" noThreeD="1"/>
</file>

<file path=xl/ctrlProps/ctrlProp23.xml><?xml version="1.0" encoding="utf-8"?>
<formControlPr xmlns="http://schemas.microsoft.com/office/spreadsheetml/2009/9/main" objectType="CheckBox" fmlaLink="DB29" lockText="1" noThreeD="1"/>
</file>

<file path=xl/ctrlProps/ctrlProp24.xml><?xml version="1.0" encoding="utf-8"?>
<formControlPr xmlns="http://schemas.microsoft.com/office/spreadsheetml/2009/9/main" objectType="CheckBox" fmlaLink="DB28" lockText="1" noThreeD="1"/>
</file>

<file path=xl/ctrlProps/ctrlProp25.xml><?xml version="1.0" encoding="utf-8"?>
<formControlPr xmlns="http://schemas.microsoft.com/office/spreadsheetml/2009/9/main" objectType="CheckBox" fmlaLink="DB27" lockText="1" noThreeD="1"/>
</file>

<file path=xl/ctrlProps/ctrlProp26.xml><?xml version="1.0" encoding="utf-8"?>
<formControlPr xmlns="http://schemas.microsoft.com/office/spreadsheetml/2009/9/main" objectType="CheckBox" fmlaLink="DB28" lockText="1" noThreeD="1"/>
</file>

<file path=xl/ctrlProps/ctrlProp27.xml><?xml version="1.0" encoding="utf-8"?>
<formControlPr xmlns="http://schemas.microsoft.com/office/spreadsheetml/2009/9/main" objectType="CheckBox" fmlaLink="DB29"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29"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28"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30" lockText="1" noThreeD="1"/>
</file>

<file path=xl/ctrlProps/ctrlProp33.xml><?xml version="1.0" encoding="utf-8"?>
<formControlPr xmlns="http://schemas.microsoft.com/office/spreadsheetml/2009/9/main" objectType="CheckBox" fmlaLink="DB29"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DB23" lockText="1" noThreeD="1"/>
</file>

<file path=xl/ctrlProps/ctrlProp6.xml><?xml version="1.0" encoding="utf-8"?>
<formControlPr xmlns="http://schemas.microsoft.com/office/spreadsheetml/2009/9/main" objectType="CheckBox" fmlaLink="DB24"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25" lockText="1" noThreeD="1"/>
</file>

<file path=xl/ctrlProps/ctrlProp9.xml><?xml version="1.0" encoding="utf-8"?>
<formControlPr xmlns="http://schemas.microsoft.com/office/spreadsheetml/2009/9/main" objectType="CheckBox" fmlaLink="DB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Rate%20Applications/10%20-%20Annual%20updates/2026%20Annual%20Update-DX/Back%20Up/Copy%20of%202026_Commodity_Accounts_Analysis_Workform_1.0_%20-%20202505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hydroone.sharepoint.com/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5DA1-C9C0-436A-AADE-D19ACB05E157}">
  <sheetPr>
    <tabColor rgb="FFFFFF00"/>
    <pageSetUpPr fitToPage="1"/>
  </sheetPr>
  <dimension ref="A1:AR48"/>
  <sheetViews>
    <sheetView showGridLines="0" tabSelected="1" zoomScale="80" zoomScaleNormal="80" workbookViewId="0">
      <pane xSplit="3" ySplit="6" topLeftCell="T7" activePane="bottomRight" state="frozen"/>
      <selection pane="bottomRight" activeCell="AB15" sqref="AB15"/>
      <selection pane="bottomLeft" activeCell="A120" sqref="A120:D132"/>
      <selection pane="topRight" activeCell="A120" sqref="A120:D132"/>
    </sheetView>
  </sheetViews>
  <sheetFormatPr defaultColWidth="8.42578125" defaultRowHeight="14.4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140625" customWidth="1"/>
    <col min="25" max="25" width="17.140625" customWidth="1"/>
    <col min="26" max="26" width="16.42578125" customWidth="1"/>
    <col min="27" max="27" width="15.140625" customWidth="1"/>
    <col min="28" max="28" width="17.42578125" customWidth="1"/>
    <col min="29" max="31" width="16.5703125" customWidth="1"/>
    <col min="32" max="32" width="15.42578125" customWidth="1"/>
    <col min="33" max="33" width="17" customWidth="1"/>
    <col min="34" max="34" width="18.5703125" customWidth="1"/>
    <col min="35" max="35" width="19.7109375" customWidth="1"/>
    <col min="36" max="36" width="20.42578125" customWidth="1"/>
    <col min="37" max="37" width="18.42578125" customWidth="1"/>
    <col min="38" max="38" width="25.5703125" customWidth="1"/>
    <col min="39" max="39" width="18.5703125" customWidth="1"/>
    <col min="40" max="40" width="20.140625" customWidth="1"/>
    <col min="41" max="41" width="13.42578125" customWidth="1"/>
    <col min="42" max="42" width="16.5703125" customWidth="1"/>
    <col min="43" max="43" width="13.42578125" customWidth="1"/>
    <col min="44" max="44" width="12.28515625" bestFit="1" customWidth="1"/>
    <col min="45" max="45" width="13" customWidth="1"/>
    <col min="46" max="46" width="10.42578125" bestFit="1" customWidth="1"/>
  </cols>
  <sheetData>
    <row r="1" spans="2:44">
      <c r="M1" s="1"/>
      <c r="AJ1" s="2"/>
      <c r="AM1" s="2"/>
      <c r="AN1" s="2"/>
    </row>
    <row r="2" spans="2:44" ht="15" thickBot="1">
      <c r="J2" s="3"/>
    </row>
    <row r="3" spans="2:44" ht="56.25" customHeight="1" thickBot="1">
      <c r="B3" s="4"/>
      <c r="C3" s="5"/>
      <c r="D3" s="131">
        <v>2022</v>
      </c>
      <c r="E3" s="132"/>
      <c r="F3" s="132"/>
      <c r="G3" s="132"/>
      <c r="H3" s="132"/>
      <c r="I3" s="132"/>
      <c r="J3" s="132"/>
      <c r="K3" s="132"/>
      <c r="L3" s="132"/>
      <c r="M3" s="133"/>
      <c r="N3" s="134">
        <v>2023</v>
      </c>
      <c r="O3" s="135"/>
      <c r="P3" s="135"/>
      <c r="Q3" s="135"/>
      <c r="R3" s="135"/>
      <c r="S3" s="135"/>
      <c r="T3" s="135"/>
      <c r="U3" s="135"/>
      <c r="V3" s="135"/>
      <c r="W3" s="136"/>
      <c r="X3" s="134">
        <v>2024</v>
      </c>
      <c r="Y3" s="135"/>
      <c r="Z3" s="135"/>
      <c r="AA3" s="135"/>
      <c r="AB3" s="135"/>
      <c r="AC3" s="135"/>
      <c r="AD3" s="135"/>
      <c r="AE3" s="135"/>
      <c r="AF3" s="135"/>
      <c r="AG3" s="136"/>
      <c r="AH3" s="134">
        <v>2025</v>
      </c>
      <c r="AI3" s="135"/>
      <c r="AJ3" s="135"/>
      <c r="AK3" s="136"/>
      <c r="AL3" s="116" t="s">
        <v>0</v>
      </c>
      <c r="AM3" s="117"/>
      <c r="AN3" s="118"/>
      <c r="AO3" s="6"/>
      <c r="AP3" s="7" t="s">
        <v>1</v>
      </c>
      <c r="AQ3" s="8"/>
      <c r="AR3" s="9"/>
    </row>
    <row r="4" spans="2:44" ht="15" customHeight="1">
      <c r="B4" s="119" t="s">
        <v>2</v>
      </c>
      <c r="C4" s="121" t="s">
        <v>3</v>
      </c>
      <c r="D4" s="123" t="s">
        <v>4</v>
      </c>
      <c r="E4" s="126" t="s">
        <v>5</v>
      </c>
      <c r="F4" s="126" t="s">
        <v>6</v>
      </c>
      <c r="G4" s="126" t="s">
        <v>7</v>
      </c>
      <c r="H4" s="126" t="s">
        <v>8</v>
      </c>
      <c r="I4" s="126" t="s">
        <v>9</v>
      </c>
      <c r="J4" s="126" t="s">
        <v>10</v>
      </c>
      <c r="K4" s="126" t="s">
        <v>6</v>
      </c>
      <c r="L4" s="126" t="s">
        <v>11</v>
      </c>
      <c r="M4" s="126" t="s">
        <v>12</v>
      </c>
      <c r="N4" s="144" t="s">
        <v>13</v>
      </c>
      <c r="O4" s="126" t="s">
        <v>14</v>
      </c>
      <c r="P4" s="126" t="s">
        <v>15</v>
      </c>
      <c r="Q4" s="126" t="s">
        <v>16</v>
      </c>
      <c r="R4" s="126" t="s">
        <v>17</v>
      </c>
      <c r="S4" s="126" t="s">
        <v>18</v>
      </c>
      <c r="T4" s="126" t="s">
        <v>19</v>
      </c>
      <c r="U4" s="126" t="s">
        <v>15</v>
      </c>
      <c r="V4" s="126" t="s">
        <v>20</v>
      </c>
      <c r="W4" s="147" t="s">
        <v>21</v>
      </c>
      <c r="X4" s="139" t="s">
        <v>22</v>
      </c>
      <c r="Y4" s="159" t="s">
        <v>23</v>
      </c>
      <c r="Z4" s="159" t="s">
        <v>24</v>
      </c>
      <c r="AA4" s="156" t="s">
        <v>25</v>
      </c>
      <c r="AB4" s="159" t="s">
        <v>26</v>
      </c>
      <c r="AC4" s="159" t="s">
        <v>27</v>
      </c>
      <c r="AD4" s="159" t="s">
        <v>28</v>
      </c>
      <c r="AE4" s="159" t="s">
        <v>24</v>
      </c>
      <c r="AF4" s="156" t="s">
        <v>29</v>
      </c>
      <c r="AG4" s="150" t="s">
        <v>30</v>
      </c>
      <c r="AH4" s="153" t="s">
        <v>31</v>
      </c>
      <c r="AI4" s="156" t="s">
        <v>32</v>
      </c>
      <c r="AJ4" s="156" t="s">
        <v>33</v>
      </c>
      <c r="AK4" s="167" t="s">
        <v>34</v>
      </c>
      <c r="AL4" s="153" t="s">
        <v>35</v>
      </c>
      <c r="AM4" s="126" t="s">
        <v>36</v>
      </c>
      <c r="AN4" s="147" t="s">
        <v>37</v>
      </c>
      <c r="AO4" s="147" t="s">
        <v>38</v>
      </c>
      <c r="AP4" s="156" t="s">
        <v>39</v>
      </c>
      <c r="AQ4" s="167" t="s">
        <v>40</v>
      </c>
      <c r="AR4" s="10"/>
    </row>
    <row r="5" spans="2:44">
      <c r="B5" s="120"/>
      <c r="C5" s="122"/>
      <c r="D5" s="124"/>
      <c r="E5" s="127"/>
      <c r="F5" s="129"/>
      <c r="G5" s="129"/>
      <c r="H5" s="137"/>
      <c r="I5" s="127"/>
      <c r="J5" s="129"/>
      <c r="K5" s="129"/>
      <c r="L5" s="129"/>
      <c r="M5" s="142"/>
      <c r="N5" s="145"/>
      <c r="O5" s="127"/>
      <c r="P5" s="129"/>
      <c r="Q5" s="129"/>
      <c r="R5" s="137"/>
      <c r="S5" s="142"/>
      <c r="T5" s="129"/>
      <c r="U5" s="129"/>
      <c r="V5" s="129"/>
      <c r="W5" s="148"/>
      <c r="X5" s="140"/>
      <c r="Y5" s="160"/>
      <c r="Z5" s="162"/>
      <c r="AA5" s="164"/>
      <c r="AB5" s="162"/>
      <c r="AC5" s="162"/>
      <c r="AD5" s="160"/>
      <c r="AE5" s="162"/>
      <c r="AF5" s="164"/>
      <c r="AG5" s="151"/>
      <c r="AH5" s="154"/>
      <c r="AI5" s="157"/>
      <c r="AJ5" s="157"/>
      <c r="AK5" s="168"/>
      <c r="AL5" s="154"/>
      <c r="AM5" s="142"/>
      <c r="AN5" s="148"/>
      <c r="AO5" s="148"/>
      <c r="AP5" s="157"/>
      <c r="AQ5" s="168"/>
      <c r="AR5" s="10"/>
    </row>
    <row r="6" spans="2:44" ht="52.5" customHeight="1" thickBot="1">
      <c r="B6" s="120"/>
      <c r="C6" s="122"/>
      <c r="D6" s="125"/>
      <c r="E6" s="128"/>
      <c r="F6" s="130"/>
      <c r="G6" s="130"/>
      <c r="H6" s="138"/>
      <c r="I6" s="128"/>
      <c r="J6" s="130"/>
      <c r="K6" s="130"/>
      <c r="L6" s="130"/>
      <c r="M6" s="143"/>
      <c r="N6" s="146"/>
      <c r="O6" s="128"/>
      <c r="P6" s="130"/>
      <c r="Q6" s="130"/>
      <c r="R6" s="138"/>
      <c r="S6" s="143"/>
      <c r="T6" s="130"/>
      <c r="U6" s="130"/>
      <c r="V6" s="130"/>
      <c r="W6" s="149"/>
      <c r="X6" s="141"/>
      <c r="Y6" s="161"/>
      <c r="Z6" s="163"/>
      <c r="AA6" s="165"/>
      <c r="AB6" s="163"/>
      <c r="AC6" s="163"/>
      <c r="AD6" s="161"/>
      <c r="AE6" s="163"/>
      <c r="AF6" s="165"/>
      <c r="AG6" s="152"/>
      <c r="AH6" s="155"/>
      <c r="AI6" s="158"/>
      <c r="AJ6" s="158"/>
      <c r="AK6" s="169"/>
      <c r="AL6" s="155"/>
      <c r="AM6" s="142" t="s">
        <v>41</v>
      </c>
      <c r="AN6" s="148" t="s">
        <v>41</v>
      </c>
      <c r="AO6" s="171"/>
      <c r="AP6" s="158"/>
      <c r="AQ6" s="169"/>
      <c r="AR6" s="10"/>
    </row>
    <row r="7" spans="2:44" ht="24.75" customHeight="1" thickBot="1">
      <c r="B7" s="11" t="s">
        <v>42</v>
      </c>
      <c r="C7" s="12"/>
      <c r="D7" s="13"/>
      <c r="E7" s="14"/>
      <c r="F7" s="15"/>
      <c r="G7" s="15"/>
      <c r="H7" s="15"/>
      <c r="I7" s="15"/>
      <c r="J7" s="15"/>
      <c r="K7" s="15"/>
      <c r="L7" s="15"/>
      <c r="M7" s="16"/>
      <c r="N7" s="17"/>
      <c r="O7" s="14"/>
      <c r="P7" s="15"/>
      <c r="Q7" s="15"/>
      <c r="R7" s="15"/>
      <c r="S7" s="15"/>
      <c r="T7" s="15"/>
      <c r="U7" s="15"/>
      <c r="V7" s="15"/>
      <c r="W7" s="18"/>
      <c r="X7" s="17"/>
      <c r="Y7" s="14"/>
      <c r="Z7" s="15"/>
      <c r="AA7" s="15"/>
      <c r="AB7" s="15"/>
      <c r="AC7" s="15"/>
      <c r="AD7" s="15"/>
      <c r="AE7" s="15"/>
      <c r="AF7" s="15"/>
      <c r="AG7" s="18"/>
      <c r="AH7" s="19"/>
      <c r="AI7" s="20"/>
      <c r="AJ7" s="20"/>
      <c r="AK7" s="21"/>
      <c r="AL7" s="22"/>
      <c r="AM7" s="23"/>
      <c r="AN7" s="24"/>
      <c r="AO7" s="25"/>
      <c r="AP7" s="26"/>
      <c r="AQ7" s="27"/>
      <c r="AR7" s="28"/>
    </row>
    <row r="8" spans="2:44" s="45" customFormat="1" ht="15" thickBot="1">
      <c r="B8" s="29" t="s">
        <v>43</v>
      </c>
      <c r="C8" s="30">
        <v>1550</v>
      </c>
      <c r="D8" s="31"/>
      <c r="E8" s="32"/>
      <c r="F8" s="33"/>
      <c r="G8" s="34">
        <v>16799.989999999998</v>
      </c>
      <c r="H8" s="35">
        <f>G8</f>
        <v>16799.989999999998</v>
      </c>
      <c r="I8" s="33"/>
      <c r="J8" s="33"/>
      <c r="K8" s="33"/>
      <c r="L8" s="34">
        <v>289.7199999999998</v>
      </c>
      <c r="M8" s="35">
        <f>L8</f>
        <v>289.7199999999998</v>
      </c>
      <c r="N8" s="36">
        <f>H8</f>
        <v>16799.989999999998</v>
      </c>
      <c r="O8" s="34">
        <v>26766.14</v>
      </c>
      <c r="P8" s="34">
        <v>5432</v>
      </c>
      <c r="Q8" s="34"/>
      <c r="R8" s="35">
        <f>N8+O8-P8+Q8</f>
        <v>38134.129999999997</v>
      </c>
      <c r="S8" s="37">
        <f t="shared" ref="S8:S25" si="0">M8</f>
        <v>289.7199999999998</v>
      </c>
      <c r="T8" s="34">
        <v>1331.0900000000001</v>
      </c>
      <c r="U8" s="34">
        <v>82</v>
      </c>
      <c r="V8" s="34"/>
      <c r="W8" s="38">
        <f>S8+T8-U8+V8</f>
        <v>1538.81</v>
      </c>
      <c r="X8" s="36">
        <f>R8</f>
        <v>38134.129999999997</v>
      </c>
      <c r="Y8" s="34">
        <v>17342.422156510431</v>
      </c>
      <c r="Z8" s="34">
        <v>11367.989999999998</v>
      </c>
      <c r="AA8" s="34"/>
      <c r="AB8" s="35">
        <f>X8+Y8-Z8+AA8</f>
        <v>44108.56215651043</v>
      </c>
      <c r="AC8" s="37">
        <f t="shared" ref="AC8:AC25" si="1">W8</f>
        <v>1538.81</v>
      </c>
      <c r="AD8" s="34">
        <v>1420.3132551634162</v>
      </c>
      <c r="AE8" s="34">
        <v>955</v>
      </c>
      <c r="AF8" s="34"/>
      <c r="AG8" s="38">
        <f>AC8+AD8-AE8+AF8</f>
        <v>2004.1232551634162</v>
      </c>
      <c r="AH8" s="39"/>
      <c r="AI8" s="34"/>
      <c r="AJ8" s="35">
        <f>AB8-AH8</f>
        <v>44108.56215651043</v>
      </c>
      <c r="AK8" s="38">
        <f>AG8-AI8</f>
        <v>2004.1232551634162</v>
      </c>
      <c r="AL8" s="39">
        <f>(AB8+AJ8)/2*3.64%*0.25+(AB8+AJ8)/2*3.16%*0.25+(AB8+AJ8)/2*2.91%*0.5</f>
        <v>1391.6251360379042</v>
      </c>
      <c r="AM8" s="34">
        <f>AK8+AL8</f>
        <v>3395.7483912013204</v>
      </c>
      <c r="AN8" s="40">
        <f>AJ8+AM8</f>
        <v>47504.31054771175</v>
      </c>
      <c r="AO8" s="41" t="s">
        <v>44</v>
      </c>
      <c r="AP8" s="42">
        <f>AB8+AG8</f>
        <v>46112.685411673847</v>
      </c>
      <c r="AQ8" s="43">
        <f>AP8-SUM(AB8,AG8)</f>
        <v>0</v>
      </c>
      <c r="AR8" s="44"/>
    </row>
    <row r="9" spans="2:44" s="45" customFormat="1" ht="15" thickBot="1">
      <c r="B9" s="29" t="s">
        <v>45</v>
      </c>
      <c r="C9" s="30">
        <v>1551</v>
      </c>
      <c r="D9" s="31"/>
      <c r="E9" s="32"/>
      <c r="F9" s="33"/>
      <c r="G9" s="34">
        <v>-3972.3</v>
      </c>
      <c r="H9" s="35">
        <f t="shared" ref="H9:H27" si="2">G9</f>
        <v>-3972.3</v>
      </c>
      <c r="I9" s="46"/>
      <c r="J9" s="33"/>
      <c r="K9" s="33"/>
      <c r="L9" s="34">
        <v>-46.269999999999996</v>
      </c>
      <c r="M9" s="35">
        <f t="shared" ref="M9:M27" si="3">L9</f>
        <v>-46.269999999999996</v>
      </c>
      <c r="N9" s="36">
        <f t="shared" ref="N9:N27" si="4">H9</f>
        <v>-3972.3</v>
      </c>
      <c r="O9" s="34">
        <v>-2284.9700000000003</v>
      </c>
      <c r="P9" s="34">
        <v>-653</v>
      </c>
      <c r="Q9" s="34"/>
      <c r="R9" s="35">
        <f t="shared" ref="R9:R14" si="5">N9+O9-P9+Q9</f>
        <v>-5604.27</v>
      </c>
      <c r="S9" s="37">
        <f t="shared" si="0"/>
        <v>-46.269999999999996</v>
      </c>
      <c r="T9" s="34">
        <v>-229.33000000000004</v>
      </c>
      <c r="U9" s="34">
        <v>-14</v>
      </c>
      <c r="V9" s="34"/>
      <c r="W9" s="38">
        <f t="shared" ref="W9:W21" si="6">S9+T9-U9+V9</f>
        <v>-261.60000000000002</v>
      </c>
      <c r="X9" s="36">
        <f t="shared" ref="X9:X27" si="7">R9</f>
        <v>-5604.27</v>
      </c>
      <c r="Y9" s="34">
        <v>-511.6603906748287</v>
      </c>
      <c r="Z9" s="34">
        <v>-3319.3</v>
      </c>
      <c r="AA9" s="34"/>
      <c r="AB9" s="35">
        <f t="shared" ref="AB9:AB14" si="8">X9+Y9-Z9+AA9</f>
        <v>-2796.630390674829</v>
      </c>
      <c r="AC9" s="37">
        <f t="shared" si="1"/>
        <v>-261.60000000000002</v>
      </c>
      <c r="AD9" s="34">
        <v>-212.17277343460174</v>
      </c>
      <c r="AE9" s="34">
        <v>-251</v>
      </c>
      <c r="AF9" s="34"/>
      <c r="AG9" s="38">
        <f t="shared" ref="AG9:AG11" si="9">AC9+AD9-AE9+AF9</f>
        <v>-222.77277343460173</v>
      </c>
      <c r="AH9" s="39"/>
      <c r="AI9" s="34"/>
      <c r="AJ9" s="35">
        <f t="shared" ref="AJ9:AJ27" si="10">AB9-AH9</f>
        <v>-2796.630390674829</v>
      </c>
      <c r="AK9" s="38">
        <f t="shared" ref="AK9:AK27" si="11">AG9-AI9</f>
        <v>-222.77277343460173</v>
      </c>
      <c r="AL9" s="39">
        <f>(AB9+AJ9)/2*3.64%*0.25+(AB9+AJ9)/2*3.16%*0.25+(AB9+AJ9)/2*2.91%*0.5</f>
        <v>-88.233688825790864</v>
      </c>
      <c r="AM9" s="34">
        <f t="shared" ref="AM9:AM26" si="12">AK9+AL9</f>
        <v>-311.0064622603926</v>
      </c>
      <c r="AN9" s="40">
        <f t="shared" ref="AN9:AN15" si="13">AJ9+AM9</f>
        <v>-3107.6368529352217</v>
      </c>
      <c r="AO9" s="41" t="s">
        <v>44</v>
      </c>
      <c r="AP9" s="42">
        <f t="shared" ref="AP9:AP14" si="14">AB9+AG9</f>
        <v>-3019.4031641094307</v>
      </c>
      <c r="AQ9" s="43">
        <f t="shared" ref="AQ9:AQ27" si="15">AP9-SUM(AB9,AG9)</f>
        <v>0</v>
      </c>
      <c r="AR9" s="44"/>
    </row>
    <row r="10" spans="2:44" s="45" customFormat="1" ht="14.45" customHeight="1" thickBot="1">
      <c r="B10" s="29" t="s">
        <v>46</v>
      </c>
      <c r="C10" s="30">
        <v>1580</v>
      </c>
      <c r="D10" s="47"/>
      <c r="E10" s="33"/>
      <c r="F10" s="33"/>
      <c r="G10" s="34">
        <v>61051.08</v>
      </c>
      <c r="H10" s="35">
        <f t="shared" si="2"/>
        <v>61051.08</v>
      </c>
      <c r="I10" s="32"/>
      <c r="J10" s="33"/>
      <c r="K10" s="33"/>
      <c r="L10" s="34">
        <v>902.46</v>
      </c>
      <c r="M10" s="35">
        <f t="shared" si="3"/>
        <v>902.46</v>
      </c>
      <c r="N10" s="36">
        <f t="shared" si="4"/>
        <v>61051.08</v>
      </c>
      <c r="O10" s="34">
        <v>-27994.690000000002</v>
      </c>
      <c r="P10" s="34">
        <v>16960</v>
      </c>
      <c r="Q10" s="34"/>
      <c r="R10" s="35">
        <f t="shared" si="5"/>
        <v>16096.39</v>
      </c>
      <c r="S10" s="37">
        <f t="shared" si="0"/>
        <v>902.46</v>
      </c>
      <c r="T10" s="34">
        <v>1990.2199999999998</v>
      </c>
      <c r="U10" s="34">
        <v>460</v>
      </c>
      <c r="V10" s="34"/>
      <c r="W10" s="38">
        <f t="shared" si="6"/>
        <v>2432.6799999999998</v>
      </c>
      <c r="X10" s="36">
        <f t="shared" si="7"/>
        <v>16096.39</v>
      </c>
      <c r="Y10" s="34">
        <v>-6664.2364598791028</v>
      </c>
      <c r="Z10" s="34">
        <v>44091.08</v>
      </c>
      <c r="AA10" s="34"/>
      <c r="AB10" s="35">
        <f t="shared" si="8"/>
        <v>-34658.926459879105</v>
      </c>
      <c r="AC10" s="37">
        <f t="shared" si="1"/>
        <v>2432.6799999999998</v>
      </c>
      <c r="AD10" s="34">
        <v>-553.71304751387515</v>
      </c>
      <c r="AE10" s="34">
        <v>3343</v>
      </c>
      <c r="AF10" s="34"/>
      <c r="AG10" s="38">
        <f t="shared" si="9"/>
        <v>-1464.0330475138753</v>
      </c>
      <c r="AH10" s="39"/>
      <c r="AI10" s="34"/>
      <c r="AJ10" s="35">
        <f t="shared" si="10"/>
        <v>-34658.926459879105</v>
      </c>
      <c r="AK10" s="38">
        <f t="shared" si="11"/>
        <v>-1464.0330475138753</v>
      </c>
      <c r="AL10" s="39">
        <f t="shared" ref="AL10:AL26" si="16">(AB10+AJ10)/2*3.64%*0.25+(AB10+AJ10)/2*3.16%*0.25+(AB10+AJ10)/2*2.91%*0.5</f>
        <v>-1093.4891298091857</v>
      </c>
      <c r="AM10" s="34">
        <f t="shared" si="12"/>
        <v>-2557.522177323061</v>
      </c>
      <c r="AN10" s="40">
        <f>AJ10+AM10</f>
        <v>-37216.448637202164</v>
      </c>
      <c r="AO10" s="41" t="s">
        <v>44</v>
      </c>
      <c r="AP10" s="42">
        <f t="shared" si="14"/>
        <v>-36122.959507392981</v>
      </c>
      <c r="AQ10" s="43">
        <f t="shared" si="15"/>
        <v>0</v>
      </c>
      <c r="AR10" s="44"/>
    </row>
    <row r="11" spans="2:44" s="45" customFormat="1" ht="21" customHeight="1" thickBot="1">
      <c r="B11" s="29" t="s">
        <v>47</v>
      </c>
      <c r="C11" s="30">
        <v>1580</v>
      </c>
      <c r="D11" s="47"/>
      <c r="E11" s="33"/>
      <c r="F11" s="33"/>
      <c r="G11" s="34"/>
      <c r="H11" s="35">
        <f t="shared" si="2"/>
        <v>0</v>
      </c>
      <c r="I11" s="32"/>
      <c r="J11" s="33"/>
      <c r="K11" s="33"/>
      <c r="L11" s="34"/>
      <c r="M11" s="35">
        <f t="shared" si="3"/>
        <v>0</v>
      </c>
      <c r="N11" s="36">
        <f t="shared" si="4"/>
        <v>0</v>
      </c>
      <c r="O11" s="34"/>
      <c r="P11" s="34"/>
      <c r="Q11" s="34"/>
      <c r="R11" s="35">
        <f t="shared" si="5"/>
        <v>0</v>
      </c>
      <c r="S11" s="37">
        <f t="shared" si="0"/>
        <v>0</v>
      </c>
      <c r="T11" s="34"/>
      <c r="U11" s="34"/>
      <c r="V11" s="34"/>
      <c r="W11" s="38">
        <f t="shared" si="6"/>
        <v>0</v>
      </c>
      <c r="X11" s="36">
        <f t="shared" si="7"/>
        <v>0</v>
      </c>
      <c r="Y11" s="34"/>
      <c r="Z11" s="34">
        <v>0</v>
      </c>
      <c r="AA11" s="34"/>
      <c r="AB11" s="35">
        <f t="shared" si="8"/>
        <v>0</v>
      </c>
      <c r="AC11" s="37">
        <f t="shared" si="1"/>
        <v>0</v>
      </c>
      <c r="AD11" s="34"/>
      <c r="AE11" s="34"/>
      <c r="AF11" s="34"/>
      <c r="AG11" s="38">
        <f t="shared" si="9"/>
        <v>0</v>
      </c>
      <c r="AH11" s="39"/>
      <c r="AI11" s="34"/>
      <c r="AJ11" s="35">
        <f t="shared" si="10"/>
        <v>0</v>
      </c>
      <c r="AK11" s="38">
        <f t="shared" si="11"/>
        <v>0</v>
      </c>
      <c r="AL11" s="39">
        <f t="shared" si="16"/>
        <v>0</v>
      </c>
      <c r="AM11" s="34">
        <f t="shared" si="12"/>
        <v>0</v>
      </c>
      <c r="AN11" s="40">
        <f t="shared" si="13"/>
        <v>0</v>
      </c>
      <c r="AO11" s="41" t="s">
        <v>48</v>
      </c>
      <c r="AP11" s="42">
        <f t="shared" si="14"/>
        <v>0</v>
      </c>
      <c r="AQ11" s="43">
        <f t="shared" si="15"/>
        <v>0</v>
      </c>
      <c r="AR11" s="44"/>
    </row>
    <row r="12" spans="2:44" s="45" customFormat="1" ht="28.5" customHeight="1" thickBot="1">
      <c r="B12" s="29" t="s">
        <v>49</v>
      </c>
      <c r="C12" s="30">
        <v>1580</v>
      </c>
      <c r="D12" s="47"/>
      <c r="E12" s="33"/>
      <c r="F12" s="33"/>
      <c r="G12" s="34">
        <v>-8008.5</v>
      </c>
      <c r="H12" s="35">
        <f t="shared" si="2"/>
        <v>-8008.5</v>
      </c>
      <c r="I12" s="32"/>
      <c r="J12" s="33"/>
      <c r="K12" s="33"/>
      <c r="L12" s="34">
        <v>-155.23000000000002</v>
      </c>
      <c r="M12" s="35">
        <f t="shared" si="3"/>
        <v>-155.23000000000002</v>
      </c>
      <c r="N12" s="36">
        <f t="shared" si="4"/>
        <v>-8008.5</v>
      </c>
      <c r="O12" s="34">
        <v>433.75</v>
      </c>
      <c r="P12" s="34">
        <v>-3334</v>
      </c>
      <c r="Q12" s="34"/>
      <c r="R12" s="35">
        <f t="shared" si="5"/>
        <v>-4240.75</v>
      </c>
      <c r="S12" s="37">
        <f t="shared" si="0"/>
        <v>-155.23000000000002</v>
      </c>
      <c r="T12" s="34">
        <v>-385.64</v>
      </c>
      <c r="U12" s="34">
        <v>-71</v>
      </c>
      <c r="V12" s="34"/>
      <c r="W12" s="38">
        <f>S12+T12-U12+V12</f>
        <v>-469.87</v>
      </c>
      <c r="X12" s="36">
        <f t="shared" si="7"/>
        <v>-4240.75</v>
      </c>
      <c r="Y12" s="34">
        <v>10548.760914804348</v>
      </c>
      <c r="Z12" s="34">
        <v>-4674.5</v>
      </c>
      <c r="AA12" s="34"/>
      <c r="AB12" s="35">
        <f t="shared" si="8"/>
        <v>10982.510914804348</v>
      </c>
      <c r="AC12" s="37">
        <f t="shared" si="1"/>
        <v>-469.87</v>
      </c>
      <c r="AD12" s="34">
        <v>-42.500676987519228</v>
      </c>
      <c r="AE12" s="34">
        <v>-392</v>
      </c>
      <c r="AF12" s="34"/>
      <c r="AG12" s="38">
        <f>AC12+AD12-AE12+AF12</f>
        <v>-120.37067698751923</v>
      </c>
      <c r="AH12" s="39"/>
      <c r="AI12" s="34"/>
      <c r="AJ12" s="35">
        <f t="shared" si="10"/>
        <v>10982.510914804348</v>
      </c>
      <c r="AK12" s="38">
        <f t="shared" si="11"/>
        <v>-120.37067698751923</v>
      </c>
      <c r="AL12" s="39">
        <f t="shared" si="16"/>
        <v>346.49821936207718</v>
      </c>
      <c r="AM12" s="34">
        <f t="shared" si="12"/>
        <v>226.12754237455795</v>
      </c>
      <c r="AN12" s="40">
        <f t="shared" si="13"/>
        <v>11208.638457178906</v>
      </c>
      <c r="AO12" s="41" t="s">
        <v>44</v>
      </c>
      <c r="AP12" s="42">
        <f t="shared" si="14"/>
        <v>10862.14023781683</v>
      </c>
      <c r="AQ12" s="43">
        <f t="shared" si="15"/>
        <v>0</v>
      </c>
      <c r="AR12" s="44"/>
    </row>
    <row r="13" spans="2:44" s="45" customFormat="1" ht="14.1" customHeight="1" thickBot="1">
      <c r="B13" s="29" t="s">
        <v>50</v>
      </c>
      <c r="C13" s="30">
        <v>1584</v>
      </c>
      <c r="D13" s="47"/>
      <c r="E13" s="33"/>
      <c r="F13" s="33"/>
      <c r="G13" s="34">
        <v>15186.349999999999</v>
      </c>
      <c r="H13" s="35">
        <f t="shared" si="2"/>
        <v>15186.349999999999</v>
      </c>
      <c r="I13" s="32"/>
      <c r="J13" s="33"/>
      <c r="K13" s="33"/>
      <c r="L13" s="34">
        <v>342.89</v>
      </c>
      <c r="M13" s="35">
        <f t="shared" si="3"/>
        <v>342.89</v>
      </c>
      <c r="N13" s="36">
        <f t="shared" si="4"/>
        <v>15186.349999999999</v>
      </c>
      <c r="O13" s="34">
        <v>2297.7500000000018</v>
      </c>
      <c r="P13" s="34">
        <v>8208</v>
      </c>
      <c r="Q13" s="34"/>
      <c r="R13" s="35">
        <f t="shared" si="5"/>
        <v>9276.0999999999985</v>
      </c>
      <c r="S13" s="37">
        <f t="shared" si="0"/>
        <v>342.89</v>
      </c>
      <c r="T13" s="34">
        <v>847.36</v>
      </c>
      <c r="U13" s="34">
        <v>211</v>
      </c>
      <c r="V13" s="34"/>
      <c r="W13" s="38">
        <f t="shared" si="6"/>
        <v>979.25</v>
      </c>
      <c r="X13" s="36">
        <f t="shared" si="7"/>
        <v>9276.0999999999985</v>
      </c>
      <c r="Y13" s="34">
        <v>7834.9865048728425</v>
      </c>
      <c r="Z13" s="34">
        <v>6978.3499999999985</v>
      </c>
      <c r="AA13" s="34"/>
      <c r="AB13" s="35">
        <f t="shared" si="8"/>
        <v>10132.736504872842</v>
      </c>
      <c r="AC13" s="37">
        <f t="shared" si="1"/>
        <v>979.25</v>
      </c>
      <c r="AD13" s="34">
        <v>-62.720916863536331</v>
      </c>
      <c r="AE13" s="34">
        <v>591</v>
      </c>
      <c r="AF13" s="34"/>
      <c r="AG13" s="38">
        <f t="shared" ref="AG13:AG27" si="17">AC13+AD13-AE13+AF13</f>
        <v>325.52908313646367</v>
      </c>
      <c r="AH13" s="39"/>
      <c r="AI13" s="34"/>
      <c r="AJ13" s="35">
        <f t="shared" si="10"/>
        <v>10132.736504872842</v>
      </c>
      <c r="AK13" s="38">
        <f t="shared" si="11"/>
        <v>325.52908313646367</v>
      </c>
      <c r="AL13" s="39">
        <f t="shared" si="16"/>
        <v>319.6878367287382</v>
      </c>
      <c r="AM13" s="34">
        <f>AK13+AL13</f>
        <v>645.21691986520182</v>
      </c>
      <c r="AN13" s="40">
        <f>AJ13+AM13</f>
        <v>10777.953424738043</v>
      </c>
      <c r="AO13" s="41" t="s">
        <v>44</v>
      </c>
      <c r="AP13" s="42">
        <f t="shared" si="14"/>
        <v>10458.265588009306</v>
      </c>
      <c r="AQ13" s="43">
        <f t="shared" si="15"/>
        <v>0</v>
      </c>
      <c r="AR13" s="44"/>
    </row>
    <row r="14" spans="2:44" s="45" customFormat="1" ht="15" thickBot="1">
      <c r="B14" s="29" t="s">
        <v>51</v>
      </c>
      <c r="C14" s="30">
        <v>1586</v>
      </c>
      <c r="D14" s="47"/>
      <c r="E14" s="33"/>
      <c r="F14" s="33"/>
      <c r="G14" s="34">
        <v>-4734.74</v>
      </c>
      <c r="H14" s="35">
        <f t="shared" si="2"/>
        <v>-4734.74</v>
      </c>
      <c r="I14" s="33"/>
      <c r="J14" s="33"/>
      <c r="K14" s="33"/>
      <c r="L14" s="34">
        <v>-82.950000000000017</v>
      </c>
      <c r="M14" s="35">
        <f t="shared" si="3"/>
        <v>-82.950000000000017</v>
      </c>
      <c r="N14" s="36">
        <f t="shared" si="4"/>
        <v>-4734.74</v>
      </c>
      <c r="O14" s="34">
        <v>-603.98000000000047</v>
      </c>
      <c r="P14" s="34">
        <v>-3205</v>
      </c>
      <c r="Q14" s="34"/>
      <c r="R14" s="35">
        <f t="shared" si="5"/>
        <v>-2133.7200000000003</v>
      </c>
      <c r="S14" s="37">
        <f t="shared" si="0"/>
        <v>-82.950000000000017</v>
      </c>
      <c r="T14" s="34">
        <v>-160.85999999999999</v>
      </c>
      <c r="U14" s="34">
        <v>-90</v>
      </c>
      <c r="V14" s="34"/>
      <c r="W14" s="38">
        <f t="shared" si="6"/>
        <v>-153.81</v>
      </c>
      <c r="X14" s="36">
        <f t="shared" si="7"/>
        <v>-2133.7200000000003</v>
      </c>
      <c r="Y14" s="34">
        <v>-6669.8946994011239</v>
      </c>
      <c r="Z14" s="34">
        <v>-1529.7399999999998</v>
      </c>
      <c r="AA14" s="34"/>
      <c r="AB14" s="35">
        <f t="shared" si="8"/>
        <v>-7273.8746994011253</v>
      </c>
      <c r="AC14" s="37">
        <f t="shared" si="1"/>
        <v>-153.81</v>
      </c>
      <c r="AD14" s="34">
        <v>-459.51692854063032</v>
      </c>
      <c r="AE14" s="34">
        <v>-105</v>
      </c>
      <c r="AF14" s="34"/>
      <c r="AG14" s="38">
        <f t="shared" si="17"/>
        <v>-508.32692854063032</v>
      </c>
      <c r="AH14" s="39"/>
      <c r="AI14" s="34"/>
      <c r="AJ14" s="35">
        <f t="shared" si="10"/>
        <v>-7273.8746994011253</v>
      </c>
      <c r="AK14" s="38">
        <f>AG14-AI14</f>
        <v>-508.32692854063032</v>
      </c>
      <c r="AL14" s="39">
        <f t="shared" si="16"/>
        <v>-229.49074676610553</v>
      </c>
      <c r="AM14" s="34">
        <f t="shared" si="12"/>
        <v>-737.81767530673585</v>
      </c>
      <c r="AN14" s="40">
        <f t="shared" si="13"/>
        <v>-8011.6923747078608</v>
      </c>
      <c r="AO14" s="41" t="s">
        <v>44</v>
      </c>
      <c r="AP14" s="42">
        <f t="shared" si="14"/>
        <v>-7782.2016279417558</v>
      </c>
      <c r="AQ14" s="43">
        <f t="shared" si="15"/>
        <v>0</v>
      </c>
      <c r="AR14" s="44"/>
    </row>
    <row r="15" spans="2:44" s="45" customFormat="1" ht="17.45" thickBot="1">
      <c r="B15" s="29" t="s">
        <v>52</v>
      </c>
      <c r="C15" s="30">
        <v>1588</v>
      </c>
      <c r="D15" s="47"/>
      <c r="E15" s="33"/>
      <c r="F15" s="33"/>
      <c r="G15" s="34">
        <v>-3249.74</v>
      </c>
      <c r="H15" s="35">
        <f t="shared" si="2"/>
        <v>-3249.74</v>
      </c>
      <c r="I15" s="33"/>
      <c r="J15" s="33"/>
      <c r="K15" s="33"/>
      <c r="L15" s="34">
        <v>-48.370000000000005</v>
      </c>
      <c r="M15" s="35">
        <f t="shared" si="3"/>
        <v>-48.370000000000005</v>
      </c>
      <c r="N15" s="36">
        <f t="shared" si="4"/>
        <v>-3249.74</v>
      </c>
      <c r="O15" s="34">
        <v>-6632.4500000000007</v>
      </c>
      <c r="P15" s="34">
        <v>-1643</v>
      </c>
      <c r="Q15" s="34"/>
      <c r="R15" s="35">
        <f>N15+O15-P15+Q15</f>
        <v>-8239.19</v>
      </c>
      <c r="S15" s="37">
        <f t="shared" si="0"/>
        <v>-48.370000000000005</v>
      </c>
      <c r="T15" s="34">
        <v>-299.99</v>
      </c>
      <c r="U15" s="34">
        <v>-53</v>
      </c>
      <c r="V15" s="34"/>
      <c r="W15" s="38">
        <f t="shared" si="6"/>
        <v>-295.36</v>
      </c>
      <c r="X15" s="36">
        <f t="shared" si="7"/>
        <v>-8239.19</v>
      </c>
      <c r="Y15" s="34">
        <v>-1920.8588017135044</v>
      </c>
      <c r="Z15" s="34">
        <v>-1606.7399999999998</v>
      </c>
      <c r="AA15" s="34">
        <v>-11169.573788555996</v>
      </c>
      <c r="AB15" s="35">
        <f>X15+Y15-Z15+AA15</f>
        <v>-19722.882590269503</v>
      </c>
      <c r="AC15" s="37">
        <f t="shared" si="1"/>
        <v>-295.36</v>
      </c>
      <c r="AD15" s="34">
        <v>-1274.4703870961071</v>
      </c>
      <c r="AE15" s="34">
        <v>-101</v>
      </c>
      <c r="AF15" s="34"/>
      <c r="AG15" s="38">
        <f t="shared" si="17"/>
        <v>-1468.8303870961072</v>
      </c>
      <c r="AH15" s="39"/>
      <c r="AI15" s="34"/>
      <c r="AJ15" s="35">
        <f t="shared" si="10"/>
        <v>-19722.882590269503</v>
      </c>
      <c r="AK15" s="38">
        <f t="shared" si="11"/>
        <v>-1468.8303870961072</v>
      </c>
      <c r="AL15" s="39">
        <f t="shared" si="16"/>
        <v>-622.2569457230029</v>
      </c>
      <c r="AM15" s="34">
        <f t="shared" si="12"/>
        <v>-2091.0873328191101</v>
      </c>
      <c r="AN15" s="40">
        <f t="shared" si="13"/>
        <v>-21813.969923088611</v>
      </c>
      <c r="AO15" s="41" t="s">
        <v>44</v>
      </c>
      <c r="AP15" s="42">
        <f>AB15+AG15-AA15</f>
        <v>-10022.139188809613</v>
      </c>
      <c r="AQ15" s="43">
        <f t="shared" si="15"/>
        <v>11169.573788555996</v>
      </c>
      <c r="AR15" s="44"/>
    </row>
    <row r="16" spans="2:44" s="45" customFormat="1" ht="18.600000000000001" customHeight="1" thickBot="1">
      <c r="B16" s="29" t="s">
        <v>53</v>
      </c>
      <c r="C16" s="30">
        <v>1589</v>
      </c>
      <c r="D16" s="47"/>
      <c r="E16" s="33"/>
      <c r="F16" s="33"/>
      <c r="G16" s="34">
        <v>12663.010000000002</v>
      </c>
      <c r="H16" s="35">
        <f t="shared" si="2"/>
        <v>12663.010000000002</v>
      </c>
      <c r="I16" s="33"/>
      <c r="J16" s="33"/>
      <c r="K16" s="33"/>
      <c r="L16" s="34">
        <v>436.72</v>
      </c>
      <c r="M16" s="35">
        <f t="shared" si="3"/>
        <v>436.72</v>
      </c>
      <c r="N16" s="36">
        <f>H16</f>
        <v>12663.010000000002</v>
      </c>
      <c r="O16" s="34">
        <v>44394.91</v>
      </c>
      <c r="P16" s="34">
        <v>1555</v>
      </c>
      <c r="Q16" s="34"/>
      <c r="R16" s="35">
        <f>N16+O16-P16+Q16</f>
        <v>55502.920000000006</v>
      </c>
      <c r="S16" s="37">
        <f t="shared" si="0"/>
        <v>436.72</v>
      </c>
      <c r="T16" s="34">
        <v>2572.88</v>
      </c>
      <c r="U16" s="34">
        <v>35</v>
      </c>
      <c r="V16" s="34"/>
      <c r="W16" s="38">
        <f t="shared" si="6"/>
        <v>2974.6000000000004</v>
      </c>
      <c r="X16" s="36">
        <f t="shared" si="7"/>
        <v>55502.920000000006</v>
      </c>
      <c r="Y16" s="34">
        <v>-4032.537661767914</v>
      </c>
      <c r="Z16" s="34">
        <v>11108.010000000002</v>
      </c>
      <c r="AA16" s="34">
        <v>4144.18357527235</v>
      </c>
      <c r="AB16" s="35">
        <f t="shared" ref="AB16:AB27" si="18">X16+Y16-Z16+AA16</f>
        <v>44506.555913504439</v>
      </c>
      <c r="AC16" s="37">
        <f t="shared" si="1"/>
        <v>2974.6000000000004</v>
      </c>
      <c r="AD16" s="34">
        <v>2107.6407992248273</v>
      </c>
      <c r="AE16" s="34">
        <v>1132</v>
      </c>
      <c r="AF16" s="34"/>
      <c r="AG16" s="38">
        <f t="shared" si="17"/>
        <v>3950.2407992248282</v>
      </c>
      <c r="AH16" s="39"/>
      <c r="AI16" s="34"/>
      <c r="AJ16" s="35">
        <f t="shared" si="10"/>
        <v>44506.555913504439</v>
      </c>
      <c r="AK16" s="38">
        <f t="shared" si="11"/>
        <v>3950.2407992248282</v>
      </c>
      <c r="AL16" s="39">
        <f t="shared" si="16"/>
        <v>1404.181839071065</v>
      </c>
      <c r="AM16" s="34">
        <f t="shared" si="12"/>
        <v>5354.4226382958932</v>
      </c>
      <c r="AN16" s="40">
        <f>AJ16+AM16</f>
        <v>49860.978551800334</v>
      </c>
      <c r="AO16" s="41" t="s">
        <v>44</v>
      </c>
      <c r="AP16" s="42">
        <f>AB16+AG16-AA16</f>
        <v>44312.613137456916</v>
      </c>
      <c r="AQ16" s="43">
        <f t="shared" si="15"/>
        <v>-4144.1835752723491</v>
      </c>
      <c r="AR16" s="44"/>
    </row>
    <row r="17" spans="2:44" s="45" customFormat="1" ht="18.600000000000001" customHeight="1" thickBot="1">
      <c r="B17" s="48" t="s">
        <v>54</v>
      </c>
      <c r="C17" s="49">
        <v>1595</v>
      </c>
      <c r="D17" s="47"/>
      <c r="E17" s="33"/>
      <c r="F17" s="33"/>
      <c r="G17" s="34">
        <v>624.73999999999614</v>
      </c>
      <c r="H17" s="35">
        <f t="shared" si="2"/>
        <v>624.73999999999614</v>
      </c>
      <c r="I17" s="33"/>
      <c r="J17" s="33"/>
      <c r="K17" s="33"/>
      <c r="L17" s="34">
        <v>-1089.3300000000002</v>
      </c>
      <c r="M17" s="35">
        <f t="shared" si="3"/>
        <v>-1089.3300000000002</v>
      </c>
      <c r="N17" s="36">
        <f t="shared" ref="N17:N19" si="19">H17</f>
        <v>624.73999999999614</v>
      </c>
      <c r="O17" s="34">
        <v>-7672.9999999999982</v>
      </c>
      <c r="P17" s="34"/>
      <c r="Q17" s="34"/>
      <c r="R17" s="35">
        <f t="shared" ref="R17:R22" si="20">N17+O17-P17+Q17</f>
        <v>-7048.260000000002</v>
      </c>
      <c r="S17" s="37">
        <f t="shared" si="0"/>
        <v>-1089.3300000000002</v>
      </c>
      <c r="T17" s="34">
        <v>7724.33</v>
      </c>
      <c r="U17" s="34"/>
      <c r="V17" s="34"/>
      <c r="W17" s="38">
        <f t="shared" si="6"/>
        <v>6635</v>
      </c>
      <c r="X17" s="36">
        <f t="shared" si="7"/>
        <v>-7048.260000000002</v>
      </c>
      <c r="Y17" s="34"/>
      <c r="Z17" s="34"/>
      <c r="AA17" s="34"/>
      <c r="AB17" s="35">
        <f t="shared" si="18"/>
        <v>-7048.260000000002</v>
      </c>
      <c r="AC17" s="37">
        <f t="shared" si="1"/>
        <v>6635</v>
      </c>
      <c r="AD17" s="34"/>
      <c r="AE17" s="34"/>
      <c r="AF17" s="34"/>
      <c r="AG17" s="38">
        <f t="shared" si="17"/>
        <v>6635</v>
      </c>
      <c r="AH17" s="39"/>
      <c r="AI17" s="34"/>
      <c r="AJ17" s="35">
        <f t="shared" si="10"/>
        <v>-7048.260000000002</v>
      </c>
      <c r="AK17" s="38">
        <f t="shared" si="11"/>
        <v>6635</v>
      </c>
      <c r="AL17" s="39">
        <f t="shared" si="16"/>
        <v>-222.37260300000008</v>
      </c>
      <c r="AM17" s="34">
        <f t="shared" si="12"/>
        <v>6412.6273970000002</v>
      </c>
      <c r="AN17" s="40">
        <f>AJ17+AM17</f>
        <v>-635.63260300000184</v>
      </c>
      <c r="AO17" s="41" t="s">
        <v>44</v>
      </c>
      <c r="AP17" s="42">
        <f t="shared" ref="AP17:AP22" si="21">AB17+AG17-AA17</f>
        <v>-413.26000000000204</v>
      </c>
      <c r="AQ17" s="43"/>
      <c r="AR17" s="44"/>
    </row>
    <row r="18" spans="2:44" s="45" customFormat="1" ht="18.600000000000001" customHeight="1" thickBot="1">
      <c r="B18" s="48" t="s">
        <v>55</v>
      </c>
      <c r="C18" s="49">
        <v>1595</v>
      </c>
      <c r="D18" s="47"/>
      <c r="E18" s="33"/>
      <c r="F18" s="33"/>
      <c r="G18" s="34">
        <v>7317.3699999999953</v>
      </c>
      <c r="H18" s="35">
        <f t="shared" si="2"/>
        <v>7317.3699999999953</v>
      </c>
      <c r="I18" s="33"/>
      <c r="J18" s="33"/>
      <c r="K18" s="33"/>
      <c r="L18" s="34">
        <v>1041.1699999999998</v>
      </c>
      <c r="M18" s="35">
        <f t="shared" si="3"/>
        <v>1041.1699999999998</v>
      </c>
      <c r="N18" s="36">
        <f t="shared" si="19"/>
        <v>7317.3699999999953</v>
      </c>
      <c r="O18" s="34">
        <v>-9196</v>
      </c>
      <c r="P18" s="34"/>
      <c r="Q18" s="34"/>
      <c r="R18" s="35">
        <f t="shared" si="20"/>
        <v>-1878.6300000000047</v>
      </c>
      <c r="S18" s="37">
        <f t="shared" si="0"/>
        <v>1041.1699999999998</v>
      </c>
      <c r="T18" s="34">
        <v>9796.83</v>
      </c>
      <c r="U18" s="34"/>
      <c r="V18" s="34"/>
      <c r="W18" s="38">
        <f t="shared" si="6"/>
        <v>10838</v>
      </c>
      <c r="X18" s="36">
        <f t="shared" si="7"/>
        <v>-1878.6300000000047</v>
      </c>
      <c r="Y18" s="34"/>
      <c r="Z18" s="34"/>
      <c r="AA18" s="34"/>
      <c r="AB18" s="35">
        <f t="shared" si="18"/>
        <v>-1878.6300000000047</v>
      </c>
      <c r="AC18" s="37">
        <f t="shared" si="1"/>
        <v>10838</v>
      </c>
      <c r="AD18" s="34"/>
      <c r="AE18" s="34"/>
      <c r="AF18" s="34"/>
      <c r="AG18" s="38">
        <f t="shared" si="17"/>
        <v>10838</v>
      </c>
      <c r="AH18" s="39"/>
      <c r="AI18" s="34"/>
      <c r="AJ18" s="35">
        <f t="shared" si="10"/>
        <v>-1878.6300000000047</v>
      </c>
      <c r="AK18" s="38">
        <f t="shared" si="11"/>
        <v>10838</v>
      </c>
      <c r="AL18" s="39">
        <f>(AB18+AJ18)/2*3.64%*0.25+(AB18+AJ18)/2*3.16%*0.25+(AB18+AJ18)/2*2.91%*0.5</f>
        <v>-59.270776500000153</v>
      </c>
      <c r="AM18" s="34">
        <f t="shared" si="12"/>
        <v>10778.7292235</v>
      </c>
      <c r="AN18" s="40">
        <f t="shared" ref="AN18:AN27" si="22">AJ18+AM18</f>
        <v>8900.0992234999958</v>
      </c>
      <c r="AO18" s="41" t="s">
        <v>44</v>
      </c>
      <c r="AP18" s="42">
        <f t="shared" si="21"/>
        <v>8959.3699999999953</v>
      </c>
      <c r="AQ18" s="43"/>
      <c r="AR18" s="44"/>
    </row>
    <row r="19" spans="2:44" s="45" customFormat="1" ht="18.600000000000001" customHeight="1" thickBot="1">
      <c r="B19" s="48" t="s">
        <v>56</v>
      </c>
      <c r="C19" s="49">
        <v>1595</v>
      </c>
      <c r="D19" s="47"/>
      <c r="E19" s="33"/>
      <c r="F19" s="33"/>
      <c r="G19" s="34">
        <v>20038.79</v>
      </c>
      <c r="H19" s="35">
        <f t="shared" si="2"/>
        <v>20038.79</v>
      </c>
      <c r="I19" s="33"/>
      <c r="J19" s="33"/>
      <c r="K19" s="33"/>
      <c r="L19" s="34">
        <v>531.91</v>
      </c>
      <c r="M19" s="35">
        <f t="shared" si="3"/>
        <v>531.91</v>
      </c>
      <c r="N19" s="36">
        <f t="shared" si="19"/>
        <v>20038.79</v>
      </c>
      <c r="O19" s="34">
        <v>-18225.03</v>
      </c>
      <c r="P19" s="34"/>
      <c r="Q19" s="34"/>
      <c r="R19" s="35">
        <f t="shared" si="20"/>
        <v>1813.760000000002</v>
      </c>
      <c r="S19" s="37">
        <f t="shared" si="0"/>
        <v>531.91</v>
      </c>
      <c r="T19" s="34">
        <v>2406.63</v>
      </c>
      <c r="U19" s="34"/>
      <c r="V19" s="34"/>
      <c r="W19" s="38">
        <f t="shared" si="6"/>
        <v>2938.54</v>
      </c>
      <c r="X19" s="36">
        <f t="shared" si="7"/>
        <v>1813.760000000002</v>
      </c>
      <c r="Y19" s="34"/>
      <c r="Z19" s="34"/>
      <c r="AA19" s="34"/>
      <c r="AB19" s="35">
        <f t="shared" si="18"/>
        <v>1813.760000000002</v>
      </c>
      <c r="AC19" s="37">
        <f t="shared" si="1"/>
        <v>2938.54</v>
      </c>
      <c r="AD19" s="34"/>
      <c r="AE19" s="34"/>
      <c r="AF19" s="34"/>
      <c r="AG19" s="38">
        <f t="shared" si="17"/>
        <v>2938.54</v>
      </c>
      <c r="AH19" s="39"/>
      <c r="AI19" s="34"/>
      <c r="AJ19" s="35">
        <f t="shared" si="10"/>
        <v>1813.760000000002</v>
      </c>
      <c r="AK19" s="38">
        <f t="shared" si="11"/>
        <v>2938.54</v>
      </c>
      <c r="AL19" s="39">
        <f t="shared" si="16"/>
        <v>57.224128000000064</v>
      </c>
      <c r="AM19" s="34">
        <f t="shared" si="12"/>
        <v>2995.7641279999998</v>
      </c>
      <c r="AN19" s="40">
        <f t="shared" si="22"/>
        <v>4809.5241280000018</v>
      </c>
      <c r="AO19" s="41" t="s">
        <v>44</v>
      </c>
      <c r="AP19" s="42">
        <f t="shared" si="21"/>
        <v>4752.300000000002</v>
      </c>
      <c r="AQ19" s="43"/>
      <c r="AR19" s="44"/>
    </row>
    <row r="20" spans="2:44" s="45" customFormat="1" ht="18.600000000000001" customHeight="1" thickBot="1">
      <c r="B20" s="48" t="s">
        <v>57</v>
      </c>
      <c r="C20" s="49">
        <v>1595</v>
      </c>
      <c r="D20" s="47"/>
      <c r="E20" s="33"/>
      <c r="F20" s="33"/>
      <c r="G20" s="34"/>
      <c r="H20" s="35"/>
      <c r="I20" s="33"/>
      <c r="J20" s="33"/>
      <c r="K20" s="33"/>
      <c r="L20" s="34"/>
      <c r="M20" s="35"/>
      <c r="N20" s="36">
        <f t="shared" si="4"/>
        <v>0</v>
      </c>
      <c r="O20" s="34">
        <v>247.65999999999985</v>
      </c>
      <c r="P20" s="34"/>
      <c r="Q20" s="34"/>
      <c r="R20" s="35">
        <f t="shared" si="20"/>
        <v>247.65999999999985</v>
      </c>
      <c r="S20" s="37">
        <f t="shared" si="0"/>
        <v>0</v>
      </c>
      <c r="T20" s="34">
        <v>1277</v>
      </c>
      <c r="U20" s="34"/>
      <c r="V20" s="34"/>
      <c r="W20" s="38">
        <f t="shared" si="6"/>
        <v>1277</v>
      </c>
      <c r="X20" s="36">
        <f t="shared" si="7"/>
        <v>247.65999999999985</v>
      </c>
      <c r="Y20" s="34"/>
      <c r="Z20" s="34"/>
      <c r="AA20" s="34"/>
      <c r="AB20" s="35">
        <f t="shared" si="18"/>
        <v>247.65999999999985</v>
      </c>
      <c r="AC20" s="37">
        <f t="shared" si="1"/>
        <v>1277</v>
      </c>
      <c r="AD20" s="34"/>
      <c r="AE20" s="34"/>
      <c r="AF20" s="34"/>
      <c r="AG20" s="38">
        <f t="shared" si="17"/>
        <v>1277</v>
      </c>
      <c r="AH20" s="39"/>
      <c r="AI20" s="34"/>
      <c r="AJ20" s="35">
        <f t="shared" si="10"/>
        <v>247.65999999999985</v>
      </c>
      <c r="AK20" s="38">
        <f t="shared" si="11"/>
        <v>1277</v>
      </c>
      <c r="AL20" s="39">
        <f t="shared" si="16"/>
        <v>7.8136729999999961</v>
      </c>
      <c r="AM20" s="34">
        <f t="shared" si="12"/>
        <v>1284.8136730000001</v>
      </c>
      <c r="AN20" s="40"/>
      <c r="AO20" s="50" t="s">
        <v>48</v>
      </c>
      <c r="AP20" s="42">
        <f t="shared" si="21"/>
        <v>1524.6599999999999</v>
      </c>
      <c r="AQ20" s="43"/>
      <c r="AR20" s="44"/>
    </row>
    <row r="21" spans="2:44" ht="17.25" customHeight="1" thickBot="1">
      <c r="B21" s="48" t="s">
        <v>58</v>
      </c>
      <c r="C21" s="49">
        <v>1595</v>
      </c>
      <c r="D21" s="51"/>
      <c r="E21" s="52"/>
      <c r="F21" s="52"/>
      <c r="G21" s="53"/>
      <c r="H21" s="35">
        <f t="shared" si="2"/>
        <v>0</v>
      </c>
      <c r="I21" s="52"/>
      <c r="J21" s="52"/>
      <c r="K21" s="52"/>
      <c r="L21" s="53"/>
      <c r="M21" s="35">
        <f t="shared" si="3"/>
        <v>0</v>
      </c>
      <c r="N21" s="36">
        <f t="shared" si="4"/>
        <v>0</v>
      </c>
      <c r="O21" s="53"/>
      <c r="P21" s="53"/>
      <c r="Q21" s="53"/>
      <c r="R21" s="35">
        <f t="shared" si="20"/>
        <v>0</v>
      </c>
      <c r="S21" s="37">
        <f t="shared" si="0"/>
        <v>0</v>
      </c>
      <c r="T21" s="34"/>
      <c r="U21" s="34"/>
      <c r="V21" s="34"/>
      <c r="W21" s="38">
        <f t="shared" si="6"/>
        <v>0</v>
      </c>
      <c r="X21" s="36">
        <f t="shared" si="7"/>
        <v>0</v>
      </c>
      <c r="Y21" s="34">
        <v>62415</v>
      </c>
      <c r="Z21" s="34">
        <v>31460.82</v>
      </c>
      <c r="AA21" s="34"/>
      <c r="AB21" s="35">
        <f t="shared" si="18"/>
        <v>30954.18</v>
      </c>
      <c r="AC21" s="37">
        <f t="shared" si="1"/>
        <v>0</v>
      </c>
      <c r="AD21" s="34">
        <v>6510.19</v>
      </c>
      <c r="AE21" s="34"/>
      <c r="AF21" s="34"/>
      <c r="AG21" s="38">
        <f t="shared" si="17"/>
        <v>6510.19</v>
      </c>
      <c r="AH21" s="39">
        <v>30954.18</v>
      </c>
      <c r="AI21" s="34">
        <v>5173</v>
      </c>
      <c r="AJ21" s="35">
        <f t="shared" si="10"/>
        <v>0</v>
      </c>
      <c r="AK21" s="38">
        <f t="shared" si="11"/>
        <v>1337.1899999999996</v>
      </c>
      <c r="AL21" s="39">
        <f t="shared" si="16"/>
        <v>488.30218950000005</v>
      </c>
      <c r="AM21" s="34">
        <f t="shared" si="12"/>
        <v>1825.4921894999998</v>
      </c>
      <c r="AN21" s="40"/>
      <c r="AO21" s="50" t="s">
        <v>48</v>
      </c>
      <c r="AP21" s="42">
        <f t="shared" si="21"/>
        <v>37464.370000000003</v>
      </c>
      <c r="AQ21" s="43">
        <f t="shared" si="15"/>
        <v>0</v>
      </c>
      <c r="AR21" s="54"/>
    </row>
    <row r="22" spans="2:44" ht="17.25" customHeight="1" thickBot="1">
      <c r="B22" s="48"/>
      <c r="C22" s="49"/>
      <c r="D22" s="51"/>
      <c r="E22" s="52"/>
      <c r="F22" s="52"/>
      <c r="G22" s="53"/>
      <c r="H22" s="35">
        <f t="shared" si="2"/>
        <v>0</v>
      </c>
      <c r="I22" s="52"/>
      <c r="J22" s="52"/>
      <c r="K22" s="52"/>
      <c r="L22" s="53"/>
      <c r="M22" s="35">
        <f t="shared" si="3"/>
        <v>0</v>
      </c>
      <c r="N22" s="36">
        <f t="shared" si="4"/>
        <v>0</v>
      </c>
      <c r="O22" s="53"/>
      <c r="P22" s="53"/>
      <c r="Q22" s="53"/>
      <c r="R22" s="35">
        <f t="shared" si="20"/>
        <v>0</v>
      </c>
      <c r="S22" s="37">
        <f t="shared" si="0"/>
        <v>0</v>
      </c>
      <c r="T22" s="34"/>
      <c r="U22" s="34"/>
      <c r="V22" s="34"/>
      <c r="W22" s="35">
        <f t="shared" ref="W22:W26" si="23">U22-T22</f>
        <v>0</v>
      </c>
      <c r="X22" s="17">
        <f t="shared" si="7"/>
        <v>0</v>
      </c>
      <c r="Y22" s="53"/>
      <c r="Z22" s="53"/>
      <c r="AA22" s="53"/>
      <c r="AB22" s="35">
        <f t="shared" si="18"/>
        <v>0</v>
      </c>
      <c r="AC22" s="37">
        <f t="shared" si="1"/>
        <v>0</v>
      </c>
      <c r="AD22" s="34"/>
      <c r="AE22" s="34"/>
      <c r="AF22" s="34"/>
      <c r="AG22" s="38">
        <f t="shared" si="17"/>
        <v>0</v>
      </c>
      <c r="AH22" s="39"/>
      <c r="AI22" s="34"/>
      <c r="AJ22" s="35">
        <f t="shared" si="10"/>
        <v>0</v>
      </c>
      <c r="AK22" s="38">
        <f t="shared" si="11"/>
        <v>0</v>
      </c>
      <c r="AL22" s="39">
        <f t="shared" si="16"/>
        <v>0</v>
      </c>
      <c r="AM22" s="34">
        <f t="shared" si="12"/>
        <v>0</v>
      </c>
      <c r="AN22" s="40">
        <f t="shared" si="22"/>
        <v>0</v>
      </c>
      <c r="AO22" s="50"/>
      <c r="AP22" s="42">
        <f t="shared" si="21"/>
        <v>0</v>
      </c>
      <c r="AQ22" s="43">
        <f t="shared" si="15"/>
        <v>0</v>
      </c>
      <c r="AR22" s="54"/>
    </row>
    <row r="23" spans="2:44" ht="17.25" customHeight="1" thickBot="1">
      <c r="B23" s="48"/>
      <c r="C23" s="49"/>
      <c r="D23" s="51"/>
      <c r="E23" s="52"/>
      <c r="F23" s="52"/>
      <c r="G23" s="53"/>
      <c r="H23" s="35">
        <f t="shared" si="2"/>
        <v>0</v>
      </c>
      <c r="I23" s="52"/>
      <c r="J23" s="52"/>
      <c r="K23" s="52"/>
      <c r="L23" s="53"/>
      <c r="M23" s="35">
        <f t="shared" si="3"/>
        <v>0</v>
      </c>
      <c r="N23" s="17">
        <f t="shared" si="4"/>
        <v>0</v>
      </c>
      <c r="O23" s="53"/>
      <c r="P23" s="53"/>
      <c r="Q23" s="53"/>
      <c r="R23" s="35">
        <f t="shared" ref="R23:R25" si="24">P23-O23</f>
        <v>0</v>
      </c>
      <c r="S23" s="37">
        <f t="shared" si="0"/>
        <v>0</v>
      </c>
      <c r="T23" s="34"/>
      <c r="U23" s="34"/>
      <c r="V23" s="34"/>
      <c r="W23" s="35">
        <f t="shared" si="23"/>
        <v>0</v>
      </c>
      <c r="X23" s="17">
        <f t="shared" si="7"/>
        <v>0</v>
      </c>
      <c r="Y23" s="53"/>
      <c r="Z23" s="53"/>
      <c r="AA23" s="53"/>
      <c r="AB23" s="35">
        <f t="shared" si="18"/>
        <v>0</v>
      </c>
      <c r="AC23" s="37">
        <f t="shared" si="1"/>
        <v>0</v>
      </c>
      <c r="AD23" s="34"/>
      <c r="AE23" s="34"/>
      <c r="AF23" s="34"/>
      <c r="AG23" s="38">
        <f t="shared" si="17"/>
        <v>0</v>
      </c>
      <c r="AH23" s="39"/>
      <c r="AI23" s="34"/>
      <c r="AJ23" s="35">
        <f t="shared" si="10"/>
        <v>0</v>
      </c>
      <c r="AK23" s="38">
        <f t="shared" si="11"/>
        <v>0</v>
      </c>
      <c r="AL23" s="39">
        <f t="shared" si="16"/>
        <v>0</v>
      </c>
      <c r="AM23" s="34">
        <f t="shared" si="12"/>
        <v>0</v>
      </c>
      <c r="AN23" s="40">
        <f t="shared" si="22"/>
        <v>0</v>
      </c>
      <c r="AO23" s="50"/>
      <c r="AP23" s="55"/>
      <c r="AQ23" s="43">
        <f>AP23-SUM(AB23,AG23)</f>
        <v>0</v>
      </c>
      <c r="AR23" s="54"/>
    </row>
    <row r="24" spans="2:44" ht="17.25" customHeight="1" thickBot="1">
      <c r="B24" s="48"/>
      <c r="C24" s="49"/>
      <c r="D24" s="51"/>
      <c r="E24" s="52"/>
      <c r="F24" s="52"/>
      <c r="G24" s="53"/>
      <c r="H24" s="35">
        <f t="shared" si="2"/>
        <v>0</v>
      </c>
      <c r="I24" s="52"/>
      <c r="J24" s="52"/>
      <c r="K24" s="52"/>
      <c r="L24" s="53"/>
      <c r="M24" s="35">
        <f t="shared" si="3"/>
        <v>0</v>
      </c>
      <c r="N24" s="17">
        <f t="shared" si="4"/>
        <v>0</v>
      </c>
      <c r="O24" s="53"/>
      <c r="P24" s="53"/>
      <c r="Q24" s="53"/>
      <c r="R24" s="35">
        <f t="shared" si="24"/>
        <v>0</v>
      </c>
      <c r="S24" s="37">
        <f t="shared" si="0"/>
        <v>0</v>
      </c>
      <c r="T24" s="34"/>
      <c r="U24" s="34"/>
      <c r="V24" s="34"/>
      <c r="W24" s="35">
        <f t="shared" si="23"/>
        <v>0</v>
      </c>
      <c r="X24" s="17">
        <f t="shared" si="7"/>
        <v>0</v>
      </c>
      <c r="Y24" s="53"/>
      <c r="Z24" s="53"/>
      <c r="AA24" s="53"/>
      <c r="AB24" s="35">
        <f t="shared" si="18"/>
        <v>0</v>
      </c>
      <c r="AC24" s="37">
        <f t="shared" si="1"/>
        <v>0</v>
      </c>
      <c r="AD24" s="34"/>
      <c r="AE24" s="34"/>
      <c r="AF24" s="34"/>
      <c r="AG24" s="38">
        <f t="shared" si="17"/>
        <v>0</v>
      </c>
      <c r="AH24" s="39"/>
      <c r="AI24" s="34"/>
      <c r="AJ24" s="35">
        <f t="shared" si="10"/>
        <v>0</v>
      </c>
      <c r="AK24" s="38">
        <f t="shared" si="11"/>
        <v>0</v>
      </c>
      <c r="AL24" s="39">
        <f t="shared" si="16"/>
        <v>0</v>
      </c>
      <c r="AM24" s="34"/>
      <c r="AN24" s="40">
        <f t="shared" si="22"/>
        <v>0</v>
      </c>
      <c r="AO24" s="50"/>
      <c r="AP24" s="55"/>
      <c r="AQ24" s="43">
        <f t="shared" si="15"/>
        <v>0</v>
      </c>
      <c r="AR24" s="54"/>
    </row>
    <row r="25" spans="2:44" ht="17.25" customHeight="1" thickBot="1">
      <c r="B25" s="48"/>
      <c r="C25" s="49"/>
      <c r="D25" s="51"/>
      <c r="E25" s="52"/>
      <c r="F25" s="52"/>
      <c r="G25" s="53"/>
      <c r="H25" s="35">
        <f t="shared" si="2"/>
        <v>0</v>
      </c>
      <c r="I25" s="52"/>
      <c r="J25" s="52"/>
      <c r="K25" s="52"/>
      <c r="L25" s="53"/>
      <c r="M25" s="35">
        <f t="shared" si="3"/>
        <v>0</v>
      </c>
      <c r="N25" s="17">
        <f t="shared" si="4"/>
        <v>0</v>
      </c>
      <c r="O25" s="53"/>
      <c r="P25" s="53"/>
      <c r="Q25" s="53"/>
      <c r="R25" s="35">
        <f t="shared" si="24"/>
        <v>0</v>
      </c>
      <c r="S25" s="37">
        <f t="shared" si="0"/>
        <v>0</v>
      </c>
      <c r="T25" s="34"/>
      <c r="U25" s="34"/>
      <c r="V25" s="34"/>
      <c r="W25" s="35">
        <f t="shared" si="23"/>
        <v>0</v>
      </c>
      <c r="X25" s="17">
        <f t="shared" si="7"/>
        <v>0</v>
      </c>
      <c r="Y25" s="53"/>
      <c r="Z25" s="53"/>
      <c r="AA25" s="53"/>
      <c r="AB25" s="35">
        <f t="shared" si="18"/>
        <v>0</v>
      </c>
      <c r="AC25" s="37">
        <f t="shared" si="1"/>
        <v>0</v>
      </c>
      <c r="AD25" s="34"/>
      <c r="AE25" s="34"/>
      <c r="AF25" s="34"/>
      <c r="AG25" s="38">
        <f t="shared" si="17"/>
        <v>0</v>
      </c>
      <c r="AH25" s="39"/>
      <c r="AI25" s="34"/>
      <c r="AJ25" s="35">
        <f t="shared" si="10"/>
        <v>0</v>
      </c>
      <c r="AK25" s="38">
        <f t="shared" si="11"/>
        <v>0</v>
      </c>
      <c r="AL25" s="39">
        <f t="shared" si="16"/>
        <v>0</v>
      </c>
      <c r="AM25" s="34">
        <f t="shared" si="12"/>
        <v>0</v>
      </c>
      <c r="AN25" s="40">
        <f t="shared" si="22"/>
        <v>0</v>
      </c>
      <c r="AO25" s="50"/>
      <c r="AP25" s="55"/>
      <c r="AQ25" s="43">
        <f t="shared" si="15"/>
        <v>0</v>
      </c>
      <c r="AR25" s="54"/>
    </row>
    <row r="26" spans="2:44" ht="17.25" customHeight="1" thickBot="1">
      <c r="B26" s="48"/>
      <c r="C26" s="49"/>
      <c r="D26" s="51"/>
      <c r="E26" s="52"/>
      <c r="F26" s="52"/>
      <c r="G26" s="53"/>
      <c r="H26" s="35">
        <f t="shared" si="2"/>
        <v>0</v>
      </c>
      <c r="I26" s="52"/>
      <c r="J26" s="52"/>
      <c r="K26" s="52"/>
      <c r="L26" s="53"/>
      <c r="M26" s="35">
        <f t="shared" si="3"/>
        <v>0</v>
      </c>
      <c r="N26" s="17">
        <f t="shared" si="4"/>
        <v>0</v>
      </c>
      <c r="O26" s="53"/>
      <c r="P26" s="53"/>
      <c r="Q26" s="53"/>
      <c r="R26" s="35">
        <f>N26+O26-P26+Q26</f>
        <v>0</v>
      </c>
      <c r="S26" s="37">
        <f>M26</f>
        <v>0</v>
      </c>
      <c r="T26" s="34"/>
      <c r="U26" s="34"/>
      <c r="V26" s="34"/>
      <c r="W26" s="35">
        <f t="shared" si="23"/>
        <v>0</v>
      </c>
      <c r="X26" s="17">
        <f t="shared" si="7"/>
        <v>0</v>
      </c>
      <c r="Y26" s="53"/>
      <c r="Z26" s="53"/>
      <c r="AA26" s="53"/>
      <c r="AB26" s="35">
        <f t="shared" si="18"/>
        <v>0</v>
      </c>
      <c r="AC26" s="37">
        <f>W26</f>
        <v>0</v>
      </c>
      <c r="AD26" s="34"/>
      <c r="AE26" s="34"/>
      <c r="AF26" s="34"/>
      <c r="AG26" s="38">
        <f t="shared" si="17"/>
        <v>0</v>
      </c>
      <c r="AH26" s="39"/>
      <c r="AI26" s="34"/>
      <c r="AJ26" s="35">
        <f t="shared" si="10"/>
        <v>0</v>
      </c>
      <c r="AK26" s="38">
        <f t="shared" si="11"/>
        <v>0</v>
      </c>
      <c r="AL26" s="56">
        <f t="shared" si="16"/>
        <v>0</v>
      </c>
      <c r="AM26" s="57">
        <f t="shared" si="12"/>
        <v>0</v>
      </c>
      <c r="AN26" s="40">
        <f t="shared" si="22"/>
        <v>0</v>
      </c>
      <c r="AO26" s="50"/>
      <c r="AP26" s="55"/>
      <c r="AQ26" s="43">
        <f t="shared" si="15"/>
        <v>0</v>
      </c>
      <c r="AR26" s="54"/>
    </row>
    <row r="27" spans="2:44" ht="17.25" customHeight="1" thickBot="1">
      <c r="B27" s="48"/>
      <c r="C27" s="49"/>
      <c r="D27" s="51"/>
      <c r="E27" s="52"/>
      <c r="F27" s="52"/>
      <c r="G27" s="53"/>
      <c r="H27" s="35">
        <f t="shared" si="2"/>
        <v>0</v>
      </c>
      <c r="I27" s="52"/>
      <c r="J27" s="52"/>
      <c r="K27" s="52"/>
      <c r="L27" s="53"/>
      <c r="M27" s="35">
        <f t="shared" si="3"/>
        <v>0</v>
      </c>
      <c r="N27" s="17">
        <f t="shared" si="4"/>
        <v>0</v>
      </c>
      <c r="O27" s="53"/>
      <c r="P27" s="53"/>
      <c r="Q27" s="53"/>
      <c r="R27" s="35">
        <f>N27+O27-P27+Q27</f>
        <v>0</v>
      </c>
      <c r="S27" s="37">
        <f>M27</f>
        <v>0</v>
      </c>
      <c r="T27" s="34"/>
      <c r="U27" s="34"/>
      <c r="V27" s="34"/>
      <c r="W27" s="38">
        <f>S27+T27-U27+V27</f>
        <v>0</v>
      </c>
      <c r="X27" s="17">
        <f t="shared" si="7"/>
        <v>0</v>
      </c>
      <c r="Y27" s="53"/>
      <c r="Z27" s="53"/>
      <c r="AA27" s="53"/>
      <c r="AB27" s="35">
        <f t="shared" si="18"/>
        <v>0</v>
      </c>
      <c r="AC27" s="37">
        <f>W27</f>
        <v>0</v>
      </c>
      <c r="AD27" s="34"/>
      <c r="AE27" s="34"/>
      <c r="AF27" s="34"/>
      <c r="AG27" s="38">
        <f t="shared" si="17"/>
        <v>0</v>
      </c>
      <c r="AH27" s="39"/>
      <c r="AI27" s="34"/>
      <c r="AJ27" s="35">
        <f t="shared" si="10"/>
        <v>0</v>
      </c>
      <c r="AK27" s="38">
        <f t="shared" si="11"/>
        <v>0</v>
      </c>
      <c r="AL27" s="58"/>
      <c r="AM27" s="59">
        <f>AK27+AL27</f>
        <v>0</v>
      </c>
      <c r="AN27" s="40">
        <f t="shared" si="22"/>
        <v>0</v>
      </c>
      <c r="AO27" s="50"/>
      <c r="AP27" s="55"/>
      <c r="AQ27" s="43">
        <f t="shared" si="15"/>
        <v>0</v>
      </c>
      <c r="AR27" s="54"/>
    </row>
    <row r="28" spans="2:44" ht="15" thickBot="1">
      <c r="B28" s="48"/>
      <c r="C28" s="49"/>
      <c r="D28" s="60"/>
      <c r="E28" s="14"/>
      <c r="F28" s="14"/>
      <c r="G28" s="14"/>
      <c r="H28" s="14"/>
      <c r="I28" s="14"/>
      <c r="J28" s="14"/>
      <c r="K28" s="14"/>
      <c r="L28" s="14"/>
      <c r="M28" s="14"/>
      <c r="N28" s="17"/>
      <c r="O28" s="14"/>
      <c r="P28" s="14"/>
      <c r="Q28" s="14"/>
      <c r="R28" s="14"/>
      <c r="S28" s="14"/>
      <c r="T28" s="14"/>
      <c r="U28" s="14"/>
      <c r="V28" s="14"/>
      <c r="W28" s="61"/>
      <c r="X28" s="17"/>
      <c r="Y28" s="14"/>
      <c r="Z28" s="14"/>
      <c r="AA28" s="14"/>
      <c r="AB28" s="14"/>
      <c r="AC28" s="14"/>
      <c r="AD28" s="14"/>
      <c r="AE28" s="14"/>
      <c r="AF28" s="14"/>
      <c r="AG28" s="61"/>
      <c r="AH28" s="62"/>
      <c r="AI28" s="63"/>
      <c r="AJ28" s="35"/>
      <c r="AK28" s="38"/>
      <c r="AL28" s="64"/>
      <c r="AM28" s="65"/>
      <c r="AN28" s="61"/>
      <c r="AO28" s="66"/>
      <c r="AP28" s="67"/>
      <c r="AQ28" s="68"/>
      <c r="AR28" s="54"/>
    </row>
    <row r="29" spans="2:44" ht="15" thickBot="1">
      <c r="B29" s="69" t="s">
        <v>59</v>
      </c>
      <c r="C29" s="30"/>
      <c r="D29" s="70"/>
      <c r="E29" s="65"/>
      <c r="F29" s="65"/>
      <c r="G29" s="65"/>
      <c r="H29" s="14"/>
      <c r="I29" s="65"/>
      <c r="J29" s="65"/>
      <c r="K29" s="65"/>
      <c r="L29" s="65"/>
      <c r="M29" s="14"/>
      <c r="N29" s="17"/>
      <c r="O29" s="14"/>
      <c r="P29" s="14"/>
      <c r="Q29" s="14"/>
      <c r="R29" s="14"/>
      <c r="S29" s="14"/>
      <c r="T29" s="14"/>
      <c r="U29" s="14"/>
      <c r="V29" s="14"/>
      <c r="W29" s="61"/>
      <c r="X29" s="17"/>
      <c r="Y29" s="14"/>
      <c r="Z29" s="14"/>
      <c r="AA29" s="14"/>
      <c r="AB29" s="14"/>
      <c r="AC29" s="14"/>
      <c r="AD29" s="14"/>
      <c r="AE29" s="14"/>
      <c r="AF29" s="14"/>
      <c r="AG29" s="61"/>
      <c r="AH29" s="64"/>
      <c r="AI29" s="65"/>
      <c r="AJ29" s="35"/>
      <c r="AK29" s="38"/>
      <c r="AL29" s="64"/>
      <c r="AM29" s="65"/>
      <c r="AN29" s="61"/>
      <c r="AO29" s="25"/>
      <c r="AP29" s="67"/>
      <c r="AQ29" s="71"/>
      <c r="AR29" s="54"/>
    </row>
    <row r="30" spans="2:44" ht="15" thickBot="1">
      <c r="B30" s="72"/>
      <c r="C30" s="73"/>
      <c r="D30" s="60"/>
      <c r="E30" s="14"/>
      <c r="F30" s="14"/>
      <c r="G30" s="14"/>
      <c r="H30" s="14"/>
      <c r="I30" s="14"/>
      <c r="J30" s="14"/>
      <c r="K30" s="14"/>
      <c r="L30" s="14"/>
      <c r="M30" s="14"/>
      <c r="N30" s="17"/>
      <c r="O30" s="14"/>
      <c r="P30" s="14"/>
      <c r="Q30" s="14"/>
      <c r="R30" s="14"/>
      <c r="S30" s="14"/>
      <c r="T30" s="14"/>
      <c r="U30" s="14"/>
      <c r="V30" s="14"/>
      <c r="W30" s="61"/>
      <c r="X30" s="17"/>
      <c r="Y30" s="14"/>
      <c r="Z30" s="14"/>
      <c r="AA30" s="14"/>
      <c r="AB30" s="14"/>
      <c r="AC30" s="14"/>
      <c r="AD30" s="14"/>
      <c r="AE30" s="14"/>
      <c r="AF30" s="14"/>
      <c r="AG30" s="61"/>
      <c r="AH30" s="17"/>
      <c r="AI30" s="14"/>
      <c r="AJ30" s="14"/>
      <c r="AK30" s="61"/>
      <c r="AL30" s="74"/>
      <c r="AM30" s="75"/>
      <c r="AN30" s="76"/>
      <c r="AO30" s="25"/>
      <c r="AP30" s="67"/>
      <c r="AQ30" s="71"/>
      <c r="AR30" s="54"/>
    </row>
    <row r="31" spans="2:44" s="89" customFormat="1" ht="15" thickBot="1">
      <c r="B31" s="77" t="s">
        <v>60</v>
      </c>
      <c r="C31" s="78"/>
      <c r="D31" s="79">
        <f t="shared" ref="D31:AM31" si="25">SUM(D8:D27)</f>
        <v>0</v>
      </c>
      <c r="E31" s="79">
        <f t="shared" si="25"/>
        <v>0</v>
      </c>
      <c r="F31" s="79">
        <f t="shared" si="25"/>
        <v>0</v>
      </c>
      <c r="G31" s="80">
        <f>SUM(G8:G27)</f>
        <v>113716.04999999999</v>
      </c>
      <c r="H31" s="80">
        <f t="shared" si="25"/>
        <v>113716.04999999999</v>
      </c>
      <c r="I31" s="80">
        <f t="shared" si="25"/>
        <v>0</v>
      </c>
      <c r="J31" s="80">
        <f t="shared" si="25"/>
        <v>0</v>
      </c>
      <c r="K31" s="80">
        <f t="shared" si="25"/>
        <v>0</v>
      </c>
      <c r="L31" s="80">
        <f t="shared" si="25"/>
        <v>2122.7199999999993</v>
      </c>
      <c r="M31" s="80">
        <f t="shared" si="25"/>
        <v>2122.7199999999993</v>
      </c>
      <c r="N31" s="81">
        <f t="shared" si="25"/>
        <v>113716.04999999999</v>
      </c>
      <c r="O31" s="81">
        <f>SUM(O8:O27)</f>
        <v>1530.0900000000001</v>
      </c>
      <c r="P31" s="81">
        <f t="shared" si="25"/>
        <v>23320</v>
      </c>
      <c r="Q31" s="81">
        <f t="shared" si="25"/>
        <v>0</v>
      </c>
      <c r="R31" s="81">
        <f t="shared" si="25"/>
        <v>91926.140000000014</v>
      </c>
      <c r="S31" s="81">
        <f t="shared" si="25"/>
        <v>2122.7199999999993</v>
      </c>
      <c r="T31" s="81">
        <f t="shared" si="25"/>
        <v>26870.52</v>
      </c>
      <c r="U31" s="81">
        <f t="shared" si="25"/>
        <v>560</v>
      </c>
      <c r="V31" s="81">
        <f t="shared" si="25"/>
        <v>0</v>
      </c>
      <c r="W31" s="82">
        <f t="shared" si="25"/>
        <v>28433.24</v>
      </c>
      <c r="X31" s="81">
        <f>SUM(X8:X27)</f>
        <v>91926.140000000014</v>
      </c>
      <c r="Y31" s="81">
        <f>SUM(Y8:Y27)</f>
        <v>78341.981562751142</v>
      </c>
      <c r="Z31" s="81">
        <f t="shared" si="25"/>
        <v>93875.97</v>
      </c>
      <c r="AA31" s="81">
        <f t="shared" si="25"/>
        <v>-7025.3902132836456</v>
      </c>
      <c r="AB31" s="81">
        <f t="shared" si="25"/>
        <v>69366.761349467502</v>
      </c>
      <c r="AC31" s="81">
        <f t="shared" si="25"/>
        <v>28433.24</v>
      </c>
      <c r="AD31" s="81">
        <f t="shared" si="25"/>
        <v>7433.0493239519728</v>
      </c>
      <c r="AE31" s="81">
        <f t="shared" si="25"/>
        <v>5172</v>
      </c>
      <c r="AF31" s="81">
        <f t="shared" si="25"/>
        <v>0</v>
      </c>
      <c r="AG31" s="82">
        <f>SUM(AG8:AG27)</f>
        <v>30694.289323951973</v>
      </c>
      <c r="AH31" s="81">
        <f>SUM(AH8:AH27)</f>
        <v>30954.18</v>
      </c>
      <c r="AI31" s="81">
        <f t="shared" si="25"/>
        <v>5173</v>
      </c>
      <c r="AJ31" s="81">
        <f t="shared" si="25"/>
        <v>38412.581349467495</v>
      </c>
      <c r="AK31" s="82">
        <f t="shared" si="25"/>
        <v>25521.289323951973</v>
      </c>
      <c r="AL31" s="81">
        <f>SUM(AL8:AL27)</f>
        <v>1700.2191310756994</v>
      </c>
      <c r="AM31" s="83">
        <f t="shared" si="25"/>
        <v>27221.508455027673</v>
      </c>
      <c r="AN31" s="84">
        <f>SUM(AN8:AN27)</f>
        <v>62276.123941995167</v>
      </c>
      <c r="AO31" s="85"/>
      <c r="AP31" s="86"/>
      <c r="AQ31" s="87"/>
      <c r="AR31" s="88"/>
    </row>
    <row r="32" spans="2:44" ht="15" thickBot="1">
      <c r="B32" s="77" t="s">
        <v>61</v>
      </c>
      <c r="C32" s="78"/>
      <c r="D32" s="60">
        <f t="shared" ref="D32:AN32" si="26">D31-D16</f>
        <v>0</v>
      </c>
      <c r="E32" s="14">
        <f t="shared" si="26"/>
        <v>0</v>
      </c>
      <c r="F32" s="14">
        <f t="shared" si="26"/>
        <v>0</v>
      </c>
      <c r="G32" s="35">
        <f t="shared" si="26"/>
        <v>101053.03999999998</v>
      </c>
      <c r="H32" s="35">
        <f t="shared" si="26"/>
        <v>101053.03999999998</v>
      </c>
      <c r="I32" s="35">
        <f t="shared" si="26"/>
        <v>0</v>
      </c>
      <c r="J32" s="35">
        <f t="shared" si="26"/>
        <v>0</v>
      </c>
      <c r="K32" s="35">
        <f t="shared" si="26"/>
        <v>0</v>
      </c>
      <c r="L32" s="35">
        <f t="shared" si="26"/>
        <v>1685.9999999999993</v>
      </c>
      <c r="M32" s="35">
        <f t="shared" si="26"/>
        <v>1685.9999999999993</v>
      </c>
      <c r="N32" s="36">
        <f t="shared" si="26"/>
        <v>101053.03999999998</v>
      </c>
      <c r="O32" s="35">
        <f t="shared" si="26"/>
        <v>-42864.820000000007</v>
      </c>
      <c r="P32" s="35">
        <f t="shared" si="26"/>
        <v>21765</v>
      </c>
      <c r="Q32" s="35">
        <f t="shared" si="26"/>
        <v>0</v>
      </c>
      <c r="R32" s="35">
        <f t="shared" si="26"/>
        <v>36423.220000000008</v>
      </c>
      <c r="S32" s="35">
        <f t="shared" si="26"/>
        <v>1685.9999999999993</v>
      </c>
      <c r="T32" s="35">
        <f t="shared" si="26"/>
        <v>24297.64</v>
      </c>
      <c r="U32" s="35">
        <f t="shared" si="26"/>
        <v>525</v>
      </c>
      <c r="V32" s="35">
        <f t="shared" si="26"/>
        <v>0</v>
      </c>
      <c r="W32" s="38">
        <f t="shared" si="26"/>
        <v>25458.639999999999</v>
      </c>
      <c r="X32" s="36">
        <f t="shared" si="26"/>
        <v>36423.220000000008</v>
      </c>
      <c r="Y32" s="35">
        <f t="shared" si="26"/>
        <v>82374.519224519056</v>
      </c>
      <c r="Z32" s="35">
        <f t="shared" si="26"/>
        <v>82767.959999999992</v>
      </c>
      <c r="AA32" s="35">
        <f t="shared" si="26"/>
        <v>-11169.573788555996</v>
      </c>
      <c r="AB32" s="35">
        <f t="shared" si="26"/>
        <v>24860.205435963064</v>
      </c>
      <c r="AC32" s="35">
        <f t="shared" si="26"/>
        <v>25458.639999999999</v>
      </c>
      <c r="AD32" s="35">
        <f t="shared" si="26"/>
        <v>5325.408524727145</v>
      </c>
      <c r="AE32" s="35">
        <f t="shared" si="26"/>
        <v>4040</v>
      </c>
      <c r="AF32" s="35">
        <f t="shared" si="26"/>
        <v>0</v>
      </c>
      <c r="AG32" s="38">
        <f t="shared" si="26"/>
        <v>26744.048524727143</v>
      </c>
      <c r="AH32" s="36">
        <f t="shared" si="26"/>
        <v>30954.18</v>
      </c>
      <c r="AI32" s="35">
        <f t="shared" si="26"/>
        <v>5173</v>
      </c>
      <c r="AJ32" s="35">
        <f t="shared" si="26"/>
        <v>-6093.9745640369438</v>
      </c>
      <c r="AK32" s="38">
        <f t="shared" si="26"/>
        <v>21571.048524727143</v>
      </c>
      <c r="AL32" s="36">
        <f t="shared" si="26"/>
        <v>296.03729200463431</v>
      </c>
      <c r="AM32" s="35">
        <f t="shared" si="26"/>
        <v>21867.085816731778</v>
      </c>
      <c r="AN32" s="38">
        <f t="shared" si="26"/>
        <v>12415.145390194833</v>
      </c>
      <c r="AO32" s="90"/>
      <c r="AP32" s="67"/>
      <c r="AQ32" s="71"/>
      <c r="AR32" s="54"/>
    </row>
    <row r="33" spans="1:44" ht="15" thickBot="1">
      <c r="B33" s="91" t="s">
        <v>62</v>
      </c>
      <c r="C33" s="92">
        <v>1589</v>
      </c>
      <c r="D33" s="60">
        <f t="shared" ref="D33:AN33" si="27">D16</f>
        <v>0</v>
      </c>
      <c r="E33" s="14">
        <f t="shared" si="27"/>
        <v>0</v>
      </c>
      <c r="F33" s="14">
        <f t="shared" si="27"/>
        <v>0</v>
      </c>
      <c r="G33" s="35">
        <f t="shared" si="27"/>
        <v>12663.010000000002</v>
      </c>
      <c r="H33" s="35">
        <f t="shared" si="27"/>
        <v>12663.010000000002</v>
      </c>
      <c r="I33" s="35">
        <f t="shared" si="27"/>
        <v>0</v>
      </c>
      <c r="J33" s="35">
        <f t="shared" si="27"/>
        <v>0</v>
      </c>
      <c r="K33" s="35">
        <f t="shared" si="27"/>
        <v>0</v>
      </c>
      <c r="L33" s="35">
        <f t="shared" si="27"/>
        <v>436.72</v>
      </c>
      <c r="M33" s="35">
        <f t="shared" si="27"/>
        <v>436.72</v>
      </c>
      <c r="N33" s="36">
        <f t="shared" si="27"/>
        <v>12663.010000000002</v>
      </c>
      <c r="O33" s="35">
        <f t="shared" si="27"/>
        <v>44394.91</v>
      </c>
      <c r="P33" s="35">
        <f t="shared" si="27"/>
        <v>1555</v>
      </c>
      <c r="Q33" s="35">
        <f t="shared" si="27"/>
        <v>0</v>
      </c>
      <c r="R33" s="35">
        <f t="shared" si="27"/>
        <v>55502.920000000006</v>
      </c>
      <c r="S33" s="35">
        <f t="shared" si="27"/>
        <v>436.72</v>
      </c>
      <c r="T33" s="35">
        <f t="shared" si="27"/>
        <v>2572.88</v>
      </c>
      <c r="U33" s="35">
        <f t="shared" si="27"/>
        <v>35</v>
      </c>
      <c r="V33" s="35">
        <f t="shared" si="27"/>
        <v>0</v>
      </c>
      <c r="W33" s="38">
        <f t="shared" si="27"/>
        <v>2974.6000000000004</v>
      </c>
      <c r="X33" s="36">
        <f t="shared" si="27"/>
        <v>55502.920000000006</v>
      </c>
      <c r="Y33" s="35">
        <f t="shared" si="27"/>
        <v>-4032.537661767914</v>
      </c>
      <c r="Z33" s="35">
        <f t="shared" si="27"/>
        <v>11108.010000000002</v>
      </c>
      <c r="AA33" s="35">
        <f t="shared" si="27"/>
        <v>4144.18357527235</v>
      </c>
      <c r="AB33" s="35">
        <f t="shared" si="27"/>
        <v>44506.555913504439</v>
      </c>
      <c r="AC33" s="35">
        <f t="shared" si="27"/>
        <v>2974.6000000000004</v>
      </c>
      <c r="AD33" s="35">
        <f t="shared" si="27"/>
        <v>2107.6407992248273</v>
      </c>
      <c r="AE33" s="35">
        <f t="shared" si="27"/>
        <v>1132</v>
      </c>
      <c r="AF33" s="35">
        <f t="shared" si="27"/>
        <v>0</v>
      </c>
      <c r="AG33" s="38">
        <f t="shared" si="27"/>
        <v>3950.2407992248282</v>
      </c>
      <c r="AH33" s="36">
        <f t="shared" si="27"/>
        <v>0</v>
      </c>
      <c r="AI33" s="35">
        <f t="shared" si="27"/>
        <v>0</v>
      </c>
      <c r="AJ33" s="35">
        <f t="shared" si="27"/>
        <v>44506.555913504439</v>
      </c>
      <c r="AK33" s="38">
        <f t="shared" si="27"/>
        <v>3950.2407992248282</v>
      </c>
      <c r="AL33" s="36">
        <f t="shared" si="27"/>
        <v>1404.181839071065</v>
      </c>
      <c r="AM33" s="35">
        <f t="shared" si="27"/>
        <v>5354.4226382958932</v>
      </c>
      <c r="AN33" s="38">
        <f t="shared" si="27"/>
        <v>49860.978551800334</v>
      </c>
      <c r="AO33" s="90"/>
      <c r="AP33" s="67"/>
      <c r="AQ33" s="71"/>
      <c r="AR33" s="54"/>
    </row>
    <row r="34" spans="1:44">
      <c r="B34" s="91"/>
      <c r="C34" s="92"/>
      <c r="D34" s="60"/>
      <c r="E34" s="14"/>
      <c r="F34" s="14"/>
      <c r="G34" s="35"/>
      <c r="H34" s="35"/>
      <c r="I34" s="35"/>
      <c r="J34" s="35"/>
      <c r="K34" s="35"/>
      <c r="L34" s="35"/>
      <c r="M34" s="35"/>
      <c r="N34" s="36"/>
      <c r="O34" s="35"/>
      <c r="P34" s="35"/>
      <c r="Q34" s="35"/>
      <c r="R34" s="35"/>
      <c r="S34" s="35"/>
      <c r="T34" s="35"/>
      <c r="U34" s="35"/>
      <c r="V34" s="35"/>
      <c r="W34" s="38"/>
      <c r="X34" s="36"/>
      <c r="Y34" s="35"/>
      <c r="Z34" s="35"/>
      <c r="AA34" s="35"/>
      <c r="AB34" s="35"/>
      <c r="AC34" s="35"/>
      <c r="AD34" s="35"/>
      <c r="AE34" s="35"/>
      <c r="AF34" s="35"/>
      <c r="AG34" s="38"/>
      <c r="AH34" s="36"/>
      <c r="AI34" s="35"/>
      <c r="AJ34" s="35"/>
      <c r="AK34" s="38"/>
      <c r="AL34" s="36"/>
      <c r="AM34" s="35"/>
      <c r="AN34" s="38"/>
      <c r="AO34" s="90"/>
      <c r="AP34" s="93"/>
      <c r="AQ34" s="71"/>
      <c r="AR34" s="54"/>
    </row>
    <row r="35" spans="1:44" s="89" customFormat="1" ht="18" customHeight="1">
      <c r="B35" s="77" t="s">
        <v>63</v>
      </c>
      <c r="C35" s="92"/>
      <c r="D35" s="79"/>
      <c r="E35" s="94"/>
      <c r="F35" s="94"/>
      <c r="G35" s="94"/>
      <c r="H35" s="94"/>
      <c r="I35" s="94"/>
      <c r="J35" s="94"/>
      <c r="K35" s="94"/>
      <c r="L35" s="94"/>
      <c r="M35" s="94"/>
      <c r="N35" s="94"/>
      <c r="O35" s="94"/>
      <c r="P35" s="94"/>
      <c r="Q35" s="94"/>
      <c r="R35" s="94"/>
      <c r="S35" s="94"/>
      <c r="T35" s="94"/>
      <c r="U35" s="94"/>
      <c r="V35" s="94"/>
      <c r="W35" s="95"/>
      <c r="X35" s="94"/>
      <c r="Y35" s="94"/>
      <c r="Z35" s="94"/>
      <c r="AA35" s="94"/>
      <c r="AB35" s="94"/>
      <c r="AC35" s="94"/>
      <c r="AD35" s="94"/>
      <c r="AE35" s="94"/>
      <c r="AF35" s="94"/>
      <c r="AG35" s="95"/>
      <c r="AH35" s="96"/>
      <c r="AI35" s="94"/>
      <c r="AJ35" s="84">
        <f>SUM(AJ8:AJ19)</f>
        <v>38164.921349467491</v>
      </c>
      <c r="AK35" s="84">
        <f>SUM(AK8:AK19)</f>
        <v>22907.099323951974</v>
      </c>
      <c r="AL35" s="84">
        <f t="shared" ref="AL35:AN35" si="28">SUM(AL8:AL19)</f>
        <v>1204.1032685756993</v>
      </c>
      <c r="AM35" s="84">
        <f t="shared" si="28"/>
        <v>24111.202592527672</v>
      </c>
      <c r="AN35" s="84">
        <f t="shared" si="28"/>
        <v>62276.123941995167</v>
      </c>
      <c r="AO35" s="97"/>
      <c r="AP35" s="98"/>
      <c r="AQ35" s="87"/>
      <c r="AR35" s="99"/>
    </row>
    <row r="36" spans="1:44" s="89" customFormat="1" ht="18" customHeight="1">
      <c r="B36" s="77" t="s">
        <v>64</v>
      </c>
      <c r="C36" s="92"/>
      <c r="D36" s="79"/>
      <c r="E36" s="94"/>
      <c r="F36" s="94"/>
      <c r="G36" s="94"/>
      <c r="H36" s="94"/>
      <c r="I36" s="94"/>
      <c r="J36" s="94"/>
      <c r="K36" s="94"/>
      <c r="L36" s="94"/>
      <c r="M36" s="94"/>
      <c r="N36" s="96"/>
      <c r="O36" s="94"/>
      <c r="P36" s="94"/>
      <c r="Q36" s="94"/>
      <c r="R36" s="94"/>
      <c r="S36" s="94"/>
      <c r="T36" s="94"/>
      <c r="U36" s="94"/>
      <c r="V36" s="94"/>
      <c r="W36" s="95"/>
      <c r="X36" s="96"/>
      <c r="Y36" s="94"/>
      <c r="Z36" s="94"/>
      <c r="AA36" s="94"/>
      <c r="AB36" s="94"/>
      <c r="AC36" s="94"/>
      <c r="AD36" s="94"/>
      <c r="AE36" s="94"/>
      <c r="AF36" s="94"/>
      <c r="AG36" s="95"/>
      <c r="AH36" s="96"/>
      <c r="AI36" s="94"/>
      <c r="AJ36" s="83">
        <f>SUM(AJ20:AJ27)</f>
        <v>247.65999999999985</v>
      </c>
      <c r="AK36" s="83">
        <f t="shared" ref="AK36:AM36" si="29">SUM(AK20:AK27)</f>
        <v>2614.1899999999996</v>
      </c>
      <c r="AL36" s="83">
        <f t="shared" si="29"/>
        <v>496.11586250000005</v>
      </c>
      <c r="AM36" s="83">
        <f t="shared" si="29"/>
        <v>3110.3058624999999</v>
      </c>
      <c r="AN36" s="83">
        <f>SUM(AN20:AN27)</f>
        <v>0</v>
      </c>
      <c r="AO36" s="97"/>
      <c r="AP36" s="98"/>
      <c r="AQ36" s="87"/>
      <c r="AR36" s="99"/>
    </row>
    <row r="37" spans="1:44" ht="13.5" customHeight="1" thickBot="1">
      <c r="B37" s="91"/>
      <c r="C37" s="92"/>
      <c r="D37" s="60"/>
      <c r="E37" s="14"/>
      <c r="F37" s="14"/>
      <c r="G37" s="14"/>
      <c r="H37" s="14"/>
      <c r="I37" s="14"/>
      <c r="J37" s="14"/>
      <c r="K37" s="14"/>
      <c r="L37" s="14"/>
      <c r="M37" s="14"/>
      <c r="N37" s="17"/>
      <c r="O37" s="14"/>
      <c r="P37" s="14"/>
      <c r="Q37" s="14"/>
      <c r="R37" s="14"/>
      <c r="S37" s="14"/>
      <c r="T37" s="14"/>
      <c r="U37" s="14"/>
      <c r="V37" s="14"/>
      <c r="W37" s="61"/>
      <c r="X37" s="17"/>
      <c r="Y37" s="14"/>
      <c r="Z37" s="14"/>
      <c r="AA37" s="14"/>
      <c r="AB37" s="14"/>
      <c r="AC37" s="14"/>
      <c r="AD37" s="14"/>
      <c r="AE37" s="14"/>
      <c r="AF37" s="14"/>
      <c r="AG37" s="61"/>
      <c r="AH37" s="17"/>
      <c r="AI37" s="14"/>
      <c r="AJ37" s="14"/>
      <c r="AK37" s="61"/>
      <c r="AL37" s="17"/>
      <c r="AM37" s="14"/>
      <c r="AN37" s="61"/>
      <c r="AO37" s="90"/>
      <c r="AP37" s="93"/>
      <c r="AQ37" s="71"/>
      <c r="AR37" s="100"/>
    </row>
    <row r="38" spans="1:44" ht="15" thickBot="1">
      <c r="B38" s="101"/>
      <c r="C38" s="102"/>
      <c r="D38" s="103"/>
      <c r="E38" s="104"/>
      <c r="F38" s="104"/>
      <c r="G38" s="104"/>
      <c r="H38" s="104"/>
      <c r="I38" s="104"/>
      <c r="J38" s="104"/>
      <c r="K38" s="104"/>
      <c r="L38" s="104"/>
      <c r="M38" s="104"/>
      <c r="N38" s="105"/>
      <c r="O38" s="104"/>
      <c r="P38" s="104"/>
      <c r="Q38" s="104"/>
      <c r="R38" s="104"/>
      <c r="S38" s="104"/>
      <c r="T38" s="104"/>
      <c r="U38" s="104"/>
      <c r="V38" s="104"/>
      <c r="W38" s="106"/>
      <c r="X38" s="105"/>
      <c r="Y38" s="104"/>
      <c r="Z38" s="104"/>
      <c r="AA38" s="104"/>
      <c r="AB38" s="104"/>
      <c r="AC38" s="104"/>
      <c r="AD38" s="104"/>
      <c r="AE38" s="104"/>
      <c r="AF38" s="104"/>
      <c r="AG38" s="106"/>
      <c r="AH38" s="107"/>
      <c r="AI38" s="104"/>
      <c r="AJ38" s="104"/>
      <c r="AK38" s="106"/>
      <c r="AL38" s="107"/>
      <c r="AM38" s="104"/>
      <c r="AN38" s="106"/>
      <c r="AO38" s="108"/>
      <c r="AP38" s="109"/>
      <c r="AQ38" s="106"/>
      <c r="AR38" s="28"/>
    </row>
    <row r="39" spans="1:44">
      <c r="G39" s="3"/>
      <c r="AK39" s="3"/>
      <c r="AQ39" s="110"/>
    </row>
    <row r="40" spans="1:4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Q40" s="110"/>
    </row>
    <row r="41" spans="1:44" ht="45" customHeight="1">
      <c r="A41" s="111"/>
      <c r="B41" s="170" t="s">
        <v>65</v>
      </c>
      <c r="C41" s="170"/>
      <c r="D41" s="170"/>
      <c r="E41" s="170"/>
    </row>
    <row r="42" spans="1:44" ht="16.5">
      <c r="A42" s="112"/>
      <c r="D42" s="113"/>
      <c r="E42" s="113"/>
    </row>
    <row r="43" spans="1:44" ht="47.25" customHeight="1">
      <c r="A43" s="112">
        <v>1</v>
      </c>
      <c r="B43" s="166" t="s">
        <v>66</v>
      </c>
      <c r="C43" s="166"/>
      <c r="D43" s="114"/>
      <c r="E43" s="114"/>
      <c r="F43" s="114"/>
      <c r="G43" s="114"/>
      <c r="H43" s="114"/>
      <c r="I43" s="114"/>
    </row>
    <row r="44" spans="1:44" ht="78" customHeight="1">
      <c r="A44" s="112">
        <v>2</v>
      </c>
      <c r="B44" s="166" t="s">
        <v>67</v>
      </c>
      <c r="C44" s="166"/>
      <c r="D44" s="115"/>
      <c r="E44" s="114"/>
    </row>
    <row r="45" spans="1:44" ht="78" customHeight="1">
      <c r="A45" s="112">
        <v>3</v>
      </c>
      <c r="B45" s="166" t="s">
        <v>68</v>
      </c>
      <c r="C45" s="166"/>
      <c r="D45" s="113"/>
      <c r="E45" s="113"/>
    </row>
    <row r="46" spans="1:44" ht="96.75" customHeight="1">
      <c r="A46" s="112">
        <v>4</v>
      </c>
      <c r="B46" s="166" t="s">
        <v>69</v>
      </c>
      <c r="C46" s="166"/>
      <c r="D46" s="113"/>
      <c r="E46" s="113"/>
    </row>
    <row r="47" spans="1:44" ht="78" customHeight="1">
      <c r="A47" s="112">
        <v>5</v>
      </c>
      <c r="B47" s="166" t="s">
        <v>70</v>
      </c>
      <c r="C47" s="166"/>
      <c r="D47" s="113"/>
      <c r="E47" s="113"/>
    </row>
    <row r="48" spans="1:44" ht="51" customHeight="1">
      <c r="A48" s="112">
        <v>6</v>
      </c>
      <c r="B48" s="166" t="s">
        <v>71</v>
      </c>
      <c r="C48" s="166"/>
      <c r="D48" s="113"/>
      <c r="E48" s="113"/>
    </row>
  </sheetData>
  <mergeCells count="54">
    <mergeCell ref="B47:C47"/>
    <mergeCell ref="B48:C48"/>
    <mergeCell ref="AQ4:AQ6"/>
    <mergeCell ref="B41:E41"/>
    <mergeCell ref="B43:C43"/>
    <mergeCell ref="B44:C44"/>
    <mergeCell ref="B45:C45"/>
    <mergeCell ref="B46:C46"/>
    <mergeCell ref="AK4:AK6"/>
    <mergeCell ref="AL4:AL6"/>
    <mergeCell ref="AM4:AM6"/>
    <mergeCell ref="AN4:AN6"/>
    <mergeCell ref="AO4:AO6"/>
    <mergeCell ref="AP4:AP6"/>
    <mergeCell ref="AE4:AE6"/>
    <mergeCell ref="AF4:AF6"/>
    <mergeCell ref="AG4:AG6"/>
    <mergeCell ref="AH4:AH6"/>
    <mergeCell ref="AI4:AI6"/>
    <mergeCell ref="AJ4:AJ6"/>
    <mergeCell ref="Y4:Y6"/>
    <mergeCell ref="Z4:Z6"/>
    <mergeCell ref="AA4:AA6"/>
    <mergeCell ref="AB4:AB6"/>
    <mergeCell ref="AC4:AC6"/>
    <mergeCell ref="AD4:AD6"/>
    <mergeCell ref="X4:X6"/>
    <mergeCell ref="M4:M6"/>
    <mergeCell ref="N4:N6"/>
    <mergeCell ref="O4:O6"/>
    <mergeCell ref="P4:P6"/>
    <mergeCell ref="Q4:Q6"/>
    <mergeCell ref="R4:R6"/>
    <mergeCell ref="S4:S6"/>
    <mergeCell ref="T4:T6"/>
    <mergeCell ref="U4:U6"/>
    <mergeCell ref="V4:V6"/>
    <mergeCell ref="W4:W6"/>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s>
  <pageMargins left="0.7" right="0.7" top="0.75" bottom="0.75" header="0.3" footer="0.3"/>
  <pageSetup paperSize="5" scale="37"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9" ma:contentTypeDescription="Create a new document." ma:contentTypeScope="" ma:versionID="126e9b3fa3217243cdf79457d80a264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bb3c95d771e133b88018f558206ed9a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gulatory to Review"/>
          <xsd:enumeration value="Legal to Review"/>
          <xsd:enumeration value="LOB Review Required"/>
          <xsd:enumeration value="Ready"/>
          <xsd:enumeration value="Witness Ready"/>
          <xsd:enumeration value="Director to Review"/>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a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enumeration value="Alectra Utilities Corp. (AU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element name="Attachment" ma:index="59" nillable="true" ma:displayName="Attachment" ma:format="Dropdown" ma:internalName="Attachme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judy.but@hydroone.com</DisplayName>
        <AccountId>23</AccountId>
        <AccountType/>
      </UserInfo>
    </RA>
    <RAContact xmlns="7e651a3a-8d05-4ee0-9344-b668032e30e0">ANDREY Elise</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Jennifer.Shim@HydroOne.com</DisplayName>
        <AccountId>67</AccountId>
        <AccountType/>
      </UserInfo>
      <UserInfo>
        <DisplayName>norman.chan@hydroone.com</DisplayName>
        <AccountId>65</AccountId>
        <AccountType/>
      </UserInfo>
      <UserInfo>
        <DisplayName>Kareen.Karam@HydroOne.com</DisplayName>
        <AccountId>64</AccountId>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2025-11-25T05:00:00+00:00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Anthony.NAVA@HydroOne.com</DisplayName>
        <AccountId>931</AccountId>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Attachment xmlns="7e651a3a-8d05-4ee0-9344-b668032e30e0" xsi:nil="true"/>
  </documentManagement>
</p:properties>
</file>

<file path=customXml/itemProps1.xml><?xml version="1.0" encoding="utf-8"?>
<ds:datastoreItem xmlns:ds="http://schemas.openxmlformats.org/officeDocument/2006/customXml" ds:itemID="{41EB71B3-18E8-45EC-BC2D-BB3EEF9697F8}"/>
</file>

<file path=customXml/itemProps2.xml><?xml version="1.0" encoding="utf-8"?>
<ds:datastoreItem xmlns:ds="http://schemas.openxmlformats.org/officeDocument/2006/customXml" ds:itemID="{784D9722-0FB9-4002-B57F-F56AFBAF701E}"/>
</file>

<file path=customXml/itemProps3.xml><?xml version="1.0" encoding="utf-8"?>
<ds:datastoreItem xmlns:ds="http://schemas.openxmlformats.org/officeDocument/2006/customXml" ds:itemID="{76361DC2-BF79-45BF-B50A-4E66F2B2A0CC}"/>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Chapleau Continuity (A-4-5-6) HONI_Dx_IRRs_I-01-17-02 (Chapleau DVA)_20251031</dc:title>
  <dc:subject/>
  <dc:creator>Kareen Karam</dc:creator>
  <cp:keywords/>
  <dc:description/>
  <cp:lastModifiedBy>Judy But</cp:lastModifiedBy>
  <cp:revision/>
  <dcterms:created xsi:type="dcterms:W3CDTF">2025-10-24T14:44:04Z</dcterms:created>
  <dcterms:modified xsi:type="dcterms:W3CDTF">2025-11-25T21:29:57Z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