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Regulatory\2026 Cost of Service EB-2025-0044\10 Interrogatory Responses\Attachments\7-VECC-41\"/>
    </mc:Choice>
  </mc:AlternateContent>
  <xr:revisionPtr revIDLastSave="0" documentId="13_ncr:1_{CAD81C93-9C90-48E5-ACB8-C30ED2DC95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 Weighted Aver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23" i="1"/>
  <c r="U22" i="1"/>
  <c r="U21" i="1"/>
  <c r="U20" i="1"/>
  <c r="U19" i="1"/>
  <c r="U18" i="1"/>
  <c r="U5" i="1"/>
  <c r="U11" i="1"/>
  <c r="U10" i="1"/>
  <c r="U9" i="1"/>
  <c r="U8" i="1"/>
  <c r="U7" i="1"/>
  <c r="U6" i="1"/>
  <c r="T25" i="1"/>
  <c r="S25" i="1"/>
  <c r="R25" i="1"/>
  <c r="T24" i="1"/>
  <c r="T23" i="1"/>
  <c r="T22" i="1"/>
  <c r="T21" i="1"/>
  <c r="T20" i="1"/>
  <c r="T19" i="1"/>
  <c r="T18" i="1"/>
  <c r="S24" i="1"/>
  <c r="S23" i="1"/>
  <c r="S22" i="1"/>
  <c r="S21" i="1"/>
  <c r="S20" i="1"/>
  <c r="S19" i="1"/>
  <c r="S18" i="1"/>
  <c r="R24" i="1"/>
  <c r="R23" i="1"/>
  <c r="R22" i="1"/>
  <c r="R21" i="1"/>
  <c r="R20" i="1"/>
  <c r="R19" i="1"/>
  <c r="R18" i="1"/>
  <c r="S12" i="1"/>
  <c r="T12" i="1"/>
  <c r="R12" i="1"/>
  <c r="T6" i="1"/>
  <c r="T7" i="1"/>
  <c r="T8" i="1"/>
  <c r="T9" i="1"/>
  <c r="T10" i="1"/>
  <c r="T11" i="1"/>
  <c r="T5" i="1"/>
  <c r="S6" i="1"/>
  <c r="S7" i="1"/>
  <c r="S8" i="1"/>
  <c r="S9" i="1"/>
  <c r="S10" i="1"/>
  <c r="S11" i="1"/>
  <c r="S5" i="1"/>
  <c r="R6" i="1"/>
  <c r="R7" i="1"/>
  <c r="R8" i="1"/>
  <c r="R9" i="1"/>
  <c r="R10" i="1"/>
  <c r="R11" i="1"/>
  <c r="R5" i="1"/>
  <c r="P24" i="1"/>
  <c r="P23" i="1"/>
  <c r="P22" i="1"/>
  <c r="P21" i="1"/>
  <c r="P20" i="1"/>
  <c r="P19" i="1"/>
  <c r="P18" i="1"/>
  <c r="P6" i="1"/>
  <c r="P7" i="1"/>
  <c r="P8" i="1"/>
  <c r="P9" i="1"/>
  <c r="P10" i="1"/>
  <c r="P11" i="1"/>
  <c r="P5" i="1"/>
  <c r="J5" i="1"/>
  <c r="L5" i="1"/>
  <c r="K5" i="1"/>
  <c r="I5" i="1"/>
  <c r="F5" i="1"/>
  <c r="I6" i="1" l="1"/>
  <c r="I7" i="1"/>
  <c r="E12" i="1" l="1"/>
  <c r="K19" i="1"/>
  <c r="K21" i="1"/>
  <c r="K22" i="1"/>
  <c r="K23" i="1"/>
  <c r="K24" i="1"/>
  <c r="K18" i="1"/>
  <c r="K6" i="1"/>
  <c r="K8" i="1"/>
  <c r="K9" i="1"/>
  <c r="K10" i="1"/>
  <c r="K11" i="1"/>
  <c r="H25" i="1" l="1"/>
  <c r="I24" i="1"/>
  <c r="F24" i="1"/>
  <c r="I23" i="1"/>
  <c r="F23" i="1"/>
  <c r="I22" i="1"/>
  <c r="F22" i="1"/>
  <c r="I21" i="1"/>
  <c r="F21" i="1"/>
  <c r="I20" i="1"/>
  <c r="K20" i="1"/>
  <c r="I19" i="1"/>
  <c r="F19" i="1"/>
  <c r="I18" i="1"/>
  <c r="F18" i="1"/>
  <c r="L21" i="1" l="1"/>
  <c r="L19" i="1"/>
  <c r="L23" i="1"/>
  <c r="L22" i="1"/>
  <c r="J22" i="1" s="1"/>
  <c r="L18" i="1"/>
  <c r="L24" i="1"/>
  <c r="J24" i="1" s="1"/>
  <c r="J19" i="1"/>
  <c r="J23" i="1"/>
  <c r="J21" i="1"/>
  <c r="I25" i="1"/>
  <c r="G25" i="1" s="1"/>
  <c r="F20" i="1"/>
  <c r="E25" i="1"/>
  <c r="K25" i="1" s="1"/>
  <c r="L20" i="1" l="1"/>
  <c r="J20" i="1" s="1"/>
  <c r="F25" i="1"/>
  <c r="L25" i="1" s="1"/>
  <c r="J25" i="1" s="1"/>
  <c r="J18" i="1"/>
  <c r="H12" i="1" l="1"/>
  <c r="I11" i="1"/>
  <c r="F11" i="1"/>
  <c r="I10" i="1"/>
  <c r="F10" i="1"/>
  <c r="I9" i="1"/>
  <c r="F9" i="1"/>
  <c r="I8" i="1"/>
  <c r="F8" i="1"/>
  <c r="F6" i="1"/>
  <c r="L10" i="1" l="1"/>
  <c r="L6" i="1"/>
  <c r="J6" i="1" s="1"/>
  <c r="L8" i="1"/>
  <c r="L11" i="1"/>
  <c r="J11" i="1" s="1"/>
  <c r="K12" i="1"/>
  <c r="K7" i="1"/>
  <c r="L9" i="1"/>
  <c r="J9" i="1" s="1"/>
  <c r="J10" i="1"/>
  <c r="I12" i="1"/>
  <c r="G12" i="1" s="1"/>
  <c r="J8" i="1"/>
  <c r="F7" i="1"/>
  <c r="L7" i="1" s="1"/>
  <c r="J7" i="1" l="1"/>
  <c r="F12" i="1"/>
  <c r="L12" i="1" s="1"/>
  <c r="J12" i="1" s="1"/>
</calcChain>
</file>

<file path=xl/sharedStrings.xml><?xml version="1.0" encoding="utf-8"?>
<sst xmlns="http://schemas.openxmlformats.org/spreadsheetml/2006/main" count="76" uniqueCount="22">
  <si>
    <t>Total</t>
  </si>
  <si>
    <t>Billing Determinant</t>
  </si>
  <si>
    <t>Rate</t>
  </si>
  <si>
    <t>Volume</t>
  </si>
  <si>
    <t>Amount</t>
  </si>
  <si>
    <t>Residential</t>
  </si>
  <si>
    <t>kWh</t>
  </si>
  <si>
    <t>General Service &lt; 50 kW</t>
  </si>
  <si>
    <t>kW</t>
  </si>
  <si>
    <t>Large Use</t>
  </si>
  <si>
    <t>Unmetered Scattered Load</t>
  </si>
  <si>
    <t>Sentinel Lighting</t>
  </si>
  <si>
    <t>Street Lighting</t>
  </si>
  <si>
    <t>NETWORK</t>
  </si>
  <si>
    <t>CONNECTION</t>
  </si>
  <si>
    <t>Weighted Average Rate</t>
  </si>
  <si>
    <t>STT</t>
  </si>
  <si>
    <t>MAIN</t>
  </si>
  <si>
    <t>General Service &gt; 50 kW - 4,999 kW</t>
  </si>
  <si>
    <t>2024 Billing Determinants</t>
  </si>
  <si>
    <t>Network Revenue</t>
  </si>
  <si>
    <t>Connection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</si>
</sst>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_(* #,##0_);_(* \(#,##0\);_(* &quot;-&quot;??_);_(@_)"/>
    <numFmt numFmtId="166" formatCode="&quot;$&quot;#,##0"/>
    <numFmt numFmtId="169" formatCode="_(&quot;$&quot;* #,##0_);_(&quot;$&quot;* \(#,##0\);_(&quot;$&quot;* &quot;-&quot;??_);_(@_)"/>
    <numFmt numFmtId="171" formatCode="_(&quot;$&quot;* #,##0.0000_);_(&quot;$&quot;* \(#,##0.0000\);_(&quot;$&quot;* &quot;-&quot;??_);_(@_)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165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9" fontId="0" fillId="0" borderId="0" xfId="2" applyNumberFormat="1" applyFont="1"/>
    <xf numFmtId="171" fontId="0" fillId="0" borderId="0" xfId="2" applyNumberFormat="1" applyFont="1"/>
    <xf numFmtId="0" fontId="0" fillId="0" borderId="1" xfId="0" applyBorder="1"/>
    <xf numFmtId="171" fontId="0" fillId="0" borderId="1" xfId="2" applyNumberFormat="1" applyFont="1" applyBorder="1"/>
    <xf numFmtId="165" fontId="0" fillId="0" borderId="1" xfId="1" applyNumberFormat="1" applyFont="1" applyBorder="1"/>
    <xf numFmtId="169" fontId="0" fillId="0" borderId="1" xfId="2" applyNumberFormat="1" applyFont="1" applyBorder="1"/>
    <xf numFmtId="166" fontId="0" fillId="0" borderId="1" xfId="0" applyNumberFormat="1" applyBorder="1"/>
    <xf numFmtId="165" fontId="0" fillId="0" borderId="1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6"/>
  <sheetViews>
    <sheetView tabSelected="1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G28" sqref="G28"/>
    </sheetView>
  </sheetViews>
  <sheetFormatPr defaultRowHeight="15" x14ac:dyDescent="0.25"/>
  <cols>
    <col min="2" max="2" width="32.140625" customWidth="1"/>
    <col min="3" max="3" width="18.5703125" bestFit="1" customWidth="1"/>
    <col min="4" max="12" width="12.7109375" customWidth="1"/>
    <col min="13" max="13" width="2.7109375" customWidth="1"/>
    <col min="14" max="14" width="14.5703125" customWidth="1"/>
    <col min="15" max="15" width="14.140625" customWidth="1"/>
    <col min="16" max="16" width="12.5703125" bestFit="1" customWidth="1"/>
    <col min="17" max="17" width="2.7109375" customWidth="1"/>
    <col min="18" max="20" width="14" customWidth="1"/>
    <col min="21" max="21" width="13.5703125" customWidth="1"/>
  </cols>
  <sheetData>
    <row r="2" spans="2:21" x14ac:dyDescent="0.25">
      <c r="B2" s="20" t="s">
        <v>13</v>
      </c>
    </row>
    <row r="3" spans="2:21" x14ac:dyDescent="0.25">
      <c r="D3" s="5" t="s">
        <v>17</v>
      </c>
      <c r="E3" s="5"/>
      <c r="F3" s="5"/>
      <c r="G3" s="5" t="s">
        <v>16</v>
      </c>
      <c r="H3" s="5"/>
      <c r="I3" s="5"/>
      <c r="J3" s="5" t="s">
        <v>0</v>
      </c>
      <c r="K3" s="5"/>
      <c r="L3" s="5"/>
      <c r="N3" s="6" t="s">
        <v>19</v>
      </c>
      <c r="O3" s="6"/>
      <c r="P3" s="6"/>
      <c r="R3" s="6" t="s">
        <v>20</v>
      </c>
      <c r="S3" s="6"/>
      <c r="T3" s="6"/>
      <c r="U3" s="18" t="s">
        <v>15</v>
      </c>
    </row>
    <row r="4" spans="2:21" ht="20.25" customHeight="1" x14ac:dyDescent="0.25">
      <c r="C4" s="3" t="s">
        <v>1</v>
      </c>
      <c r="D4" s="7" t="s">
        <v>2</v>
      </c>
      <c r="E4" s="8" t="s">
        <v>3</v>
      </c>
      <c r="F4" s="9" t="s">
        <v>4</v>
      </c>
      <c r="G4" s="7" t="s">
        <v>2</v>
      </c>
      <c r="H4" s="8" t="s">
        <v>3</v>
      </c>
      <c r="I4" s="9" t="s">
        <v>4</v>
      </c>
      <c r="J4" s="7" t="s">
        <v>2</v>
      </c>
      <c r="K4" s="8" t="s">
        <v>3</v>
      </c>
      <c r="L4" s="9" t="s">
        <v>4</v>
      </c>
      <c r="M4" s="3"/>
      <c r="N4" s="3" t="s">
        <v>17</v>
      </c>
      <c r="O4" s="3" t="s">
        <v>16</v>
      </c>
      <c r="P4" s="3" t="s">
        <v>0</v>
      </c>
      <c r="Q4" s="3"/>
      <c r="R4" s="3" t="s">
        <v>17</v>
      </c>
      <c r="S4" s="3" t="s">
        <v>16</v>
      </c>
      <c r="T4" s="3" t="s">
        <v>0</v>
      </c>
      <c r="U4" s="19"/>
    </row>
    <row r="5" spans="2:21" ht="20.25" customHeight="1" x14ac:dyDescent="0.25">
      <c r="B5" t="s">
        <v>5</v>
      </c>
      <c r="C5" t="s">
        <v>6</v>
      </c>
      <c r="D5" s="11">
        <v>1.1533660768650266E-2</v>
      </c>
      <c r="E5" s="1">
        <v>311716109.18399996</v>
      </c>
      <c r="F5" s="10">
        <f>D5*E5</f>
        <v>3595227.8594518034</v>
      </c>
      <c r="G5" s="11">
        <v>1.17774388922439E-2</v>
      </c>
      <c r="H5" s="1">
        <v>136198419.20319998</v>
      </c>
      <c r="I5" s="2">
        <f>G5*H5</f>
        <v>1604068.559385906</v>
      </c>
      <c r="J5" s="11">
        <f>L5/K5</f>
        <v>1.1607786953369762E-2</v>
      </c>
      <c r="K5" s="1">
        <f>E5+H5</f>
        <v>447914528.38719994</v>
      </c>
      <c r="L5" s="10">
        <f>F5+I5</f>
        <v>5199296.4188377094</v>
      </c>
      <c r="N5" s="1">
        <v>314823159.95999986</v>
      </c>
      <c r="O5" s="1">
        <v>138012349.48000002</v>
      </c>
      <c r="P5" s="4">
        <f>N5+O5</f>
        <v>452835509.43999988</v>
      </c>
      <c r="R5" s="10">
        <f>D5*N5</f>
        <v>3631063.5290931575</v>
      </c>
      <c r="S5" s="10">
        <f>G5*O5</f>
        <v>1625432.0123757094</v>
      </c>
      <c r="T5" s="10">
        <f>R5+S5</f>
        <v>5256495.5414688671</v>
      </c>
      <c r="U5" s="11">
        <f>T5/P5</f>
        <v>1.1607957927083336E-2</v>
      </c>
    </row>
    <row r="6" spans="2:21" x14ac:dyDescent="0.25">
      <c r="B6" t="s">
        <v>7</v>
      </c>
      <c r="C6" t="s">
        <v>6</v>
      </c>
      <c r="D6" s="11">
        <v>1.020285374909341E-2</v>
      </c>
      <c r="E6" s="1">
        <v>119547710.36799999</v>
      </c>
      <c r="F6" s="10">
        <f t="shared" ref="F6:F11" si="0">D6*E6</f>
        <v>1219727.8049236818</v>
      </c>
      <c r="G6" s="11">
        <v>1.1777438837962976E-2</v>
      </c>
      <c r="H6" s="1">
        <v>46467901.182399996</v>
      </c>
      <c r="I6" s="2">
        <f t="shared" ref="I6:I11" si="1">G6*H6</f>
        <v>547272.86410422344</v>
      </c>
      <c r="J6" s="11">
        <f t="shared" ref="J6:J11" si="2">L6/K6</f>
        <v>1.0643581362777252E-2</v>
      </c>
      <c r="K6" s="1">
        <f t="shared" ref="K6:K12" si="3">E6+H6</f>
        <v>166015611.55039999</v>
      </c>
      <c r="L6" s="10">
        <f t="shared" ref="L6:L12" si="4">F6+I6</f>
        <v>1767000.6690279052</v>
      </c>
      <c r="N6" s="1">
        <v>119742124.18000004</v>
      </c>
      <c r="O6" s="1">
        <v>45910929.429999985</v>
      </c>
      <c r="P6" s="4">
        <f t="shared" ref="P6:P11" si="5">N6+O6</f>
        <v>165653053.61000001</v>
      </c>
      <c r="R6" s="10">
        <f t="shared" ref="R6:R11" si="6">D6*N6</f>
        <v>1221711.3806143221</v>
      </c>
      <c r="S6" s="10">
        <f t="shared" ref="S6:S11" si="7">G6*O6</f>
        <v>540713.16335585923</v>
      </c>
      <c r="T6" s="10">
        <f t="shared" ref="T6:T11" si="8">R6+S6</f>
        <v>1762424.5439701814</v>
      </c>
      <c r="U6" s="11">
        <f t="shared" ref="U6:U11" si="9">T6/P6</f>
        <v>1.0639251770869792E-2</v>
      </c>
    </row>
    <row r="7" spans="2:21" x14ac:dyDescent="0.25">
      <c r="B7" t="s">
        <v>18</v>
      </c>
      <c r="C7" t="s">
        <v>8</v>
      </c>
      <c r="D7" s="11">
        <v>4.4340271570848113</v>
      </c>
      <c r="E7" s="1">
        <v>1108606</v>
      </c>
      <c r="F7" s="10">
        <f t="shared" si="0"/>
        <v>4915589.1105071642</v>
      </c>
      <c r="G7" s="11">
        <v>4.7213940566459387</v>
      </c>
      <c r="H7" s="1">
        <v>301548</v>
      </c>
      <c r="I7" s="2">
        <f t="shared" si="1"/>
        <v>1423726.9349934696</v>
      </c>
      <c r="J7" s="11">
        <f t="shared" si="2"/>
        <v>4.4954778311451333</v>
      </c>
      <c r="K7" s="1">
        <f t="shared" si="3"/>
        <v>1410154</v>
      </c>
      <c r="L7" s="10">
        <f t="shared" si="4"/>
        <v>6339316.0455006342</v>
      </c>
      <c r="N7" s="1">
        <v>1111673.02</v>
      </c>
      <c r="O7" s="1">
        <v>306883.74000000005</v>
      </c>
      <c r="P7" s="4">
        <f t="shared" si="5"/>
        <v>1418556.76</v>
      </c>
      <c r="R7" s="10">
        <f t="shared" si="6"/>
        <v>4929188.3604784869</v>
      </c>
      <c r="S7" s="10">
        <f t="shared" si="7"/>
        <v>1448919.0661172778</v>
      </c>
      <c r="T7" s="10">
        <f t="shared" si="8"/>
        <v>6378107.4265957642</v>
      </c>
      <c r="U7" s="11">
        <f t="shared" si="9"/>
        <v>4.4961947286450235</v>
      </c>
    </row>
    <row r="8" spans="2:21" x14ac:dyDescent="0.25">
      <c r="B8" t="s">
        <v>9</v>
      </c>
      <c r="C8" t="s">
        <v>8</v>
      </c>
      <c r="D8" s="11">
        <v>4.7048463870388622</v>
      </c>
      <c r="E8" s="1">
        <v>239895</v>
      </c>
      <c r="F8" s="10">
        <f t="shared" si="0"/>
        <v>1128669.1240186878</v>
      </c>
      <c r="G8" s="11"/>
      <c r="H8" s="1"/>
      <c r="I8" s="2">
        <f t="shared" si="1"/>
        <v>0</v>
      </c>
      <c r="J8" s="11">
        <f t="shared" si="2"/>
        <v>4.7048463870388622</v>
      </c>
      <c r="K8" s="1">
        <f t="shared" si="3"/>
        <v>239895</v>
      </c>
      <c r="L8" s="10">
        <f t="shared" si="4"/>
        <v>1128669.1240186878</v>
      </c>
      <c r="N8" s="1">
        <v>256331.52999999997</v>
      </c>
      <c r="O8" s="1">
        <v>0</v>
      </c>
      <c r="P8" s="4">
        <f t="shared" si="5"/>
        <v>256331.52999999997</v>
      </c>
      <c r="R8" s="10">
        <f t="shared" si="6"/>
        <v>1206000.4728046437</v>
      </c>
      <c r="S8" s="10">
        <f t="shared" si="7"/>
        <v>0</v>
      </c>
      <c r="T8" s="10">
        <f t="shared" si="8"/>
        <v>1206000.4728046437</v>
      </c>
      <c r="U8" s="11">
        <f t="shared" si="9"/>
        <v>4.704846387038863</v>
      </c>
    </row>
    <row r="9" spans="2:21" x14ac:dyDescent="0.25">
      <c r="B9" t="s">
        <v>10</v>
      </c>
      <c r="C9" t="s">
        <v>6</v>
      </c>
      <c r="D9" s="11">
        <v>1.020285117238035E-2</v>
      </c>
      <c r="E9" s="1">
        <v>1304536.2047999999</v>
      </c>
      <c r="F9" s="10">
        <f t="shared" si="0"/>
        <v>13309.988746556292</v>
      </c>
      <c r="G9" s="11"/>
      <c r="H9" s="1"/>
      <c r="I9" s="2">
        <f t="shared" si="1"/>
        <v>0</v>
      </c>
      <c r="J9" s="11">
        <f t="shared" si="2"/>
        <v>1.020285117238035E-2</v>
      </c>
      <c r="K9" s="1">
        <f t="shared" si="3"/>
        <v>1304536.2047999999</v>
      </c>
      <c r="L9" s="10">
        <f t="shared" si="4"/>
        <v>13309.988746556292</v>
      </c>
      <c r="N9" s="1">
        <v>1238523</v>
      </c>
      <c r="O9" s="1">
        <v>0</v>
      </c>
      <c r="P9" s="4">
        <f t="shared" si="5"/>
        <v>1238523</v>
      </c>
      <c r="R9" s="10">
        <f t="shared" si="6"/>
        <v>12636.465842570029</v>
      </c>
      <c r="S9" s="10">
        <f t="shared" si="7"/>
        <v>0</v>
      </c>
      <c r="T9" s="10">
        <f t="shared" si="8"/>
        <v>12636.465842570029</v>
      </c>
      <c r="U9" s="11">
        <f t="shared" si="9"/>
        <v>1.020285117238035E-2</v>
      </c>
    </row>
    <row r="10" spans="2:21" x14ac:dyDescent="0.25">
      <c r="B10" t="s">
        <v>11</v>
      </c>
      <c r="C10" t="s">
        <v>8</v>
      </c>
      <c r="D10" s="11">
        <v>3.2573715094266986</v>
      </c>
      <c r="E10" s="1">
        <v>870</v>
      </c>
      <c r="F10" s="10">
        <f t="shared" si="0"/>
        <v>2833.9132132012278</v>
      </c>
      <c r="G10" s="11">
        <v>2.9673892679899061</v>
      </c>
      <c r="H10" s="1">
        <v>6</v>
      </c>
      <c r="I10" s="2">
        <f t="shared" si="1"/>
        <v>17.804335607939436</v>
      </c>
      <c r="J10" s="11">
        <f t="shared" si="2"/>
        <v>3.2553853296908302</v>
      </c>
      <c r="K10" s="1">
        <f t="shared" si="3"/>
        <v>876</v>
      </c>
      <c r="L10" s="10">
        <f t="shared" si="4"/>
        <v>2851.7175488091671</v>
      </c>
      <c r="N10" s="1">
        <v>849.72759471555219</v>
      </c>
      <c r="O10" s="1">
        <v>5.76</v>
      </c>
      <c r="P10" s="4">
        <f t="shared" si="5"/>
        <v>855.48759471555218</v>
      </c>
      <c r="R10" s="10">
        <f t="shared" si="6"/>
        <v>2767.8784578001164</v>
      </c>
      <c r="S10" s="10">
        <f t="shared" si="7"/>
        <v>17.092162183621859</v>
      </c>
      <c r="T10" s="10">
        <f t="shared" si="8"/>
        <v>2784.9706199837383</v>
      </c>
      <c r="U10" s="11">
        <f t="shared" si="9"/>
        <v>3.255419058308771</v>
      </c>
    </row>
    <row r="11" spans="2:21" x14ac:dyDescent="0.25">
      <c r="B11" s="12" t="s">
        <v>12</v>
      </c>
      <c r="C11" s="12" t="s">
        <v>8</v>
      </c>
      <c r="D11" s="13">
        <v>3.2238802494152958</v>
      </c>
      <c r="E11" s="14">
        <v>10590</v>
      </c>
      <c r="F11" s="15">
        <f t="shared" si="0"/>
        <v>34140.891841307981</v>
      </c>
      <c r="G11" s="13">
        <v>3.6405869919300771</v>
      </c>
      <c r="H11" s="14">
        <v>5106</v>
      </c>
      <c r="I11" s="16">
        <f t="shared" si="1"/>
        <v>18588.837180794973</v>
      </c>
      <c r="J11" s="13">
        <f t="shared" si="2"/>
        <v>3.3594373739871912</v>
      </c>
      <c r="K11" s="14">
        <f t="shared" si="3"/>
        <v>15696</v>
      </c>
      <c r="L11" s="15">
        <f t="shared" si="4"/>
        <v>52729.729022102954</v>
      </c>
      <c r="M11" s="12"/>
      <c r="N11" s="14">
        <v>10587.72</v>
      </c>
      <c r="O11" s="14">
        <v>4945.2</v>
      </c>
      <c r="P11" s="17">
        <f t="shared" si="5"/>
        <v>15532.919999999998</v>
      </c>
      <c r="Q11" s="12"/>
      <c r="R11" s="15">
        <f t="shared" si="6"/>
        <v>34133.541394339314</v>
      </c>
      <c r="S11" s="15">
        <f t="shared" si="7"/>
        <v>18003.430792492618</v>
      </c>
      <c r="T11" s="15">
        <f t="shared" si="8"/>
        <v>52136.972186831932</v>
      </c>
      <c r="U11" s="11">
        <f t="shared" si="9"/>
        <v>3.3565467527568504</v>
      </c>
    </row>
    <row r="12" spans="2:21" x14ac:dyDescent="0.25">
      <c r="B12" t="s">
        <v>0</v>
      </c>
      <c r="D12" s="11"/>
      <c r="E12" s="1">
        <f>SUM(E5:E11)</f>
        <v>433928316.75679994</v>
      </c>
      <c r="F12" s="10">
        <f>SUM(F5:F11)</f>
        <v>10909498.6927024</v>
      </c>
      <c r="G12" s="11">
        <f>I12/H12</f>
        <v>1.9640468185120219E-2</v>
      </c>
      <c r="H12" s="1">
        <f>SUM(H5:H11)</f>
        <v>182972980.38559997</v>
      </c>
      <c r="I12" s="2">
        <f>SUM(I5:I11)</f>
        <v>3593675.0000000023</v>
      </c>
      <c r="J12" s="11">
        <f>L12/K12</f>
        <v>2.3509715022295732E-2</v>
      </c>
      <c r="K12" s="1">
        <f t="shared" si="3"/>
        <v>616901297.14239991</v>
      </c>
      <c r="L12" s="10">
        <f t="shared" si="4"/>
        <v>14503173.692702401</v>
      </c>
      <c r="N12" s="1"/>
      <c r="R12" s="10">
        <f>SUM(R5:R11)</f>
        <v>11037501.628685318</v>
      </c>
      <c r="S12" s="10">
        <f t="shared" ref="S12:T12" si="10">SUM(S5:S11)</f>
        <v>3633084.7648035227</v>
      </c>
      <c r="T12" s="10">
        <f t="shared" si="10"/>
        <v>14670586.393488841</v>
      </c>
    </row>
    <row r="13" spans="2:21" x14ac:dyDescent="0.25">
      <c r="D13" s="11"/>
      <c r="G13" s="11"/>
      <c r="J13" s="11"/>
    </row>
    <row r="15" spans="2:21" x14ac:dyDescent="0.25">
      <c r="B15" s="20" t="s">
        <v>14</v>
      </c>
    </row>
    <row r="16" spans="2:21" x14ac:dyDescent="0.25">
      <c r="B16" s="21"/>
      <c r="C16" s="21"/>
      <c r="D16" s="5" t="s">
        <v>17</v>
      </c>
      <c r="E16" s="5"/>
      <c r="F16" s="5"/>
      <c r="G16" s="5" t="s">
        <v>16</v>
      </c>
      <c r="H16" s="5"/>
      <c r="I16" s="5"/>
      <c r="J16" s="5" t="s">
        <v>0</v>
      </c>
      <c r="K16" s="5"/>
      <c r="L16" s="5"/>
      <c r="M16" s="21"/>
      <c r="N16" s="6" t="s">
        <v>19</v>
      </c>
      <c r="O16" s="6"/>
      <c r="P16" s="6"/>
      <c r="Q16" s="21"/>
      <c r="R16" s="6" t="s">
        <v>21</v>
      </c>
      <c r="S16" s="6"/>
      <c r="T16" s="6"/>
      <c r="U16" s="18" t="s">
        <v>15</v>
      </c>
    </row>
    <row r="17" spans="2:21" ht="21" customHeight="1" x14ac:dyDescent="0.25">
      <c r="B17" s="12"/>
      <c r="C17" s="22" t="s">
        <v>1</v>
      </c>
      <c r="D17" s="23" t="s">
        <v>2</v>
      </c>
      <c r="E17" s="24" t="s">
        <v>3</v>
      </c>
      <c r="F17" s="25" t="s">
        <v>4</v>
      </c>
      <c r="G17" s="23" t="s">
        <v>2</v>
      </c>
      <c r="H17" s="24" t="s">
        <v>3</v>
      </c>
      <c r="I17" s="25" t="s">
        <v>4</v>
      </c>
      <c r="J17" s="23" t="s">
        <v>2</v>
      </c>
      <c r="K17" s="24" t="s">
        <v>3</v>
      </c>
      <c r="L17" s="25" t="s">
        <v>4</v>
      </c>
      <c r="M17" s="22"/>
      <c r="N17" s="22" t="s">
        <v>17</v>
      </c>
      <c r="O17" s="22" t="s">
        <v>16</v>
      </c>
      <c r="P17" s="22" t="s">
        <v>0</v>
      </c>
      <c r="Q17" s="22"/>
      <c r="R17" s="22" t="s">
        <v>17</v>
      </c>
      <c r="S17" s="22" t="s">
        <v>16</v>
      </c>
      <c r="T17" s="22" t="s">
        <v>0</v>
      </c>
      <c r="U17" s="19"/>
    </row>
    <row r="18" spans="2:21" x14ac:dyDescent="0.25">
      <c r="B18" t="s">
        <v>5</v>
      </c>
      <c r="C18" t="s">
        <v>6</v>
      </c>
      <c r="D18" s="11">
        <v>7.8563837834299387E-3</v>
      </c>
      <c r="E18" s="1">
        <v>311716109.18399996</v>
      </c>
      <c r="F18" s="10">
        <f>D18*E18</f>
        <v>2448961.3852270534</v>
      </c>
      <c r="G18" s="11">
        <v>8.7283496334721045E-3</v>
      </c>
      <c r="H18" s="1">
        <v>136198419.20319998</v>
      </c>
      <c r="I18" s="2">
        <f>G18*H18</f>
        <v>1188787.4223317306</v>
      </c>
      <c r="J18" s="11">
        <f>L18/K18</f>
        <v>8.1215244807021098E-3</v>
      </c>
      <c r="K18" s="1">
        <f>E18+H18</f>
        <v>447914528.38719994</v>
      </c>
      <c r="L18" s="10">
        <f>F18+I18</f>
        <v>3637748.8075587843</v>
      </c>
      <c r="N18" s="1">
        <v>314823159.95999986</v>
      </c>
      <c r="O18" s="1">
        <v>138012349.48000002</v>
      </c>
      <c r="P18" s="4">
        <f t="shared" ref="P18:P24" si="11">N18+O18</f>
        <v>452835509.43999988</v>
      </c>
      <c r="R18" s="10">
        <f>D18*N18</f>
        <v>2473371.5685579125</v>
      </c>
      <c r="S18" s="10">
        <f>G18*O18</f>
        <v>1204620.0399983821</v>
      </c>
      <c r="T18" s="10">
        <f t="shared" ref="T18:T24" si="12">R18+S18</f>
        <v>3677991.6085562948</v>
      </c>
      <c r="U18" s="11">
        <f t="shared" ref="U18:U24" si="13">T18/P18</f>
        <v>8.122136033688462E-3</v>
      </c>
    </row>
    <row r="19" spans="2:21" x14ac:dyDescent="0.25">
      <c r="B19" t="s">
        <v>7</v>
      </c>
      <c r="C19" t="s">
        <v>6</v>
      </c>
      <c r="D19" s="11">
        <v>6.9260225854386875E-3</v>
      </c>
      <c r="E19" s="1">
        <v>119547710.36799999</v>
      </c>
      <c r="F19" s="10">
        <f t="shared" ref="F19:F20" si="14">D19*E19</f>
        <v>827990.14204625064</v>
      </c>
      <c r="G19" s="11">
        <v>7.8662903947558441E-3</v>
      </c>
      <c r="H19" s="1">
        <v>46467901.182399996</v>
      </c>
      <c r="I19" s="2">
        <f t="shared" ref="I19:I20" si="15">G19*H19</f>
        <v>365530.0047355768</v>
      </c>
      <c r="J19" s="11">
        <f t="shared" ref="J19:J20" si="16">L19/K19</f>
        <v>7.1892042901007024E-3</v>
      </c>
      <c r="K19" s="1">
        <f t="shared" ref="K19:K25" si="17">E19+H19</f>
        <v>166015611.55039999</v>
      </c>
      <c r="L19" s="10">
        <f t="shared" ref="L19:L25" si="18">F19+I19</f>
        <v>1193520.1467818273</v>
      </c>
      <c r="N19" s="1">
        <v>119742124.18000004</v>
      </c>
      <c r="O19" s="1">
        <v>45910929.429999985</v>
      </c>
      <c r="P19" s="4">
        <f t="shared" si="11"/>
        <v>165653053.61000001</v>
      </c>
      <c r="R19" s="10">
        <f t="shared" ref="R19:R24" si="19">D19*N19</f>
        <v>829336.6564990842</v>
      </c>
      <c r="S19" s="10">
        <f t="shared" ref="S19:S24" si="20">G19*O19</f>
        <v>361148.70318952226</v>
      </c>
      <c r="T19" s="10">
        <f t="shared" si="12"/>
        <v>1190485.3596886066</v>
      </c>
      <c r="U19" s="11">
        <f t="shared" si="13"/>
        <v>7.1866188624049622E-3</v>
      </c>
    </row>
    <row r="20" spans="2:21" x14ac:dyDescent="0.25">
      <c r="B20" t="s">
        <v>18</v>
      </c>
      <c r="C20" t="s">
        <v>8</v>
      </c>
      <c r="D20" s="11">
        <v>2.9635106641206068</v>
      </c>
      <c r="E20" s="1">
        <v>1108606</v>
      </c>
      <c r="F20" s="10">
        <f t="shared" si="14"/>
        <v>3285365.7033080896</v>
      </c>
      <c r="G20" s="11">
        <v>3.2784112544175894</v>
      </c>
      <c r="H20" s="1">
        <v>301548</v>
      </c>
      <c r="I20" s="2">
        <f t="shared" si="15"/>
        <v>988598.35694711527</v>
      </c>
      <c r="J20" s="11">
        <f t="shared" si="16"/>
        <v>3.0308491556632857</v>
      </c>
      <c r="K20" s="1">
        <f t="shared" si="17"/>
        <v>1410154</v>
      </c>
      <c r="L20" s="10">
        <f t="shared" si="18"/>
        <v>4273964.0602552053</v>
      </c>
      <c r="N20" s="1">
        <v>1111673.02</v>
      </c>
      <c r="O20" s="1">
        <v>306883.74000000005</v>
      </c>
      <c r="P20" s="4">
        <f t="shared" si="11"/>
        <v>1418556.76</v>
      </c>
      <c r="R20" s="10">
        <f t="shared" si="19"/>
        <v>3294454.8497851607</v>
      </c>
      <c r="S20" s="10">
        <f t="shared" si="20"/>
        <v>1006091.1070137615</v>
      </c>
      <c r="T20" s="10">
        <f t="shared" si="12"/>
        <v>4300545.9567989223</v>
      </c>
      <c r="U20" s="11">
        <f t="shared" si="13"/>
        <v>3.0316347417772147</v>
      </c>
    </row>
    <row r="21" spans="2:21" x14ac:dyDescent="0.25">
      <c r="B21" t="s">
        <v>9</v>
      </c>
      <c r="C21" t="s">
        <v>8</v>
      </c>
      <c r="D21" s="11">
        <v>3.2582284103252683</v>
      </c>
      <c r="E21" s="1">
        <v>239895</v>
      </c>
      <c r="F21" s="10">
        <f t="shared" ref="F21:F24" si="21">D21*E21</f>
        <v>781632.70449498028</v>
      </c>
      <c r="G21" s="11"/>
      <c r="H21" s="1"/>
      <c r="I21" s="2">
        <f t="shared" ref="I21:I24" si="22">G21*H21</f>
        <v>0</v>
      </c>
      <c r="J21" s="11">
        <f t="shared" ref="J21:J24" si="23">L21/K21</f>
        <v>3.2582284103252683</v>
      </c>
      <c r="K21" s="1">
        <f t="shared" si="17"/>
        <v>239895</v>
      </c>
      <c r="L21" s="10">
        <f t="shared" si="18"/>
        <v>781632.70449498028</v>
      </c>
      <c r="N21" s="1">
        <v>256331.52999999997</v>
      </c>
      <c r="O21" s="1">
        <v>0</v>
      </c>
      <c r="P21" s="4">
        <f t="shared" si="11"/>
        <v>256331.52999999997</v>
      </c>
      <c r="R21" s="10">
        <f t="shared" si="19"/>
        <v>835186.67350814375</v>
      </c>
      <c r="S21" s="10">
        <f t="shared" si="20"/>
        <v>0</v>
      </c>
      <c r="T21" s="10">
        <f t="shared" si="12"/>
        <v>835186.67350814375</v>
      </c>
      <c r="U21" s="11">
        <f t="shared" si="13"/>
        <v>3.2582284103252683</v>
      </c>
    </row>
    <row r="22" spans="2:21" x14ac:dyDescent="0.25">
      <c r="B22" t="s">
        <v>10</v>
      </c>
      <c r="C22" t="s">
        <v>6</v>
      </c>
      <c r="D22" s="11">
        <v>6.9260212359847605E-3</v>
      </c>
      <c r="E22" s="1">
        <v>1304536.2047999999</v>
      </c>
      <c r="F22" s="10">
        <f t="shared" si="21"/>
        <v>9035.245457555764</v>
      </c>
      <c r="G22" s="11"/>
      <c r="H22" s="1"/>
      <c r="I22" s="2">
        <f t="shared" si="22"/>
        <v>0</v>
      </c>
      <c r="J22" s="11">
        <f t="shared" si="23"/>
        <v>6.9260212359847605E-3</v>
      </c>
      <c r="K22" s="1">
        <f t="shared" si="17"/>
        <v>1304536.2047999999</v>
      </c>
      <c r="L22" s="10">
        <f t="shared" si="18"/>
        <v>9035.245457555764</v>
      </c>
      <c r="N22" s="1">
        <v>1238523</v>
      </c>
      <c r="O22" s="1">
        <v>0</v>
      </c>
      <c r="P22" s="4">
        <f t="shared" si="11"/>
        <v>1238523</v>
      </c>
      <c r="R22" s="10">
        <f t="shared" si="19"/>
        <v>8578.0365992555544</v>
      </c>
      <c r="S22" s="10">
        <f t="shared" si="20"/>
        <v>0</v>
      </c>
      <c r="T22" s="10">
        <f t="shared" si="12"/>
        <v>8578.0365992555544</v>
      </c>
      <c r="U22" s="11">
        <f t="shared" si="13"/>
        <v>6.9260212359847613E-3</v>
      </c>
    </row>
    <row r="23" spans="2:21" x14ac:dyDescent="0.25">
      <c r="B23" t="s">
        <v>11</v>
      </c>
      <c r="C23" t="s">
        <v>8</v>
      </c>
      <c r="D23" s="11">
        <v>2.2273877995823046</v>
      </c>
      <c r="E23" s="1">
        <v>870</v>
      </c>
      <c r="F23" s="10">
        <f t="shared" si="21"/>
        <v>1937.827385636605</v>
      </c>
      <c r="G23" s="11">
        <v>2.0578124999999994</v>
      </c>
      <c r="H23" s="1">
        <v>6</v>
      </c>
      <c r="I23" s="2">
        <f t="shared" si="22"/>
        <v>12.346874999999997</v>
      </c>
      <c r="J23" s="11">
        <f t="shared" si="23"/>
        <v>2.2262263249276311</v>
      </c>
      <c r="K23" s="1">
        <f t="shared" si="17"/>
        <v>876</v>
      </c>
      <c r="L23" s="10">
        <f t="shared" si="18"/>
        <v>1950.1742606366049</v>
      </c>
      <c r="N23" s="1">
        <v>849.72759471555219</v>
      </c>
      <c r="O23" s="1">
        <v>5.76</v>
      </c>
      <c r="P23" s="4">
        <f t="shared" si="11"/>
        <v>855.48759471555218</v>
      </c>
      <c r="R23" s="10">
        <f t="shared" si="19"/>
        <v>1892.672877437838</v>
      </c>
      <c r="S23" s="10">
        <f t="shared" si="20"/>
        <v>11.852999999999996</v>
      </c>
      <c r="T23" s="10">
        <f t="shared" si="12"/>
        <v>1904.5258774378381</v>
      </c>
      <c r="U23" s="11">
        <f t="shared" si="13"/>
        <v>2.2262460486888638</v>
      </c>
    </row>
    <row r="24" spans="2:21" x14ac:dyDescent="0.25">
      <c r="B24" s="12" t="s">
        <v>12</v>
      </c>
      <c r="C24" s="12" t="s">
        <v>8</v>
      </c>
      <c r="D24" s="13">
        <v>2.1753917335632051</v>
      </c>
      <c r="E24" s="14">
        <v>10590</v>
      </c>
      <c r="F24" s="15">
        <f t="shared" si="21"/>
        <v>23037.398458434342</v>
      </c>
      <c r="G24" s="13">
        <v>2.5279904251031962</v>
      </c>
      <c r="H24" s="14">
        <v>5106</v>
      </c>
      <c r="I24" s="16">
        <f t="shared" si="22"/>
        <v>12907.919110576919</v>
      </c>
      <c r="J24" s="13">
        <f t="shared" si="23"/>
        <v>2.2900941366597389</v>
      </c>
      <c r="K24" s="14">
        <f t="shared" si="17"/>
        <v>15696</v>
      </c>
      <c r="L24" s="15">
        <f t="shared" si="18"/>
        <v>35945.317569011262</v>
      </c>
      <c r="M24" s="12"/>
      <c r="N24" s="14">
        <v>10587.72</v>
      </c>
      <c r="O24" s="14">
        <v>4945.2</v>
      </c>
      <c r="P24" s="17">
        <f t="shared" si="11"/>
        <v>15532.919999999998</v>
      </c>
      <c r="Q24" s="12"/>
      <c r="R24" s="15">
        <f t="shared" si="19"/>
        <v>23032.438565281816</v>
      </c>
      <c r="S24" s="15">
        <f t="shared" si="20"/>
        <v>12501.418250220326</v>
      </c>
      <c r="T24" s="15">
        <f t="shared" si="12"/>
        <v>35533.856815502142</v>
      </c>
      <c r="U24" s="11">
        <f t="shared" si="13"/>
        <v>2.287648221680286</v>
      </c>
    </row>
    <row r="25" spans="2:21" x14ac:dyDescent="0.25">
      <c r="B25" t="s">
        <v>0</v>
      </c>
      <c r="D25" s="11"/>
      <c r="E25" s="1">
        <f>SUM(E18:E24)</f>
        <v>433928316.75679994</v>
      </c>
      <c r="F25" s="10">
        <f>SUM(F18:F24)</f>
        <v>7377960.406378001</v>
      </c>
      <c r="G25" s="11">
        <f>I25/H25</f>
        <v>1.3968379618749131E-2</v>
      </c>
      <c r="H25" s="1">
        <f>SUM(H18:H24)</f>
        <v>182972980.38559997</v>
      </c>
      <c r="I25" s="2">
        <f>SUM(I18:I24)</f>
        <v>2555836.0499999993</v>
      </c>
      <c r="J25" s="11">
        <f>L25/K25</f>
        <v>1.6102732321026346E-2</v>
      </c>
      <c r="K25" s="1">
        <f t="shared" si="17"/>
        <v>616901297.14239991</v>
      </c>
      <c r="L25" s="10">
        <f t="shared" si="18"/>
        <v>9933796.4563779999</v>
      </c>
      <c r="N25" s="1"/>
      <c r="R25" s="10">
        <f>SUM(R18:R24)</f>
        <v>7465852.8963922756</v>
      </c>
      <c r="S25" s="10">
        <f t="shared" ref="S25" si="24">SUM(S18:S24)</f>
        <v>2584373.1214518864</v>
      </c>
      <c r="T25" s="10">
        <f t="shared" ref="T25" si="25">SUM(T18:T24)</f>
        <v>10050226.017844163</v>
      </c>
    </row>
    <row r="26" spans="2:21" x14ac:dyDescent="0.25">
      <c r="D26" s="11"/>
      <c r="G26" s="11"/>
      <c r="J26" s="11"/>
    </row>
  </sheetData>
  <mergeCells count="12">
    <mergeCell ref="U3:U4"/>
    <mergeCell ref="U16:U17"/>
    <mergeCell ref="N3:P3"/>
    <mergeCell ref="N16:P16"/>
    <mergeCell ref="R3:T3"/>
    <mergeCell ref="R16:T16"/>
    <mergeCell ref="D16:F16"/>
    <mergeCell ref="D3:F3"/>
    <mergeCell ref="G3:I3"/>
    <mergeCell ref="G16:I16"/>
    <mergeCell ref="J3:L3"/>
    <mergeCell ref="J16:L1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f86f0e4-a396-404b-9fd9-41c4cf25f9c0}" enabled="1" method="Standard" siteId="{198a3c7d-74ec-4699-ac61-64893df4bed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Weighted 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andrya.eagen</dc:creator>
  <cp:lastModifiedBy>Kary Martin</cp:lastModifiedBy>
  <dcterms:created xsi:type="dcterms:W3CDTF">2015-03-26T17:01:57Z</dcterms:created>
  <dcterms:modified xsi:type="dcterms:W3CDTF">2025-11-11T00:55:40Z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