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etorg7048657-my.sharepoint.com/personal/marc_abramovitz_utilisconsulting_ca/Documents/ELK 2024 IRM/2025 IRM/DECISION/phase 2 decision/"/>
    </mc:Choice>
  </mc:AlternateContent>
  <xr:revisionPtr revIDLastSave="0" documentId="8_{EB87A3B6-C1A1-4BBA-BC56-6257D9F6ACD2}" xr6:coauthVersionLast="47" xr6:coauthVersionMax="47" xr10:uidLastSave="{00000000-0000-0000-0000-000000000000}"/>
  <bookViews>
    <workbookView xWindow="-120" yWindow="-120" windowWidth="29040" windowHeight="15840" xr2:uid="{7A5751E2-60B8-47E7-A48A-BF9F31B8F3E2}"/>
  </bookViews>
  <sheets>
    <sheet name="Foregone Revenue Ride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G35" i="2"/>
  <c r="F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E35" i="2"/>
  <c r="D35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E30" i="2"/>
  <c r="E29" i="2"/>
  <c r="E28" i="2"/>
  <c r="E27" i="2"/>
  <c r="E26" i="2"/>
  <c r="E25" i="2"/>
  <c r="E24" i="2"/>
  <c r="D30" i="2"/>
  <c r="D29" i="2"/>
  <c r="D28" i="2"/>
  <c r="D27" i="2"/>
  <c r="D26" i="2"/>
  <c r="D25" i="2"/>
  <c r="D24" i="2"/>
  <c r="I14" i="2"/>
  <c r="I15" i="2"/>
  <c r="I16" i="2"/>
  <c r="I17" i="2"/>
  <c r="I18" i="2"/>
  <c r="I19" i="2"/>
  <c r="I13" i="2"/>
  <c r="H14" i="2"/>
  <c r="H15" i="2"/>
  <c r="H16" i="2"/>
  <c r="H17" i="2"/>
  <c r="H18" i="2"/>
  <c r="H19" i="2"/>
  <c r="H13" i="2"/>
  <c r="I29" i="2" l="1"/>
  <c r="I30" i="2"/>
  <c r="I28" i="2"/>
  <c r="I27" i="2"/>
  <c r="I26" i="2"/>
  <c r="I25" i="2"/>
  <c r="I24" i="2" l="1"/>
  <c r="I31" i="2" s="1"/>
  <c r="F30" i="2"/>
  <c r="J30" i="2" s="1"/>
  <c r="F24" i="2" l="1"/>
  <c r="J24" i="2" s="1"/>
  <c r="I40" i="2"/>
  <c r="H35" i="2"/>
  <c r="I39" i="2"/>
  <c r="I36" i="2"/>
  <c r="I35" i="2"/>
  <c r="I38" i="2"/>
  <c r="G43" i="2"/>
  <c r="F28" i="2"/>
  <c r="J28" i="2" s="1"/>
  <c r="I37" i="2"/>
  <c r="I41" i="2"/>
  <c r="H39" i="2"/>
  <c r="H41" i="2"/>
  <c r="H38" i="2"/>
  <c r="F43" i="2"/>
  <c r="H40" i="2"/>
  <c r="H36" i="2"/>
  <c r="F27" i="2"/>
  <c r="J27" i="2" s="1"/>
  <c r="F26" i="2"/>
  <c r="J26" i="2" s="1"/>
  <c r="D43" i="2"/>
  <c r="F29" i="2"/>
  <c r="J29" i="2" s="1"/>
  <c r="F25" i="2"/>
  <c r="J25" i="2" s="1"/>
  <c r="H37" i="2"/>
  <c r="E43" i="2"/>
  <c r="J31" i="2" l="1"/>
  <c r="H43" i="2"/>
  <c r="F31" i="2"/>
  <c r="I43" i="2"/>
  <c r="I45" i="2" l="1"/>
  <c r="I46" i="2" s="1"/>
</calcChain>
</file>

<file path=xl/sharedStrings.xml><?xml version="1.0" encoding="utf-8"?>
<sst xmlns="http://schemas.openxmlformats.org/spreadsheetml/2006/main" count="100" uniqueCount="31">
  <si>
    <t>Total Metered kWh</t>
  </si>
  <si>
    <t>Total Metered kW</t>
  </si>
  <si>
    <t>Rate Class</t>
  </si>
  <si>
    <t>Unit</t>
  </si>
  <si>
    <t>kWh</t>
  </si>
  <si>
    <t>kW</t>
  </si>
  <si>
    <t>Total</t>
  </si>
  <si>
    <t>Residential</t>
  </si>
  <si>
    <t>GS &lt; 50 kW</t>
  </si>
  <si>
    <t>GS &gt; 50 kW</t>
  </si>
  <si>
    <t>Street Lighting</t>
  </si>
  <si>
    <t>Sentinel Lighting</t>
  </si>
  <si>
    <t>USL</t>
  </si>
  <si>
    <t>Embedded Dist.</t>
  </si>
  <si>
    <t>Billing Determinants from 2025 IRM Model</t>
  </si>
  <si>
    <t>Number of Customers</t>
  </si>
  <si>
    <t>2024 Rates</t>
  </si>
  <si>
    <t>Fixed</t>
  </si>
  <si>
    <t>Variable</t>
  </si>
  <si>
    <t>2025 Rates</t>
  </si>
  <si>
    <t>Check</t>
  </si>
  <si>
    <t>Difference</t>
  </si>
  <si>
    <t>Fixed + Variable</t>
  </si>
  <si>
    <t>Customers</t>
  </si>
  <si>
    <t>Variance Due to Rounding</t>
  </si>
  <si>
    <t>Foregone Revenue Rate Riders (Rounded)</t>
  </si>
  <si>
    <t>Foregone Revenue Rate Riders (Unrounded)</t>
  </si>
  <si>
    <t>Total Foregone Revenue Unrounded
(May - Dec 2025)</t>
  </si>
  <si>
    <t>2024 - 8 months of Revenue</t>
  </si>
  <si>
    <t>2025 - 8 months of Revenue</t>
  </si>
  <si>
    <t>Total Foregone Revenue Rounded
(May - Dec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</si>
</sst>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;[Red]\-&quot;$&quot;#,##0.0000"/>
    <numFmt numFmtId="165" formatCode="0.0000"/>
    <numFmt numFmtId="166" formatCode="0.00000"/>
    <numFmt numFmtId="167" formatCode="_-&quot;$&quot;* #,##0_-;\-&quot;$&quot;* #,##0_-;_-&quot;$&quot;* &quot;-&quot;??_-;_-@_-"/>
    <numFmt numFmtId="168" formatCode="_-* #,##0.0000_-;\-* #,##0.0000_-;_-* &quot;-&quot;??_-;_-@_-"/>
    <numFmt numFmtId="169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4" xfId="0" applyFont="1" applyBorder="1"/>
    <xf numFmtId="15" fontId="0" fillId="0" borderId="0" xfId="0" applyNumberFormat="1"/>
    <xf numFmtId="0" fontId="4" fillId="0" borderId="8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0" fillId="0" borderId="6" xfId="0" applyBorder="1" applyAlignment="1">
      <alignment horizontal="center" vertical="center"/>
    </xf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2" xfId="0" applyBorder="1"/>
    <xf numFmtId="0" fontId="4" fillId="0" borderId="19" xfId="0" applyFont="1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0" fontId="0" fillId="0" borderId="20" xfId="0" applyBorder="1"/>
    <xf numFmtId="8" fontId="0" fillId="0" borderId="0" xfId="0" applyNumberFormat="1"/>
    <xf numFmtId="0" fontId="4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vertical="center" wrapText="1"/>
    </xf>
    <xf numFmtId="6" fontId="5" fillId="0" borderId="0" xfId="0" applyNumberFormat="1" applyFont="1"/>
    <xf numFmtId="0" fontId="2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0" fillId="0" borderId="19" xfId="0" applyBorder="1"/>
    <xf numFmtId="167" fontId="0" fillId="0" borderId="0" xfId="0" applyNumberFormat="1"/>
    <xf numFmtId="8" fontId="4" fillId="0" borderId="0" xfId="0" applyNumberFormat="1" applyFont="1"/>
    <xf numFmtId="164" fontId="0" fillId="0" borderId="0" xfId="0" applyNumberFormat="1" applyAlignment="1">
      <alignment horizontal="center" vertical="center"/>
    </xf>
    <xf numFmtId="43" fontId="0" fillId="0" borderId="0" xfId="1" applyFont="1"/>
    <xf numFmtId="43" fontId="5" fillId="0" borderId="6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168" fontId="0" fillId="0" borderId="6" xfId="1" applyNumberFormat="1" applyFont="1" applyBorder="1" applyAlignment="1">
      <alignment vertical="center"/>
    </xf>
    <xf numFmtId="168" fontId="0" fillId="0" borderId="2" xfId="1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/>
    <xf numFmtId="0" fontId="4" fillId="0" borderId="10" xfId="0" applyFont="1" applyBorder="1"/>
    <xf numFmtId="43" fontId="0" fillId="0" borderId="18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vertical="center"/>
    </xf>
    <xf numFmtId="43" fontId="5" fillId="0" borderId="3" xfId="1" applyFont="1" applyBorder="1" applyAlignment="1">
      <alignment horizontal="center" vertical="center" wrapText="1"/>
    </xf>
    <xf numFmtId="0" fontId="3" fillId="3" borderId="23" xfId="0" applyFont="1" applyFill="1" applyBorder="1"/>
    <xf numFmtId="8" fontId="2" fillId="3" borderId="24" xfId="0" applyNumberFormat="1" applyFont="1" applyFill="1" applyBorder="1"/>
    <xf numFmtId="167" fontId="2" fillId="3" borderId="25" xfId="0" applyNumberFormat="1" applyFont="1" applyFill="1" applyBorder="1"/>
    <xf numFmtId="167" fontId="6" fillId="0" borderId="2" xfId="2" applyNumberFormat="1" applyFont="1" applyBorder="1"/>
    <xf numFmtId="167" fontId="6" fillId="0" borderId="28" xfId="2" applyNumberFormat="1" applyFont="1" applyBorder="1"/>
    <xf numFmtId="167" fontId="6" fillId="0" borderId="3" xfId="2" applyNumberFormat="1" applyFont="1" applyBorder="1"/>
    <xf numFmtId="167" fontId="6" fillId="0" borderId="29" xfId="2" applyNumberFormat="1" applyFont="1" applyBorder="1"/>
    <xf numFmtId="167" fontId="6" fillId="0" borderId="1" xfId="2" applyNumberFormat="1" applyFont="1" applyBorder="1"/>
    <xf numFmtId="0" fontId="8" fillId="0" borderId="0" xfId="0" applyFont="1"/>
    <xf numFmtId="168" fontId="0" fillId="0" borderId="5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 wrapText="1"/>
    </xf>
    <xf numFmtId="168" fontId="0" fillId="0" borderId="11" xfId="1" applyNumberFormat="1" applyFont="1" applyBorder="1" applyAlignment="1">
      <alignment vertical="center"/>
    </xf>
    <xf numFmtId="167" fontId="6" fillId="0" borderId="11" xfId="2" applyNumberFormat="1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" fontId="2" fillId="0" borderId="32" xfId="0" applyNumberFormat="1" applyFont="1" applyBorder="1"/>
    <xf numFmtId="167" fontId="2" fillId="0" borderId="33" xfId="0" applyNumberFormat="1" applyFont="1" applyBorder="1"/>
    <xf numFmtId="3" fontId="2" fillId="0" borderId="34" xfId="0" applyNumberFormat="1" applyFont="1" applyBorder="1"/>
    <xf numFmtId="167" fontId="2" fillId="0" borderId="35" xfId="0" applyNumberFormat="1" applyFont="1" applyBorder="1"/>
    <xf numFmtId="6" fontId="5" fillId="0" borderId="36" xfId="0" applyNumberFormat="1" applyFont="1" applyBorder="1"/>
    <xf numFmtId="6" fontId="5" fillId="0" borderId="37" xfId="0" applyNumberFormat="1" applyFont="1" applyBorder="1"/>
    <xf numFmtId="6" fontId="6" fillId="0" borderId="38" xfId="0" applyNumberFormat="1" applyFont="1" applyBorder="1"/>
    <xf numFmtId="167" fontId="6" fillId="0" borderId="39" xfId="0" applyNumberFormat="1" applyFont="1" applyBorder="1"/>
    <xf numFmtId="0" fontId="0" fillId="0" borderId="40" xfId="0" applyBorder="1"/>
    <xf numFmtId="0" fontId="0" fillId="0" borderId="41" xfId="0" applyBorder="1"/>
    <xf numFmtId="0" fontId="2" fillId="3" borderId="42" xfId="0" applyFont="1" applyFill="1" applyBorder="1"/>
    <xf numFmtId="6" fontId="2" fillId="3" borderId="43" xfId="0" applyNumberFormat="1" applyFont="1" applyFill="1" applyBorder="1"/>
    <xf numFmtId="0" fontId="3" fillId="2" borderId="3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2" fontId="0" fillId="0" borderId="47" xfId="0" applyNumberFormat="1" applyBorder="1" applyAlignment="1">
      <alignment horizontal="right" vertical="center"/>
    </xf>
    <xf numFmtId="2" fontId="9" fillId="0" borderId="6" xfId="0" applyNumberFormat="1" applyFont="1" applyBorder="1"/>
    <xf numFmtId="166" fontId="9" fillId="0" borderId="6" xfId="0" applyNumberFormat="1" applyFont="1" applyBorder="1"/>
    <xf numFmtId="2" fontId="9" fillId="0" borderId="2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167" fontId="0" fillId="0" borderId="5" xfId="2" applyNumberFormat="1" applyFont="1" applyBorder="1"/>
    <xf numFmtId="167" fontId="0" fillId="0" borderId="1" xfId="2" applyNumberFormat="1" applyFont="1" applyBorder="1"/>
    <xf numFmtId="167" fontId="0" fillId="0" borderId="49" xfId="2" applyNumberFormat="1" applyFont="1" applyBorder="1"/>
    <xf numFmtId="165" fontId="0" fillId="0" borderId="48" xfId="0" applyNumberFormat="1" applyBorder="1" applyAlignment="1">
      <alignment horizontal="right" vertical="center"/>
    </xf>
    <xf numFmtId="2" fontId="0" fillId="0" borderId="50" xfId="0" applyNumberFormat="1" applyBorder="1" applyAlignment="1">
      <alignment horizontal="right" vertical="center"/>
    </xf>
    <xf numFmtId="165" fontId="0" fillId="0" borderId="51" xfId="0" applyNumberFormat="1" applyBorder="1" applyAlignment="1">
      <alignment horizontal="right" vertical="center"/>
    </xf>
    <xf numFmtId="167" fontId="0" fillId="0" borderId="52" xfId="2" applyNumberFormat="1" applyFont="1" applyBorder="1"/>
    <xf numFmtId="165" fontId="9" fillId="0" borderId="6" xfId="0" applyNumberFormat="1" applyFont="1" applyBorder="1"/>
    <xf numFmtId="0" fontId="4" fillId="0" borderId="53" xfId="0" applyFont="1" applyBorder="1"/>
    <xf numFmtId="0" fontId="0" fillId="0" borderId="54" xfId="0" applyBorder="1" applyAlignment="1">
      <alignment horizontal="center" vertical="center"/>
    </xf>
    <xf numFmtId="2" fontId="9" fillId="0" borderId="54" xfId="0" applyNumberFormat="1" applyFont="1" applyBorder="1"/>
    <xf numFmtId="167" fontId="0" fillId="0" borderId="55" xfId="2" applyNumberFormat="1" applyFont="1" applyBorder="1"/>
    <xf numFmtId="165" fontId="9" fillId="0" borderId="56" xfId="0" applyNumberFormat="1" applyFont="1" applyBorder="1"/>
    <xf numFmtId="167" fontId="0" fillId="0" borderId="0" xfId="2" applyNumberFormat="1" applyFont="1" applyBorder="1"/>
    <xf numFmtId="167" fontId="0" fillId="0" borderId="57" xfId="2" applyNumberFormat="1" applyFont="1" applyBorder="1"/>
    <xf numFmtId="167" fontId="2" fillId="3" borderId="24" xfId="0" applyNumberFormat="1" applyFont="1" applyFill="1" applyBorder="1"/>
    <xf numFmtId="0" fontId="3" fillId="2" borderId="58" xfId="0" applyFont="1" applyFill="1" applyBorder="1" applyAlignment="1">
      <alignment horizontal="center" vertical="center" wrapText="1"/>
    </xf>
    <xf numFmtId="167" fontId="6" fillId="0" borderId="59" xfId="2" applyNumberFormat="1" applyFont="1" applyBorder="1"/>
    <xf numFmtId="0" fontId="3" fillId="2" borderId="60" xfId="0" applyFont="1" applyFill="1" applyBorder="1" applyAlignment="1">
      <alignment horizontal="center" vertical="center" wrapText="1"/>
    </xf>
    <xf numFmtId="167" fontId="6" fillId="0" borderId="61" xfId="2" applyNumberFormat="1" applyFont="1" applyBorder="1"/>
    <xf numFmtId="0" fontId="3" fillId="2" borderId="12" xfId="0" applyFont="1" applyFill="1" applyBorder="1" applyAlignment="1">
      <alignment horizontal="center" vertical="center" wrapText="1"/>
    </xf>
    <xf numFmtId="0" fontId="3" fillId="3" borderId="62" xfId="0" applyFont="1" applyFill="1" applyBorder="1"/>
    <xf numFmtId="8" fontId="2" fillId="3" borderId="63" xfId="0" applyNumberFormat="1" applyFont="1" applyFill="1" applyBorder="1"/>
    <xf numFmtId="0" fontId="0" fillId="0" borderId="28" xfId="0" applyBorder="1" applyAlignment="1">
      <alignment horizontal="center" vertical="center"/>
    </xf>
    <xf numFmtId="169" fontId="0" fillId="0" borderId="0" xfId="1" applyNumberFormat="1" applyFont="1"/>
    <xf numFmtId="44" fontId="0" fillId="0" borderId="0" xfId="0" applyNumberFormat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E5EC-B1F5-480C-A1E2-2882E6E66966}">
  <sheetPr codeName="Sheet2"/>
  <dimension ref="B1:Q47"/>
  <sheetViews>
    <sheetView tabSelected="1" zoomScale="89" zoomScaleNormal="89" workbookViewId="0">
      <selection activeCell="D24" sqref="D24"/>
    </sheetView>
  </sheetViews>
  <sheetFormatPr defaultRowHeight="15" x14ac:dyDescent="0.25"/>
  <cols>
    <col min="1" max="1" width="6.5703125" customWidth="1"/>
    <col min="2" max="2" width="34.5703125" customWidth="1"/>
    <col min="3" max="3" width="13.5703125" bestFit="1" customWidth="1"/>
    <col min="4" max="12" width="17.7109375" customWidth="1"/>
    <col min="13" max="13" width="13" customWidth="1"/>
    <col min="14" max="14" width="16.42578125" bestFit="1" customWidth="1"/>
    <col min="15" max="15" width="13" customWidth="1"/>
    <col min="16" max="16" width="10" bestFit="1" customWidth="1"/>
  </cols>
  <sheetData>
    <row r="1" spans="2:17" ht="15.75" thickBot="1" x14ac:dyDescent="0.3">
      <c r="B1" s="107" t="s">
        <v>14</v>
      </c>
      <c r="C1" s="108"/>
      <c r="D1" s="108"/>
      <c r="E1" s="108"/>
      <c r="F1" s="109"/>
      <c r="P1" s="2"/>
    </row>
    <row r="2" spans="2:17" ht="30.75" thickBot="1" x14ac:dyDescent="0.3">
      <c r="B2" s="4" t="s">
        <v>2</v>
      </c>
      <c r="C2" s="5" t="s">
        <v>3</v>
      </c>
      <c r="D2" s="28" t="s">
        <v>0</v>
      </c>
      <c r="E2" s="4" t="s">
        <v>1</v>
      </c>
      <c r="F2" s="6" t="s">
        <v>15</v>
      </c>
      <c r="P2" s="2"/>
    </row>
    <row r="3" spans="2:17" x14ac:dyDescent="0.25">
      <c r="B3" s="7" t="s">
        <v>7</v>
      </c>
      <c r="C3" s="8" t="s">
        <v>4</v>
      </c>
      <c r="D3" s="9">
        <v>96458581.109999999</v>
      </c>
      <c r="E3" s="10">
        <v>0</v>
      </c>
      <c r="F3" s="11">
        <v>11271</v>
      </c>
      <c r="P3" s="2"/>
    </row>
    <row r="4" spans="2:17" x14ac:dyDescent="0.25">
      <c r="B4" s="3" t="s">
        <v>8</v>
      </c>
      <c r="C4" s="12" t="s">
        <v>4</v>
      </c>
      <c r="D4" s="13">
        <v>28828609.640000001</v>
      </c>
      <c r="E4" s="13">
        <v>0</v>
      </c>
      <c r="F4" s="14">
        <v>1337</v>
      </c>
      <c r="P4" s="33"/>
    </row>
    <row r="5" spans="2:17" x14ac:dyDescent="0.25">
      <c r="B5" s="3" t="s">
        <v>9</v>
      </c>
      <c r="C5" s="12" t="s">
        <v>5</v>
      </c>
      <c r="D5" s="13">
        <v>59808297.88000001</v>
      </c>
      <c r="E5" s="13">
        <v>215106.83</v>
      </c>
      <c r="F5" s="15">
        <v>70</v>
      </c>
      <c r="P5" s="2"/>
    </row>
    <row r="6" spans="2:17" x14ac:dyDescent="0.25">
      <c r="B6" s="3" t="s">
        <v>10</v>
      </c>
      <c r="C6" s="12" t="s">
        <v>5</v>
      </c>
      <c r="D6" s="13">
        <v>1187658.02</v>
      </c>
      <c r="E6" s="13">
        <v>3319.34</v>
      </c>
      <c r="F6" s="14">
        <v>3161</v>
      </c>
      <c r="P6" s="2"/>
    </row>
    <row r="7" spans="2:17" x14ac:dyDescent="0.25">
      <c r="B7" s="3" t="s">
        <v>11</v>
      </c>
      <c r="C7" s="12" t="s">
        <v>5</v>
      </c>
      <c r="D7" s="13">
        <v>136721.45000000001</v>
      </c>
      <c r="E7" s="16">
        <v>355</v>
      </c>
      <c r="F7" s="15">
        <v>5</v>
      </c>
      <c r="P7" s="2"/>
    </row>
    <row r="8" spans="2:17" x14ac:dyDescent="0.25">
      <c r="B8" s="3" t="s">
        <v>12</v>
      </c>
      <c r="C8" s="12" t="s">
        <v>4</v>
      </c>
      <c r="D8" s="13">
        <v>248859</v>
      </c>
      <c r="E8" s="16">
        <v>0</v>
      </c>
      <c r="F8" s="15">
        <v>29</v>
      </c>
      <c r="P8" s="2"/>
    </row>
    <row r="9" spans="2:17" ht="15.75" thickBot="1" x14ac:dyDescent="0.3">
      <c r="B9" s="17" t="s">
        <v>13</v>
      </c>
      <c r="C9" s="18" t="s">
        <v>5</v>
      </c>
      <c r="D9" s="19">
        <v>47435810.810000002</v>
      </c>
      <c r="E9" s="19">
        <v>68047.839999999997</v>
      </c>
      <c r="F9" s="20">
        <v>1</v>
      </c>
      <c r="P9" s="2"/>
    </row>
    <row r="10" spans="2:17" ht="15.75" thickBot="1" x14ac:dyDescent="0.3">
      <c r="B10" s="22"/>
      <c r="C10" s="23"/>
      <c r="D10" s="24"/>
      <c r="E10" s="24"/>
      <c r="F10" s="24"/>
      <c r="G10" s="24"/>
      <c r="H10" s="24"/>
      <c r="K10" s="21"/>
      <c r="L10" s="21"/>
      <c r="P10" s="2"/>
    </row>
    <row r="11" spans="2:17" ht="16.5" thickTop="1" thickBot="1" x14ac:dyDescent="0.3">
      <c r="D11" s="110" t="s">
        <v>16</v>
      </c>
      <c r="E11" s="111"/>
      <c r="F11" s="112" t="s">
        <v>19</v>
      </c>
      <c r="G11" s="113"/>
      <c r="H11" s="114" t="s">
        <v>21</v>
      </c>
      <c r="I11" s="115"/>
      <c r="P11" s="2"/>
    </row>
    <row r="12" spans="2:17" ht="15" customHeight="1" thickBot="1" x14ac:dyDescent="0.3">
      <c r="B12" s="38" t="s">
        <v>2</v>
      </c>
      <c r="C12" s="5" t="s">
        <v>3</v>
      </c>
      <c r="D12" s="4" t="s">
        <v>17</v>
      </c>
      <c r="E12" s="4" t="s">
        <v>18</v>
      </c>
      <c r="F12" s="4" t="s">
        <v>17</v>
      </c>
      <c r="G12" s="38" t="s">
        <v>18</v>
      </c>
      <c r="H12" s="74" t="s">
        <v>17</v>
      </c>
      <c r="I12" s="75" t="s">
        <v>18</v>
      </c>
      <c r="P12" s="2"/>
    </row>
    <row r="13" spans="2:17" x14ac:dyDescent="0.25">
      <c r="B13" s="39" t="s">
        <v>7</v>
      </c>
      <c r="C13" s="8" t="s">
        <v>4</v>
      </c>
      <c r="D13" s="42">
        <v>19.73</v>
      </c>
      <c r="E13" s="36"/>
      <c r="F13" s="34">
        <v>20.440000000000001</v>
      </c>
      <c r="G13" s="56"/>
      <c r="H13" s="76">
        <f>F13-D13</f>
        <v>0.71000000000000085</v>
      </c>
      <c r="I13" s="84">
        <f>G13-E13</f>
        <v>0</v>
      </c>
      <c r="P13" s="25"/>
      <c r="Q13" s="25"/>
    </row>
    <row r="14" spans="2:17" x14ac:dyDescent="0.25">
      <c r="B14" s="40" t="s">
        <v>8</v>
      </c>
      <c r="C14" s="12" t="s">
        <v>4</v>
      </c>
      <c r="D14" s="43">
        <v>19.309999999999999</v>
      </c>
      <c r="E14" s="37">
        <v>6.6E-3</v>
      </c>
      <c r="F14" s="35">
        <v>20.010000000000002</v>
      </c>
      <c r="G14" s="57">
        <v>6.7999999999999996E-3</v>
      </c>
      <c r="H14" s="76">
        <f t="shared" ref="H14:H19" si="0">F14-D14</f>
        <v>0.70000000000000284</v>
      </c>
      <c r="I14" s="84">
        <f t="shared" ref="I14:I19" si="1">G14-E14</f>
        <v>1.9999999999999966E-4</v>
      </c>
      <c r="P14" s="26"/>
      <c r="Q14" s="26"/>
    </row>
    <row r="15" spans="2:17" x14ac:dyDescent="0.25">
      <c r="B15" s="40" t="s">
        <v>9</v>
      </c>
      <c r="C15" s="12" t="s">
        <v>5</v>
      </c>
      <c r="D15" s="43">
        <v>195.42</v>
      </c>
      <c r="E15" s="37">
        <v>1.7492000000000001</v>
      </c>
      <c r="F15" s="35">
        <v>202.46</v>
      </c>
      <c r="G15" s="57">
        <v>1.8122</v>
      </c>
      <c r="H15" s="76">
        <f t="shared" si="0"/>
        <v>7.0400000000000205</v>
      </c>
      <c r="I15" s="84">
        <f t="shared" si="1"/>
        <v>6.2999999999999945E-2</v>
      </c>
      <c r="P15" s="26"/>
      <c r="Q15" s="26"/>
    </row>
    <row r="16" spans="2:17" x14ac:dyDescent="0.25">
      <c r="B16" s="40" t="s">
        <v>10</v>
      </c>
      <c r="C16" s="12" t="s">
        <v>5</v>
      </c>
      <c r="D16" s="43">
        <v>1.27</v>
      </c>
      <c r="E16" s="37">
        <v>12.3462</v>
      </c>
      <c r="F16" s="35">
        <v>1.32</v>
      </c>
      <c r="G16" s="57">
        <v>12.790699999999999</v>
      </c>
      <c r="H16" s="76">
        <f t="shared" si="0"/>
        <v>5.0000000000000044E-2</v>
      </c>
      <c r="I16" s="84">
        <f t="shared" si="1"/>
        <v>0.44449999999999967</v>
      </c>
      <c r="P16" s="26"/>
      <c r="Q16" s="26"/>
    </row>
    <row r="17" spans="2:17" x14ac:dyDescent="0.25">
      <c r="B17" s="40" t="s">
        <v>11</v>
      </c>
      <c r="C17" s="12" t="s">
        <v>5</v>
      </c>
      <c r="D17" s="43">
        <v>3.69</v>
      </c>
      <c r="E17" s="37">
        <v>6.9316000000000004</v>
      </c>
      <c r="F17" s="35">
        <v>3.82</v>
      </c>
      <c r="G17" s="57">
        <v>7.1810999999999998</v>
      </c>
      <c r="H17" s="76">
        <f t="shared" si="0"/>
        <v>0.12999999999999989</v>
      </c>
      <c r="I17" s="84">
        <f t="shared" si="1"/>
        <v>0.24949999999999939</v>
      </c>
      <c r="P17" s="26"/>
      <c r="Q17" s="26"/>
    </row>
    <row r="18" spans="2:17" x14ac:dyDescent="0.25">
      <c r="B18" s="40" t="s">
        <v>12</v>
      </c>
      <c r="C18" s="12" t="s">
        <v>4</v>
      </c>
      <c r="D18" s="43">
        <v>7.85</v>
      </c>
      <c r="E18" s="37">
        <v>2.2000000000000001E-3</v>
      </c>
      <c r="F18" s="35">
        <v>8.1300000000000008</v>
      </c>
      <c r="G18" s="57">
        <v>2.3E-3</v>
      </c>
      <c r="H18" s="76">
        <f t="shared" si="0"/>
        <v>0.28000000000000114</v>
      </c>
      <c r="I18" s="84">
        <f t="shared" si="1"/>
        <v>9.9999999999999829E-5</v>
      </c>
      <c r="P18" s="26"/>
      <c r="Q18" s="26"/>
    </row>
    <row r="19" spans="2:17" ht="15.75" thickBot="1" x14ac:dyDescent="0.3">
      <c r="B19" s="41" t="s">
        <v>13</v>
      </c>
      <c r="C19" s="18" t="s">
        <v>5</v>
      </c>
      <c r="D19" s="44">
        <v>1545.57</v>
      </c>
      <c r="E19" s="45"/>
      <c r="F19" s="46">
        <v>1601.21</v>
      </c>
      <c r="G19" s="58"/>
      <c r="H19" s="85">
        <f t="shared" si="0"/>
        <v>55.6400000000001</v>
      </c>
      <c r="I19" s="86">
        <f t="shared" si="1"/>
        <v>0</v>
      </c>
      <c r="P19" s="26"/>
      <c r="Q19" s="26"/>
    </row>
    <row r="20" spans="2:17" x14ac:dyDescent="0.25">
      <c r="B20" s="22"/>
      <c r="D20" s="23"/>
      <c r="E20" s="31"/>
      <c r="F20" s="32"/>
      <c r="P20" s="26"/>
      <c r="Q20" s="26"/>
    </row>
    <row r="21" spans="2:17" ht="15.75" thickBot="1" x14ac:dyDescent="0.3">
      <c r="B21" s="22"/>
      <c r="D21" s="23"/>
      <c r="E21" s="31"/>
      <c r="F21" s="32"/>
      <c r="P21" s="26"/>
      <c r="Q21" s="26"/>
    </row>
    <row r="22" spans="2:17" ht="15.75" thickBot="1" x14ac:dyDescent="0.3">
      <c r="D22" s="112" t="s">
        <v>26</v>
      </c>
      <c r="E22" s="120"/>
      <c r="G22" s="112" t="s">
        <v>25</v>
      </c>
      <c r="H22" s="120"/>
      <c r="P22" s="2"/>
    </row>
    <row r="23" spans="2:17" ht="60.75" thickBot="1" x14ac:dyDescent="0.3">
      <c r="B23" s="38" t="s">
        <v>2</v>
      </c>
      <c r="C23" s="5" t="s">
        <v>3</v>
      </c>
      <c r="D23" s="5" t="s">
        <v>17</v>
      </c>
      <c r="E23" s="5" t="s">
        <v>18</v>
      </c>
      <c r="F23" s="6" t="s">
        <v>27</v>
      </c>
      <c r="G23" s="5" t="s">
        <v>17</v>
      </c>
      <c r="H23" s="5" t="s">
        <v>18</v>
      </c>
      <c r="I23" s="6" t="s">
        <v>30</v>
      </c>
      <c r="J23" s="80" t="s">
        <v>24</v>
      </c>
      <c r="Q23" s="2"/>
    </row>
    <row r="24" spans="2:17" x14ac:dyDescent="0.25">
      <c r="B24" s="39" t="s">
        <v>7</v>
      </c>
      <c r="C24" s="8" t="s">
        <v>23</v>
      </c>
      <c r="D24" s="77">
        <f>H13*8/12</f>
        <v>0.47333333333333388</v>
      </c>
      <c r="E24" s="78">
        <f>I13*8/12</f>
        <v>0</v>
      </c>
      <c r="F24" s="81">
        <f>D24*F3*12+E24*D3</f>
        <v>64019.280000000072</v>
      </c>
      <c r="G24" s="77">
        <f t="shared" ref="G24:G30" si="2">ROUND(H13*8/12,2)</f>
        <v>0.47</v>
      </c>
      <c r="H24" s="88">
        <f t="shared" ref="H24:H30" si="3">ROUND(I13*8/12,4)</f>
        <v>0</v>
      </c>
      <c r="I24" s="87">
        <f>G24*F3*12+H24*D3</f>
        <v>63568.44</v>
      </c>
      <c r="J24" s="83">
        <f>I24-F24</f>
        <v>-450.84000000006927</v>
      </c>
      <c r="K24" s="33"/>
      <c r="L24" s="106"/>
      <c r="Q24" s="2"/>
    </row>
    <row r="25" spans="2:17" x14ac:dyDescent="0.25">
      <c r="B25" s="40" t="s">
        <v>8</v>
      </c>
      <c r="C25" s="12" t="s">
        <v>4</v>
      </c>
      <c r="D25" s="77">
        <f t="shared" ref="D25:D30" si="4">H14*8/12</f>
        <v>0.46666666666666856</v>
      </c>
      <c r="E25" s="78">
        <f t="shared" ref="E25:E30" si="5">I14*8/12</f>
        <v>1.333333333333331E-4</v>
      </c>
      <c r="F25" s="82">
        <f>D25*F4*12+E25*D4</f>
        <v>11331.01461866669</v>
      </c>
      <c r="G25" s="79">
        <f t="shared" si="2"/>
        <v>0.47</v>
      </c>
      <c r="H25" s="88">
        <f t="shared" si="3"/>
        <v>1E-4</v>
      </c>
      <c r="I25" s="87">
        <f t="shared" ref="I25" si="6">G25*F4*12+H25*D4</f>
        <v>10423.540964</v>
      </c>
      <c r="J25" s="83">
        <f t="shared" ref="J25:J30" si="7">I25-F25</f>
        <v>-907.47365466668998</v>
      </c>
      <c r="Q25" s="2"/>
    </row>
    <row r="26" spans="2:17" x14ac:dyDescent="0.25">
      <c r="B26" s="40" t="s">
        <v>9</v>
      </c>
      <c r="C26" s="12" t="s">
        <v>5</v>
      </c>
      <c r="D26" s="77">
        <f t="shared" si="4"/>
        <v>4.6933333333333467</v>
      </c>
      <c r="E26" s="78">
        <f t="shared" si="5"/>
        <v>4.1999999999999961E-2</v>
      </c>
      <c r="F26" s="82">
        <f>D26*F5*12+E26*E5</f>
        <v>12976.886860000002</v>
      </c>
      <c r="G26" s="79">
        <f t="shared" si="2"/>
        <v>4.6900000000000004</v>
      </c>
      <c r="H26" s="88">
        <f t="shared" si="3"/>
        <v>4.2000000000000003E-2</v>
      </c>
      <c r="I26" s="87">
        <f>G26*F5*12+H26*E5</f>
        <v>12974.086860000001</v>
      </c>
      <c r="J26" s="83">
        <f t="shared" si="7"/>
        <v>-2.8000000000010914</v>
      </c>
      <c r="Q26" s="2"/>
    </row>
    <row r="27" spans="2:17" x14ac:dyDescent="0.25">
      <c r="B27" s="40" t="s">
        <v>10</v>
      </c>
      <c r="C27" s="12" t="s">
        <v>5</v>
      </c>
      <c r="D27" s="77">
        <f t="shared" si="4"/>
        <v>3.3333333333333361E-2</v>
      </c>
      <c r="E27" s="78">
        <f t="shared" si="5"/>
        <v>0.29633333333333312</v>
      </c>
      <c r="F27" s="82">
        <f>D27*F6*12+E27*E6</f>
        <v>2248.0310866666669</v>
      </c>
      <c r="G27" s="79">
        <f t="shared" si="2"/>
        <v>0.03</v>
      </c>
      <c r="H27" s="88">
        <f t="shared" si="3"/>
        <v>0.29630000000000001</v>
      </c>
      <c r="I27" s="87">
        <f t="shared" ref="I27:I28" si="8">G27*F6*12+H27*E6</f>
        <v>2121.480442</v>
      </c>
      <c r="J27" s="83">
        <f t="shared" si="7"/>
        <v>-126.55064466666681</v>
      </c>
      <c r="Q27" s="2"/>
    </row>
    <row r="28" spans="2:17" x14ac:dyDescent="0.25">
      <c r="B28" s="40" t="s">
        <v>11</v>
      </c>
      <c r="C28" s="12" t="s">
        <v>5</v>
      </c>
      <c r="D28" s="77">
        <f t="shared" si="4"/>
        <v>8.66666666666666E-2</v>
      </c>
      <c r="E28" s="78">
        <f t="shared" si="5"/>
        <v>0.16633333333333292</v>
      </c>
      <c r="F28" s="82">
        <f>D28*F7*12+E28*E7</f>
        <v>64.248333333333179</v>
      </c>
      <c r="G28" s="79">
        <f t="shared" si="2"/>
        <v>0.09</v>
      </c>
      <c r="H28" s="88">
        <f t="shared" si="3"/>
        <v>0.1663</v>
      </c>
      <c r="I28" s="87">
        <f t="shared" si="8"/>
        <v>64.436500000000009</v>
      </c>
      <c r="J28" s="83">
        <f t="shared" si="7"/>
        <v>0.18816666666683091</v>
      </c>
      <c r="Q28" s="2"/>
    </row>
    <row r="29" spans="2:17" x14ac:dyDescent="0.25">
      <c r="B29" s="40" t="s">
        <v>12</v>
      </c>
      <c r="C29" s="12" t="s">
        <v>4</v>
      </c>
      <c r="D29" s="77">
        <f t="shared" si="4"/>
        <v>0.18666666666666742</v>
      </c>
      <c r="E29" s="78">
        <f t="shared" si="5"/>
        <v>6.6666666666666548E-5</v>
      </c>
      <c r="F29" s="82">
        <f>D29*F8*12+E29*D8</f>
        <v>81.55060000000023</v>
      </c>
      <c r="G29" s="79">
        <f t="shared" si="2"/>
        <v>0.19</v>
      </c>
      <c r="H29" s="88">
        <f t="shared" si="3"/>
        <v>1E-4</v>
      </c>
      <c r="I29" s="87">
        <f>G29*F8*12+H29*D8</f>
        <v>91.005899999999997</v>
      </c>
      <c r="J29" s="83">
        <f t="shared" si="7"/>
        <v>9.4552999999997667</v>
      </c>
      <c r="Q29" s="2"/>
    </row>
    <row r="30" spans="2:17" ht="15.75" thickBot="1" x14ac:dyDescent="0.3">
      <c r="B30" s="89" t="s">
        <v>13</v>
      </c>
      <c r="C30" s="90" t="s">
        <v>5</v>
      </c>
      <c r="D30" s="77">
        <f t="shared" si="4"/>
        <v>37.093333333333398</v>
      </c>
      <c r="E30" s="78">
        <f t="shared" si="5"/>
        <v>0</v>
      </c>
      <c r="F30" s="92">
        <f>D30*F9*12</f>
        <v>445.1200000000008</v>
      </c>
      <c r="G30" s="91">
        <f t="shared" si="2"/>
        <v>37.090000000000003</v>
      </c>
      <c r="H30" s="93">
        <f t="shared" si="3"/>
        <v>0</v>
      </c>
      <c r="I30" s="94">
        <f>G30*F9*12</f>
        <v>445.08000000000004</v>
      </c>
      <c r="J30" s="95">
        <f t="shared" si="7"/>
        <v>-4.0000000000759428E-2</v>
      </c>
      <c r="Q30" s="2"/>
    </row>
    <row r="31" spans="2:17" ht="15.75" thickBot="1" x14ac:dyDescent="0.3">
      <c r="B31" s="47" t="s">
        <v>6</v>
      </c>
      <c r="C31" s="48"/>
      <c r="D31" s="48"/>
      <c r="E31" s="48"/>
      <c r="F31" s="96">
        <f>ROUND(SUM(F24:F30),2)</f>
        <v>91166.13</v>
      </c>
      <c r="G31" s="96"/>
      <c r="H31" s="96"/>
      <c r="I31" s="96">
        <f>ROUND(SUM(I24:I30),2)</f>
        <v>89688.07</v>
      </c>
      <c r="J31" s="49">
        <f>SUM(J24:J30)</f>
        <v>-1478.0608326667611</v>
      </c>
      <c r="Q31" s="2"/>
    </row>
    <row r="32" spans="2:17" ht="15.75" thickBot="1" x14ac:dyDescent="0.3"/>
    <row r="33" spans="2:9" ht="21.75" thickBot="1" x14ac:dyDescent="0.4">
      <c r="B33" s="55" t="s">
        <v>20</v>
      </c>
      <c r="D33" s="116" t="s">
        <v>28</v>
      </c>
      <c r="E33" s="117"/>
      <c r="F33" s="116" t="s">
        <v>29</v>
      </c>
      <c r="G33" s="117"/>
      <c r="H33" s="118" t="s">
        <v>21</v>
      </c>
      <c r="I33" s="119"/>
    </row>
    <row r="34" spans="2:9" ht="16.5" thickTop="1" thickBot="1" x14ac:dyDescent="0.3">
      <c r="B34" s="101" t="s">
        <v>2</v>
      </c>
      <c r="C34" s="97" t="s">
        <v>3</v>
      </c>
      <c r="D34" s="97" t="s">
        <v>17</v>
      </c>
      <c r="E34" s="97" t="s">
        <v>18</v>
      </c>
      <c r="F34" s="97" t="s">
        <v>17</v>
      </c>
      <c r="G34" s="99" t="s">
        <v>18</v>
      </c>
      <c r="H34" s="60" t="s">
        <v>17</v>
      </c>
      <c r="I34" s="61" t="s">
        <v>18</v>
      </c>
    </row>
    <row r="35" spans="2:9" x14ac:dyDescent="0.25">
      <c r="B35" s="1" t="s">
        <v>7</v>
      </c>
      <c r="C35" s="104" t="s">
        <v>4</v>
      </c>
      <c r="D35" s="51">
        <f>D13*F3*8</f>
        <v>1779014.6400000001</v>
      </c>
      <c r="E35" s="51">
        <f>IF(C35="kWh", E13*D3/12*8, E13*E3/12*8)</f>
        <v>0</v>
      </c>
      <c r="F35" s="51">
        <f>F13*F3*8</f>
        <v>1843033.9200000002</v>
      </c>
      <c r="G35" s="53">
        <f>IF(C35="kWh", G13*D3/12*8, G13*E3/12*8)</f>
        <v>0</v>
      </c>
      <c r="H35" s="62">
        <f t="shared" ref="H35:I41" si="9">F35-D35</f>
        <v>64019.280000000028</v>
      </c>
      <c r="I35" s="63">
        <f t="shared" si="9"/>
        <v>0</v>
      </c>
    </row>
    <row r="36" spans="2:9" x14ac:dyDescent="0.25">
      <c r="B36" s="3" t="s">
        <v>8</v>
      </c>
      <c r="C36" s="12" t="s">
        <v>4</v>
      </c>
      <c r="D36" s="50">
        <f t="shared" ref="D36:D42" si="10">D14*F4*8</f>
        <v>206539.75999999998</v>
      </c>
      <c r="E36" s="50">
        <f t="shared" ref="E36:E42" si="11">IF(C36="kWh", E14*D4/12*8, E14*E4/12*8)</f>
        <v>126845.88241600001</v>
      </c>
      <c r="F36" s="50">
        <f t="shared" ref="F36:F42" si="12">F14*F4*8</f>
        <v>214026.96000000002</v>
      </c>
      <c r="G36" s="54">
        <f t="shared" ref="G36:G42" si="13">IF(C36="kWh", G14*D4/12*8, G14*E4/12*8)</f>
        <v>130689.69703466666</v>
      </c>
      <c r="H36" s="64">
        <f t="shared" si="9"/>
        <v>7487.2000000000407</v>
      </c>
      <c r="I36" s="65">
        <f t="shared" si="9"/>
        <v>3843.8146186666563</v>
      </c>
    </row>
    <row r="37" spans="2:9" x14ac:dyDescent="0.25">
      <c r="B37" s="3" t="s">
        <v>9</v>
      </c>
      <c r="C37" s="12" t="s">
        <v>5</v>
      </c>
      <c r="D37" s="50">
        <f t="shared" si="10"/>
        <v>109435.2</v>
      </c>
      <c r="E37" s="50">
        <f t="shared" si="11"/>
        <v>250843.24469066667</v>
      </c>
      <c r="F37" s="50">
        <f t="shared" si="12"/>
        <v>113377.60000000001</v>
      </c>
      <c r="G37" s="54">
        <f t="shared" si="13"/>
        <v>259877.73155066665</v>
      </c>
      <c r="H37" s="64">
        <f t="shared" si="9"/>
        <v>3942.4000000000087</v>
      </c>
      <c r="I37" s="65">
        <f t="shared" si="9"/>
        <v>9034.4868599999754</v>
      </c>
    </row>
    <row r="38" spans="2:9" x14ac:dyDescent="0.25">
      <c r="B38" s="3" t="s">
        <v>10</v>
      </c>
      <c r="C38" s="12" t="s">
        <v>5</v>
      </c>
      <c r="D38" s="50">
        <f t="shared" si="10"/>
        <v>32115.760000000002</v>
      </c>
      <c r="E38" s="50">
        <f t="shared" si="11"/>
        <v>27320.823671999999</v>
      </c>
      <c r="F38" s="50">
        <f t="shared" si="12"/>
        <v>33380.160000000003</v>
      </c>
      <c r="G38" s="54">
        <f t="shared" si="13"/>
        <v>28304.454758666663</v>
      </c>
      <c r="H38" s="64">
        <f t="shared" si="9"/>
        <v>1264.4000000000015</v>
      </c>
      <c r="I38" s="65">
        <f t="shared" si="9"/>
        <v>983.63108666666449</v>
      </c>
    </row>
    <row r="39" spans="2:9" x14ac:dyDescent="0.25">
      <c r="B39" s="3" t="s">
        <v>11</v>
      </c>
      <c r="C39" s="12" t="s">
        <v>5</v>
      </c>
      <c r="D39" s="50">
        <f t="shared" si="10"/>
        <v>147.6</v>
      </c>
      <c r="E39" s="50">
        <f t="shared" si="11"/>
        <v>1640.4786666666669</v>
      </c>
      <c r="F39" s="50">
        <f t="shared" si="12"/>
        <v>152.79999999999998</v>
      </c>
      <c r="G39" s="54">
        <f t="shared" si="13"/>
        <v>1699.527</v>
      </c>
      <c r="H39" s="64">
        <f t="shared" si="9"/>
        <v>5.1999999999999886</v>
      </c>
      <c r="I39" s="65">
        <f t="shared" si="9"/>
        <v>59.048333333333176</v>
      </c>
    </row>
    <row r="40" spans="2:9" x14ac:dyDescent="0.25">
      <c r="B40" s="3" t="s">
        <v>12</v>
      </c>
      <c r="C40" s="12" t="s">
        <v>4</v>
      </c>
      <c r="D40" s="50">
        <f t="shared" si="10"/>
        <v>1821.1999999999998</v>
      </c>
      <c r="E40" s="50">
        <f t="shared" si="11"/>
        <v>364.99320000000006</v>
      </c>
      <c r="F40" s="50">
        <f t="shared" si="12"/>
        <v>1886.16</v>
      </c>
      <c r="G40" s="54">
        <f t="shared" si="13"/>
        <v>381.58379999999994</v>
      </c>
      <c r="H40" s="64">
        <f t="shared" si="9"/>
        <v>64.960000000000264</v>
      </c>
      <c r="I40" s="65">
        <f t="shared" si="9"/>
        <v>16.590599999999881</v>
      </c>
    </row>
    <row r="41" spans="2:9" x14ac:dyDescent="0.25">
      <c r="B41" s="3" t="s">
        <v>13</v>
      </c>
      <c r="C41" s="12" t="s">
        <v>5</v>
      </c>
      <c r="D41" s="50">
        <f t="shared" si="10"/>
        <v>12364.56</v>
      </c>
      <c r="E41" s="50">
        <f t="shared" si="11"/>
        <v>0</v>
      </c>
      <c r="F41" s="50">
        <f t="shared" si="12"/>
        <v>12809.68</v>
      </c>
      <c r="G41" s="54">
        <f t="shared" si="13"/>
        <v>0</v>
      </c>
      <c r="H41" s="64">
        <f t="shared" si="9"/>
        <v>445.1200000000008</v>
      </c>
      <c r="I41" s="65">
        <f t="shared" si="9"/>
        <v>0</v>
      </c>
    </row>
    <row r="42" spans="2:9" ht="15.75" thickBot="1" x14ac:dyDescent="0.3">
      <c r="B42" s="29"/>
      <c r="C42" s="18" t="s">
        <v>5</v>
      </c>
      <c r="D42" s="52">
        <f t="shared" si="10"/>
        <v>0</v>
      </c>
      <c r="E42" s="52">
        <f t="shared" si="11"/>
        <v>0</v>
      </c>
      <c r="F42" s="52">
        <f t="shared" si="12"/>
        <v>0</v>
      </c>
      <c r="G42" s="59">
        <f t="shared" si="13"/>
        <v>0</v>
      </c>
      <c r="H42" s="66"/>
      <c r="I42" s="67"/>
    </row>
    <row r="43" spans="2:9" ht="15.75" thickBot="1" x14ac:dyDescent="0.3">
      <c r="B43" s="102" t="s">
        <v>6</v>
      </c>
      <c r="C43" s="103"/>
      <c r="D43" s="98">
        <f t="shared" ref="D43:I43" si="14">SUM(D35:D41)</f>
        <v>2141438.7200000002</v>
      </c>
      <c r="E43" s="98">
        <f t="shared" si="14"/>
        <v>407015.42264533334</v>
      </c>
      <c r="F43" s="98">
        <f t="shared" si="14"/>
        <v>2218667.2800000003</v>
      </c>
      <c r="G43" s="100">
        <f t="shared" si="14"/>
        <v>420952.994144</v>
      </c>
      <c r="H43" s="68">
        <f t="shared" si="14"/>
        <v>77228.560000000085</v>
      </c>
      <c r="I43" s="69">
        <f t="shared" si="14"/>
        <v>13937.571498666628</v>
      </c>
    </row>
    <row r="44" spans="2:9" ht="15.75" thickBot="1" x14ac:dyDescent="0.3">
      <c r="H44" s="70"/>
      <c r="I44" s="71"/>
    </row>
    <row r="45" spans="2:9" ht="15.75" thickBot="1" x14ac:dyDescent="0.3">
      <c r="E45" s="30"/>
      <c r="G45" s="30"/>
      <c r="H45" s="72" t="s">
        <v>22</v>
      </c>
      <c r="I45" s="73">
        <f>ROUND(H43+I43,2)</f>
        <v>91166.13</v>
      </c>
    </row>
    <row r="46" spans="2:9" ht="15.75" thickTop="1" x14ac:dyDescent="0.25">
      <c r="I46" s="27" t="b">
        <f>I45=F31</f>
        <v>1</v>
      </c>
    </row>
    <row r="47" spans="2:9" x14ac:dyDescent="0.25">
      <c r="F47" s="105"/>
      <c r="G47" s="30"/>
    </row>
  </sheetData>
  <mergeCells count="9">
    <mergeCell ref="B1:F1"/>
    <mergeCell ref="D11:E11"/>
    <mergeCell ref="F11:G11"/>
    <mergeCell ref="H11:I11"/>
    <mergeCell ref="F33:G33"/>
    <mergeCell ref="D33:E33"/>
    <mergeCell ref="H33:I33"/>
    <mergeCell ref="D22:E22"/>
    <mergeCell ref="G22:H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 Riders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Marc Abramovitz</cp:lastModifiedBy>
  <dcterms:created xsi:type="dcterms:W3CDTF">2025-09-02T15:53:30Z</dcterms:created>
  <dcterms:modified xsi:type="dcterms:W3CDTF">2025-12-15T21:37:59Z</dcterms:modified>
</cp:coreProperties>
</file>