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codeName="ThisWorkbook" defaultThemeVersion="124226"/>
  <mc:AlternateContent xmlns:mc="http://schemas.openxmlformats.org/markup-compatibility/2006">
    <mc:Choice Requires="x15">
      <x15ac:absPath xmlns:x15ac="http://schemas.microsoft.com/office/spreadsheetml/2010/11/ac" url="https://ontariopowergeneration-my.sharepoint.com/personal/ian_mcleod_opg_com/Documents/EB-2025-0297 - Tables before cleaning/"/>
    </mc:Choice>
  </mc:AlternateContent>
  <xr:revisionPtr revIDLastSave="1" documentId="8_{EA826215-48E4-4781-BEB5-C29F65940FB1}" xr6:coauthVersionLast="47" xr6:coauthVersionMax="47" xr10:uidLastSave="{689C8090-875F-4396-8383-A547830340C9}"/>
  <bookViews>
    <workbookView xWindow="-120" yWindow="-120" windowWidth="29040" windowHeight="15720" tabRatio="909" xr2:uid="{3CD352A4-D286-4BF5-8DA2-26FEC0DDF026}"/>
  </bookViews>
  <sheets>
    <sheet name="B1-1-1_Table 1" sheetId="151" r:id="rId1"/>
    <sheet name="B1-1-1_Table 2" sheetId="258" r:id="rId2"/>
    <sheet name="B1-1-1_Table 3" sheetId="259" r:id="rId3"/>
    <sheet name="B2-1-1_Table 1" sheetId="162" r:id="rId4"/>
    <sheet name="B2-1-1_Table 2" sheetId="251" r:id="rId5"/>
    <sheet name="B2-2-1_Table 1" sheetId="156" r:id="rId6"/>
    <sheet name="B2-3-1_Table 1" sheetId="219" r:id="rId7"/>
    <sheet name="B2-3-1_Table 2" sheetId="170" r:id="rId8"/>
    <sheet name="B2-3-1_Table 2a" sheetId="256" r:id="rId9"/>
    <sheet name="B2-3-1_Table 3" sheetId="250" r:id="rId10"/>
    <sheet name="B2-3-1_Table 3a" sheetId="257" r:id="rId11"/>
    <sheet name="B2-4-1_Table 1" sheetId="237" r:id="rId12"/>
    <sheet name="B2-4-1_Table 2" sheetId="122" r:id="rId13"/>
    <sheet name="B2-4-1_Table 3" sheetId="252" r:id="rId14"/>
    <sheet name="B2-5-1_Table 1" sheetId="242" r:id="rId15"/>
    <sheet name="B2-5-1_Table 2" sheetId="253" r:id="rId16"/>
    <sheet name="B3-1-1_Table 1" sheetId="260" r:id="rId17"/>
    <sheet name="B3-1-1_Table 2" sheetId="261" r:id="rId18"/>
    <sheet name="B3-2-1_Table 1" sheetId="262" r:id="rId19"/>
    <sheet name="B3-3-1_Table 1" sheetId="263" r:id="rId20"/>
    <sheet name="B3-3-1_Table 1a" sheetId="264" r:id="rId21"/>
    <sheet name="B3-3-1_Table 2" sheetId="265" r:id="rId22"/>
    <sheet name="B3-3-1_Table 2a" sheetId="266" r:id="rId23"/>
    <sheet name="B3-4-1_Table 1" sheetId="267" r:id="rId24"/>
    <sheet name="B3-4-1_Table 2" sheetId="268" r:id="rId25"/>
    <sheet name="B3-5-1_Table 1" sheetId="269" r:id="rId26"/>
    <sheet name="B3-5-1_Table 2" sheetId="270" r:id="rId27"/>
    <sheet name="B3-5-1_Table 3" sheetId="271" r:id="rId28"/>
  </sheets>
  <definedNames>
    <definedName name="_xlnm.Print_Area" localSheetId="0">'B1-1-1_Table 1'!$A$1:$M$54</definedName>
    <definedName name="_xlnm.Print_Area" localSheetId="1">'B1-1-1_Table 2'!$A$1:$K$41</definedName>
    <definedName name="_xlnm.Print_Area" localSheetId="2">'B1-1-1_Table 3'!$A$1:$K$26</definedName>
    <definedName name="_xlnm.Print_Area" localSheetId="3">'B2-1-1_Table 1'!$A$1:$M$75</definedName>
    <definedName name="_xlnm.Print_Area" localSheetId="4">'B2-1-1_Table 2'!$A$1:$M$57</definedName>
    <definedName name="_xlnm.Print_Area" localSheetId="5">'B2-2-1_Table 1'!$A$1:$O$32</definedName>
    <definedName name="_xlnm.Print_Area" localSheetId="6">'B2-3-1_Table 1'!$A$1:$J$85</definedName>
    <definedName name="_xlnm.Print_Area" localSheetId="7">'B2-3-1_Table 2'!$A$1:$J$54</definedName>
    <definedName name="_xlnm.Print_Area" localSheetId="8">'B2-3-1_Table 2a'!$A$1:$K$28</definedName>
    <definedName name="_xlnm.Print_Area" localSheetId="9">'B2-3-1_Table 3'!$A$1:$J$66</definedName>
    <definedName name="_xlnm.Print_Area" localSheetId="10">'B2-3-1_Table 3a'!$A$1:$K$28</definedName>
    <definedName name="_xlnm.Print_Area" localSheetId="11">'B2-4-1_Table 1'!$A$1:$I$80</definedName>
    <definedName name="_xlnm.Print_Area" localSheetId="12">'B2-4-1_Table 2'!$A$1:$K$53</definedName>
    <definedName name="_xlnm.Print_Area" localSheetId="13">'B2-4-1_Table 3'!$A$1:$J$67</definedName>
    <definedName name="_xlnm.Print_Area" localSheetId="14">'B2-5-1_Table 1'!$A$1:$G$35</definedName>
    <definedName name="_xlnm.Print_Area" localSheetId="15">'B2-5-1_Table 2'!$A$1:$G$78</definedName>
    <definedName name="_xlnm.Print_Area" localSheetId="16">'B3-1-1_Table 1'!$A$1:$M$66</definedName>
    <definedName name="_xlnm.Print_Area" localSheetId="17">'B3-1-1_Table 2'!$A$1:$M$73</definedName>
    <definedName name="_xlnm.Print_Area" localSheetId="18">'B3-2-1_Table 1'!$A$1:$O$70</definedName>
    <definedName name="_xlnm.Print_Area" localSheetId="19">'B3-3-1_Table 1'!$A$1:$J$157</definedName>
    <definedName name="_xlnm.Print_Area" localSheetId="20">'B3-3-1_Table 1a'!$A$1:$K$57</definedName>
    <definedName name="_xlnm.Print_Area" localSheetId="21">'B3-3-1_Table 2'!$A$1:$J$143</definedName>
    <definedName name="_xlnm.Print_Area" localSheetId="22">'B3-3-1_Table 2a'!$A$1:$J$33</definedName>
    <definedName name="_xlnm.Print_Area" localSheetId="23">'B3-4-1_Table 1'!$A$1:$K$114</definedName>
    <definedName name="_xlnm.Print_Area" localSheetId="24">'B3-4-1_Table 2'!$A$1:$J$195</definedName>
    <definedName name="_xlnm.Print_Area" localSheetId="25">'B3-5-1_Table 1'!$A$1:$G$62</definedName>
    <definedName name="_xlnm.Print_Area" localSheetId="26">'B3-5-1_Table 2'!$A$1:$G$48</definedName>
    <definedName name="_xlnm.Print_Area" localSheetId="27">'B3-5-1_Table 3'!$A$1:$G$59</definedName>
    <definedName name="_xlnm.Print_Titles" localSheetId="15">'B2-5-1_Table 2'!$1:$14</definedName>
    <definedName name="_xlnm.Print_Titles" localSheetId="18">'B3-2-1_Table 1'!$1:$8</definedName>
    <definedName name="_xlnm.Print_Titles" localSheetId="19">'B3-3-1_Table 1'!$1:$16</definedName>
    <definedName name="_xlnm.Print_Titles" localSheetId="21">'B3-3-1_Table 2'!$1:$16</definedName>
    <definedName name="_xlnm.Print_Titles" localSheetId="23">'B3-4-1_Table 1'!$1:$18</definedName>
    <definedName name="_xlnm.Print_Titles" localSheetId="24">'B3-4-1_Table 2'!$1:$18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271" l="1"/>
  <c r="F55" i="271" s="1"/>
  <c r="D54" i="271"/>
  <c r="F54" i="271" s="1"/>
  <c r="F56" i="271" s="1"/>
  <c r="F49" i="271"/>
  <c r="D49" i="271"/>
  <c r="D48" i="271"/>
  <c r="F48" i="271" s="1"/>
  <c r="F50" i="271" s="1"/>
  <c r="D43" i="271"/>
  <c r="F43" i="271" s="1"/>
  <c r="F42" i="271"/>
  <c r="D42" i="271"/>
  <c r="D37" i="271"/>
  <c r="F37" i="271" s="1"/>
  <c r="D36" i="271"/>
  <c r="F36" i="271" s="1"/>
  <c r="F38" i="271" s="1"/>
  <c r="F31" i="271"/>
  <c r="F30" i="271"/>
  <c r="F32" i="271" s="1"/>
  <c r="F26" i="271"/>
  <c r="B26" i="271"/>
  <c r="B29" i="271" s="1"/>
  <c r="B30" i="271" s="1"/>
  <c r="B31" i="271" s="1"/>
  <c r="B32" i="271" s="1"/>
  <c r="B35" i="271" s="1"/>
  <c r="B36" i="271" s="1"/>
  <c r="B37" i="271" s="1"/>
  <c r="B38" i="271" s="1"/>
  <c r="B41" i="271" s="1"/>
  <c r="B42" i="271" s="1"/>
  <c r="B43" i="271" s="1"/>
  <c r="B44" i="271" s="1"/>
  <c r="B47" i="271" s="1"/>
  <c r="B48" i="271" s="1"/>
  <c r="B49" i="271" s="1"/>
  <c r="B50" i="271" s="1"/>
  <c r="B53" i="271" s="1"/>
  <c r="B54" i="271" s="1"/>
  <c r="B55" i="271" s="1"/>
  <c r="B56" i="271" s="1"/>
  <c r="F25" i="271"/>
  <c r="F24" i="271"/>
  <c r="B20" i="271"/>
  <c r="B23" i="271" s="1"/>
  <c r="B24" i="271" s="1"/>
  <c r="B25" i="271" s="1"/>
  <c r="F19" i="271"/>
  <c r="F18" i="271"/>
  <c r="F20" i="271" s="1"/>
  <c r="B18" i="271"/>
  <c r="B19" i="271" s="1"/>
  <c r="D43" i="270"/>
  <c r="F43" i="270" s="1"/>
  <c r="D42" i="270"/>
  <c r="F42" i="270" s="1"/>
  <c r="D37" i="270"/>
  <c r="F37" i="270" s="1"/>
  <c r="D36" i="270"/>
  <c r="F36" i="270" s="1"/>
  <c r="F31" i="270"/>
  <c r="D31" i="270"/>
  <c r="D30" i="270"/>
  <c r="F30" i="270" s="1"/>
  <c r="F32" i="270" s="1"/>
  <c r="B29" i="270"/>
  <c r="B30" i="270" s="1"/>
  <c r="B31" i="270" s="1"/>
  <c r="B32" i="270" s="1"/>
  <c r="B35" i="270" s="1"/>
  <c r="B36" i="270" s="1"/>
  <c r="B37" i="270" s="1"/>
  <c r="B38" i="270" s="1"/>
  <c r="B41" i="270" s="1"/>
  <c r="B42" i="270" s="1"/>
  <c r="B43" i="270" s="1"/>
  <c r="B44" i="270" s="1"/>
  <c r="F26" i="270"/>
  <c r="D25" i="270"/>
  <c r="F25" i="270" s="1"/>
  <c r="B25" i="270"/>
  <c r="B26" i="270" s="1"/>
  <c r="F24" i="270"/>
  <c r="D24" i="270"/>
  <c r="F19" i="270"/>
  <c r="F20" i="270" s="1"/>
  <c r="B19" i="270"/>
  <c r="B20" i="270" s="1"/>
  <c r="B23" i="270" s="1"/>
  <c r="B24" i="270" s="1"/>
  <c r="F18" i="270"/>
  <c r="D55" i="269"/>
  <c r="F55" i="269" s="1"/>
  <c r="D54" i="269"/>
  <c r="F54" i="269" s="1"/>
  <c r="F56" i="269" s="1"/>
  <c r="F49" i="269"/>
  <c r="D49" i="269"/>
  <c r="D48" i="269"/>
  <c r="F48" i="269" s="1"/>
  <c r="F50" i="269" s="1"/>
  <c r="D43" i="269"/>
  <c r="F43" i="269" s="1"/>
  <c r="F44" i="269" s="1"/>
  <c r="F42" i="269"/>
  <c r="D42" i="269"/>
  <c r="D37" i="269"/>
  <c r="F37" i="269" s="1"/>
  <c r="D36" i="269"/>
  <c r="F36" i="269" s="1"/>
  <c r="D31" i="269"/>
  <c r="F31" i="269" s="1"/>
  <c r="D30" i="269"/>
  <c r="F30" i="269" s="1"/>
  <c r="F25" i="269"/>
  <c r="D25" i="269"/>
  <c r="D24" i="269"/>
  <c r="F24" i="269" s="1"/>
  <c r="F26" i="269" s="1"/>
  <c r="F19" i="269"/>
  <c r="B19" i="269"/>
  <c r="B20" i="269" s="1"/>
  <c r="B23" i="269" s="1"/>
  <c r="B24" i="269" s="1"/>
  <c r="B25" i="269" s="1"/>
  <c r="B26" i="269" s="1"/>
  <c r="B29" i="269" s="1"/>
  <c r="B30" i="269" s="1"/>
  <c r="B31" i="269" s="1"/>
  <c r="B32" i="269" s="1"/>
  <c r="B35" i="269" s="1"/>
  <c r="B36" i="269" s="1"/>
  <c r="B37" i="269" s="1"/>
  <c r="B38" i="269" s="1"/>
  <c r="B41" i="269" s="1"/>
  <c r="B42" i="269" s="1"/>
  <c r="B43" i="269" s="1"/>
  <c r="B44" i="269" s="1"/>
  <c r="B47" i="269" s="1"/>
  <c r="B48" i="269" s="1"/>
  <c r="B49" i="269" s="1"/>
  <c r="B50" i="269" s="1"/>
  <c r="B53" i="269" s="1"/>
  <c r="B54" i="269" s="1"/>
  <c r="B55" i="269" s="1"/>
  <c r="B56" i="269" s="1"/>
  <c r="F18" i="269"/>
  <c r="F20" i="269" s="1"/>
  <c r="B18" i="269"/>
  <c r="B192" i="268"/>
  <c r="G189" i="268"/>
  <c r="F189" i="268"/>
  <c r="E189" i="268"/>
  <c r="B186" i="268"/>
  <c r="B188" i="268" s="1"/>
  <c r="B189" i="268" s="1"/>
  <c r="G182" i="268"/>
  <c r="F182" i="268"/>
  <c r="E182" i="268"/>
  <c r="G177" i="268"/>
  <c r="G186" i="268" s="1"/>
  <c r="F177" i="268"/>
  <c r="F186" i="268" s="1"/>
  <c r="E177" i="268"/>
  <c r="E186" i="268" s="1"/>
  <c r="B175" i="268"/>
  <c r="B176" i="268" s="1"/>
  <c r="E164" i="268"/>
  <c r="E161" i="268"/>
  <c r="B161" i="268"/>
  <c r="B163" i="268" s="1"/>
  <c r="B164" i="268" s="1"/>
  <c r="B167" i="268" s="1"/>
  <c r="G157" i="268"/>
  <c r="F157" i="268"/>
  <c r="E157" i="268"/>
  <c r="G152" i="268"/>
  <c r="F152" i="268"/>
  <c r="E152" i="268"/>
  <c r="B150" i="268"/>
  <c r="B151" i="268" s="1"/>
  <c r="B139" i="268"/>
  <c r="B142" i="268" s="1"/>
  <c r="B138" i="268"/>
  <c r="B136" i="268"/>
  <c r="G132" i="268"/>
  <c r="F132" i="268"/>
  <c r="E132" i="268"/>
  <c r="G127" i="268"/>
  <c r="F127" i="268"/>
  <c r="E127" i="268"/>
  <c r="B126" i="268"/>
  <c r="B125" i="268"/>
  <c r="E114" i="268"/>
  <c r="E111" i="268"/>
  <c r="B111" i="268"/>
  <c r="B113" i="268" s="1"/>
  <c r="B114" i="268" s="1"/>
  <c r="B117" i="268" s="1"/>
  <c r="G107" i="268"/>
  <c r="F107" i="268"/>
  <c r="E107" i="268"/>
  <c r="G102" i="268"/>
  <c r="G111" i="268" s="1"/>
  <c r="G114" i="268" s="1"/>
  <c r="F102" i="268"/>
  <c r="F111" i="268" s="1"/>
  <c r="F114" i="268" s="1"/>
  <c r="E102" i="268"/>
  <c r="B101" i="268"/>
  <c r="B100" i="268"/>
  <c r="B92" i="268"/>
  <c r="G89" i="268"/>
  <c r="D88" i="268"/>
  <c r="G86" i="268"/>
  <c r="E86" i="268"/>
  <c r="E89" i="268" s="1"/>
  <c r="B86" i="268"/>
  <c r="B88" i="268" s="1"/>
  <c r="B89" i="268" s="1"/>
  <c r="G82" i="268"/>
  <c r="F82" i="268"/>
  <c r="E82" i="268"/>
  <c r="D81" i="268"/>
  <c r="H81" i="268" s="1"/>
  <c r="D106" i="268" s="1"/>
  <c r="B81" i="268"/>
  <c r="G77" i="268"/>
  <c r="F77" i="268"/>
  <c r="F86" i="268" s="1"/>
  <c r="F89" i="268" s="1"/>
  <c r="E77" i="268"/>
  <c r="B75" i="268"/>
  <c r="B76" i="268" s="1"/>
  <c r="D67" i="268"/>
  <c r="H67" i="268" s="1"/>
  <c r="D92" i="268" s="1"/>
  <c r="G64" i="268"/>
  <c r="E64" i="268"/>
  <c r="B64" i="268"/>
  <c r="B67" i="268" s="1"/>
  <c r="I63" i="268"/>
  <c r="H63" i="268"/>
  <c r="D63" i="268"/>
  <c r="B63" i="268"/>
  <c r="F61" i="268"/>
  <c r="F64" i="268" s="1"/>
  <c r="E61" i="268"/>
  <c r="B61" i="268"/>
  <c r="D59" i="268"/>
  <c r="H59" i="268" s="1"/>
  <c r="D84" i="268" s="1"/>
  <c r="H84" i="268" s="1"/>
  <c r="D109" i="268" s="1"/>
  <c r="H109" i="268" s="1"/>
  <c r="D134" i="268" s="1"/>
  <c r="G57" i="268"/>
  <c r="F57" i="268"/>
  <c r="E57" i="268"/>
  <c r="D57" i="268"/>
  <c r="I56" i="268"/>
  <c r="H56" i="268"/>
  <c r="B56" i="268"/>
  <c r="D55" i="268"/>
  <c r="G52" i="268"/>
  <c r="G61" i="268" s="1"/>
  <c r="F52" i="268"/>
  <c r="E52" i="268"/>
  <c r="B51" i="268"/>
  <c r="D50" i="268"/>
  <c r="B50" i="268"/>
  <c r="I42" i="268"/>
  <c r="H42" i="268"/>
  <c r="I38" i="268"/>
  <c r="H38" i="268"/>
  <c r="B38" i="268"/>
  <c r="B39" i="268" s="1"/>
  <c r="B42" i="268" s="1"/>
  <c r="G36" i="268"/>
  <c r="G39" i="268" s="1"/>
  <c r="F36" i="268"/>
  <c r="F39" i="268" s="1"/>
  <c r="B36" i="268"/>
  <c r="H34" i="268"/>
  <c r="I34" i="268" s="1"/>
  <c r="G32" i="268"/>
  <c r="F32" i="268"/>
  <c r="E32" i="268"/>
  <c r="E36" i="268" s="1"/>
  <c r="E39" i="268" s="1"/>
  <c r="D32" i="268"/>
  <c r="D36" i="268" s="1"/>
  <c r="D39" i="268" s="1"/>
  <c r="H31" i="268"/>
  <c r="I31" i="268" s="1"/>
  <c r="B31" i="268"/>
  <c r="I30" i="268"/>
  <c r="H30" i="268"/>
  <c r="G27" i="268"/>
  <c r="F27" i="268"/>
  <c r="E27" i="268"/>
  <c r="D27" i="268"/>
  <c r="H26" i="268"/>
  <c r="I25" i="268"/>
  <c r="H25" i="268"/>
  <c r="B25" i="268"/>
  <c r="B26" i="268" s="1"/>
  <c r="I24" i="268"/>
  <c r="H24" i="268"/>
  <c r="B24" i="268"/>
  <c r="B111" i="267"/>
  <c r="B112" i="267" s="1"/>
  <c r="B113" i="267" s="1"/>
  <c r="B114" i="267" s="1"/>
  <c r="H107" i="267"/>
  <c r="G107" i="267"/>
  <c r="E107" i="267"/>
  <c r="H104" i="267"/>
  <c r="G104" i="267"/>
  <c r="H99" i="267"/>
  <c r="G99" i="267"/>
  <c r="F99" i="267"/>
  <c r="F104" i="267" s="1"/>
  <c r="F107" i="267" s="1"/>
  <c r="E99" i="267"/>
  <c r="E104" i="267" s="1"/>
  <c r="H89" i="267"/>
  <c r="G89" i="267"/>
  <c r="B88" i="267"/>
  <c r="B89" i="267" s="1"/>
  <c r="B96" i="267" s="1"/>
  <c r="B97" i="267" s="1"/>
  <c r="B98" i="267" s="1"/>
  <c r="B101" i="267" s="1"/>
  <c r="B102" i="267" s="1"/>
  <c r="B104" i="267" s="1"/>
  <c r="B106" i="267" s="1"/>
  <c r="B107" i="267" s="1"/>
  <c r="H86" i="267"/>
  <c r="G86" i="267"/>
  <c r="F86" i="267"/>
  <c r="F89" i="267" s="1"/>
  <c r="E86" i="267"/>
  <c r="E89" i="267" s="1"/>
  <c r="B84" i="267"/>
  <c r="B86" i="267" s="1"/>
  <c r="H81" i="267"/>
  <c r="G81" i="267"/>
  <c r="F81" i="267"/>
  <c r="E81" i="267"/>
  <c r="G71" i="267"/>
  <c r="F71" i="267"/>
  <c r="E71" i="267"/>
  <c r="B66" i="267"/>
  <c r="B68" i="267" s="1"/>
  <c r="B70" i="267" s="1"/>
  <c r="B71" i="267" s="1"/>
  <c r="B78" i="267" s="1"/>
  <c r="B79" i="267" s="1"/>
  <c r="B80" i="267" s="1"/>
  <c r="H63" i="267"/>
  <c r="H68" i="267" s="1"/>
  <c r="H71" i="267" s="1"/>
  <c r="G63" i="267"/>
  <c r="G68" i="267" s="1"/>
  <c r="F63" i="267"/>
  <c r="F68" i="267" s="1"/>
  <c r="E63" i="267"/>
  <c r="E68" i="267" s="1"/>
  <c r="B62" i="267"/>
  <c r="B61" i="267"/>
  <c r="B53" i="267"/>
  <c r="B60" i="267" s="1"/>
  <c r="H50" i="267"/>
  <c r="H53" i="267" s="1"/>
  <c r="G50" i="267"/>
  <c r="G53" i="267" s="1"/>
  <c r="F50" i="267"/>
  <c r="F53" i="267" s="1"/>
  <c r="E50" i="267"/>
  <c r="E53" i="267" s="1"/>
  <c r="B50" i="267"/>
  <c r="B52" i="267" s="1"/>
  <c r="I48" i="267"/>
  <c r="D66" i="267" s="1"/>
  <c r="I66" i="267" s="1"/>
  <c r="D84" i="267" s="1"/>
  <c r="D48" i="267"/>
  <c r="B48" i="267"/>
  <c r="H45" i="267"/>
  <c r="G45" i="267"/>
  <c r="F45" i="267"/>
  <c r="E45" i="267"/>
  <c r="B43" i="267"/>
  <c r="B44" i="267" s="1"/>
  <c r="D42" i="267"/>
  <c r="I34" i="267"/>
  <c r="B34" i="267"/>
  <c r="B35" i="267" s="1"/>
  <c r="B42" i="267" s="1"/>
  <c r="H32" i="267"/>
  <c r="H35" i="267" s="1"/>
  <c r="F32" i="267"/>
  <c r="F35" i="267" s="1"/>
  <c r="E32" i="267"/>
  <c r="E35" i="267" s="1"/>
  <c r="D32" i="267"/>
  <c r="D35" i="267" s="1"/>
  <c r="B32" i="267"/>
  <c r="J30" i="267"/>
  <c r="I30" i="267"/>
  <c r="B30" i="267"/>
  <c r="I29" i="267"/>
  <c r="H27" i="267"/>
  <c r="G27" i="267"/>
  <c r="G32" i="267" s="1"/>
  <c r="G35" i="267" s="1"/>
  <c r="F27" i="267"/>
  <c r="E27" i="267"/>
  <c r="D27" i="267"/>
  <c r="J26" i="267"/>
  <c r="I26" i="267"/>
  <c r="D44" i="267" s="1"/>
  <c r="I25" i="267"/>
  <c r="B25" i="267"/>
  <c r="B26" i="267" s="1"/>
  <c r="J24" i="267"/>
  <c r="I24" i="267"/>
  <c r="I31" i="266"/>
  <c r="I29" i="266"/>
  <c r="I28" i="266"/>
  <c r="I26" i="266"/>
  <c r="I24" i="266"/>
  <c r="I23" i="266"/>
  <c r="I22" i="266"/>
  <c r="I21" i="266"/>
  <c r="I20" i="266"/>
  <c r="I19" i="266"/>
  <c r="I18" i="266"/>
  <c r="I17" i="266"/>
  <c r="I16" i="266"/>
  <c r="I15" i="266"/>
  <c r="G140" i="265"/>
  <c r="G136" i="265"/>
  <c r="B134" i="265"/>
  <c r="B136" i="265" s="1"/>
  <c r="B137" i="265" s="1"/>
  <c r="B140" i="265" s="1"/>
  <c r="G132" i="265"/>
  <c r="F130" i="265"/>
  <c r="E130" i="265"/>
  <c r="G129" i="265"/>
  <c r="G130" i="265" s="1"/>
  <c r="B129" i="265"/>
  <c r="G128" i="265"/>
  <c r="F125" i="265"/>
  <c r="F134" i="265" s="1"/>
  <c r="F137" i="265" s="1"/>
  <c r="E125" i="265"/>
  <c r="E134" i="265" s="1"/>
  <c r="E137" i="265" s="1"/>
  <c r="G124" i="265"/>
  <c r="B124" i="265"/>
  <c r="G123" i="265"/>
  <c r="B123" i="265"/>
  <c r="G122" i="265"/>
  <c r="G115" i="265"/>
  <c r="G111" i="265"/>
  <c r="B111" i="265"/>
  <c r="B112" i="265" s="1"/>
  <c r="B115" i="265" s="1"/>
  <c r="F109" i="265"/>
  <c r="F112" i="265" s="1"/>
  <c r="B109" i="265"/>
  <c r="G107" i="265"/>
  <c r="F105" i="265"/>
  <c r="E105" i="265"/>
  <c r="E109" i="265" s="1"/>
  <c r="E112" i="265" s="1"/>
  <c r="G104" i="265"/>
  <c r="B104" i="265"/>
  <c r="G103" i="265"/>
  <c r="F100" i="265"/>
  <c r="E100" i="265"/>
  <c r="G99" i="265"/>
  <c r="G98" i="265"/>
  <c r="B98" i="265"/>
  <c r="B99" i="265" s="1"/>
  <c r="G97" i="265"/>
  <c r="G90" i="265"/>
  <c r="G86" i="265"/>
  <c r="B84" i="265"/>
  <c r="B86" i="265" s="1"/>
  <c r="B87" i="265" s="1"/>
  <c r="B90" i="265" s="1"/>
  <c r="G82" i="265"/>
  <c r="G80" i="265"/>
  <c r="F80" i="265"/>
  <c r="E80" i="265"/>
  <c r="G79" i="265"/>
  <c r="B79" i="265"/>
  <c r="G78" i="265"/>
  <c r="F75" i="265"/>
  <c r="F84" i="265" s="1"/>
  <c r="F87" i="265" s="1"/>
  <c r="E75" i="265"/>
  <c r="E84" i="265" s="1"/>
  <c r="E87" i="265" s="1"/>
  <c r="G74" i="265"/>
  <c r="B74" i="265"/>
  <c r="G73" i="265"/>
  <c r="B73" i="265"/>
  <c r="G72" i="265"/>
  <c r="G75" i="265" s="1"/>
  <c r="G84" i="265" s="1"/>
  <c r="G87" i="265" s="1"/>
  <c r="G65" i="265"/>
  <c r="D65" i="265"/>
  <c r="H65" i="265" s="1"/>
  <c r="D90" i="265" s="1"/>
  <c r="H90" i="265" s="1"/>
  <c r="D115" i="265" s="1"/>
  <c r="H115" i="265" s="1"/>
  <c r="D140" i="265" s="1"/>
  <c r="G61" i="265"/>
  <c r="B61" i="265"/>
  <c r="B62" i="265" s="1"/>
  <c r="B65" i="265" s="1"/>
  <c r="B59" i="265"/>
  <c r="G57" i="265"/>
  <c r="D57" i="265"/>
  <c r="F55" i="265"/>
  <c r="E55" i="265"/>
  <c r="G54" i="265"/>
  <c r="G55" i="265" s="1"/>
  <c r="B54" i="265"/>
  <c r="G53" i="265"/>
  <c r="D53" i="265"/>
  <c r="F50" i="265"/>
  <c r="E50" i="265"/>
  <c r="G49" i="265"/>
  <c r="H48" i="265"/>
  <c r="D73" i="265" s="1"/>
  <c r="G48" i="265"/>
  <c r="D48" i="265"/>
  <c r="B48" i="265"/>
  <c r="B49" i="265" s="1"/>
  <c r="G47" i="265"/>
  <c r="G40" i="265"/>
  <c r="H40" i="265" s="1"/>
  <c r="I40" i="265" s="1"/>
  <c r="G36" i="265"/>
  <c r="H36" i="265" s="1"/>
  <c r="B36" i="265"/>
  <c r="B37" i="265" s="1"/>
  <c r="B40" i="265" s="1"/>
  <c r="B34" i="265"/>
  <c r="G32" i="265"/>
  <c r="H32" i="265" s="1"/>
  <c r="I32" i="265" s="1"/>
  <c r="G30" i="265"/>
  <c r="F30" i="265"/>
  <c r="E30" i="265"/>
  <c r="D30" i="265"/>
  <c r="G29" i="265"/>
  <c r="H29" i="265" s="1"/>
  <c r="G28" i="265"/>
  <c r="H28" i="265" s="1"/>
  <c r="I28" i="265" s="1"/>
  <c r="F25" i="265"/>
  <c r="E25" i="265"/>
  <c r="D25" i="265"/>
  <c r="G24" i="265"/>
  <c r="H24" i="265" s="1"/>
  <c r="I23" i="265"/>
  <c r="H23" i="265"/>
  <c r="G23" i="265"/>
  <c r="B23" i="265"/>
  <c r="B24" i="265" s="1"/>
  <c r="G22" i="265"/>
  <c r="G25" i="265" s="1"/>
  <c r="G34" i="265" s="1"/>
  <c r="G37" i="265" s="1"/>
  <c r="E51" i="264"/>
  <c r="E45" i="264"/>
  <c r="E53" i="264" s="1"/>
  <c r="J28" i="264"/>
  <c r="J26" i="264"/>
  <c r="J25" i="264"/>
  <c r="J24" i="264"/>
  <c r="J23" i="264"/>
  <c r="J22" i="264"/>
  <c r="J20" i="264"/>
  <c r="J19" i="264"/>
  <c r="J18" i="264"/>
  <c r="J17" i="264"/>
  <c r="J16" i="264"/>
  <c r="J15" i="264"/>
  <c r="G155" i="263"/>
  <c r="F152" i="263"/>
  <c r="E152" i="263"/>
  <c r="G151" i="263"/>
  <c r="F149" i="263"/>
  <c r="B149" i="263"/>
  <c r="B151" i="263" s="1"/>
  <c r="B152" i="263" s="1"/>
  <c r="B155" i="263" s="1"/>
  <c r="G147" i="263"/>
  <c r="F145" i="263"/>
  <c r="E145" i="263"/>
  <c r="E149" i="263" s="1"/>
  <c r="G144" i="263"/>
  <c r="H144" i="263" s="1"/>
  <c r="G143" i="263"/>
  <c r="G145" i="263" s="1"/>
  <c r="G140" i="263"/>
  <c r="F140" i="263"/>
  <c r="E140" i="263"/>
  <c r="G139" i="263"/>
  <c r="G138" i="263"/>
  <c r="B138" i="263"/>
  <c r="B139" i="263" s="1"/>
  <c r="G137" i="263"/>
  <c r="G130" i="263"/>
  <c r="H130" i="263" s="1"/>
  <c r="D155" i="263" s="1"/>
  <c r="H155" i="263" s="1"/>
  <c r="B130" i="263"/>
  <c r="G126" i="263"/>
  <c r="F124" i="263"/>
  <c r="F127" i="263" s="1"/>
  <c r="B124" i="263"/>
  <c r="G122" i="263"/>
  <c r="G120" i="263"/>
  <c r="F120" i="263"/>
  <c r="E120" i="263"/>
  <c r="G119" i="263"/>
  <c r="H119" i="263" s="1"/>
  <c r="I119" i="263" s="1"/>
  <c r="G118" i="263"/>
  <c r="F115" i="263"/>
  <c r="E115" i="263"/>
  <c r="G114" i="263"/>
  <c r="G113" i="263"/>
  <c r="G115" i="263" s="1"/>
  <c r="G124" i="263" s="1"/>
  <c r="G127" i="263" s="1"/>
  <c r="B113" i="263"/>
  <c r="B114" i="263" s="1"/>
  <c r="G112" i="263"/>
  <c r="G104" i="263"/>
  <c r="B104" i="263"/>
  <c r="B105" i="263" s="1"/>
  <c r="B112" i="263" s="1"/>
  <c r="F102" i="263"/>
  <c r="F105" i="263" s="1"/>
  <c r="E102" i="263"/>
  <c r="E105" i="263" s="1"/>
  <c r="G100" i="263"/>
  <c r="B100" i="263"/>
  <c r="B102" i="263" s="1"/>
  <c r="G99" i="263"/>
  <c r="F97" i="263"/>
  <c r="E97" i="263"/>
  <c r="G96" i="263"/>
  <c r="G95" i="263"/>
  <c r="G94" i="263"/>
  <c r="G97" i="263" s="1"/>
  <c r="G102" i="263" s="1"/>
  <c r="G105" i="263" s="1"/>
  <c r="B94" i="263"/>
  <c r="B95" i="263" s="1"/>
  <c r="B96" i="263" s="1"/>
  <c r="G86" i="263"/>
  <c r="F84" i="263"/>
  <c r="F87" i="263" s="1"/>
  <c r="E84" i="263"/>
  <c r="E87" i="263" s="1"/>
  <c r="B84" i="263"/>
  <c r="B86" i="263" s="1"/>
  <c r="B87" i="263" s="1"/>
  <c r="G82" i="263"/>
  <c r="B82" i="263"/>
  <c r="G81" i="263"/>
  <c r="F79" i="263"/>
  <c r="E79" i="263"/>
  <c r="G78" i="263"/>
  <c r="G77" i="263"/>
  <c r="B77" i="263"/>
  <c r="B78" i="263" s="1"/>
  <c r="G76" i="263"/>
  <c r="G79" i="263" s="1"/>
  <c r="G84" i="263" s="1"/>
  <c r="G87" i="263" s="1"/>
  <c r="B69" i="263"/>
  <c r="B76" i="263" s="1"/>
  <c r="G68" i="263"/>
  <c r="D68" i="263"/>
  <c r="F66" i="263"/>
  <c r="F69" i="263" s="1"/>
  <c r="E66" i="263"/>
  <c r="E69" i="263" s="1"/>
  <c r="B66" i="263"/>
  <c r="B68" i="263" s="1"/>
  <c r="G64" i="263"/>
  <c r="B64" i="263"/>
  <c r="G63" i="263"/>
  <c r="F61" i="263"/>
  <c r="E61" i="263"/>
  <c r="G60" i="263"/>
  <c r="G59" i="263"/>
  <c r="G58" i="263"/>
  <c r="G61" i="263" s="1"/>
  <c r="G66" i="263" s="1"/>
  <c r="G69" i="263" s="1"/>
  <c r="I50" i="263"/>
  <c r="G50" i="263"/>
  <c r="F48" i="263"/>
  <c r="F51" i="263" s="1"/>
  <c r="E48" i="263"/>
  <c r="E51" i="263" s="1"/>
  <c r="B48" i="263"/>
  <c r="B50" i="263" s="1"/>
  <c r="B51" i="263" s="1"/>
  <c r="B58" i="263" s="1"/>
  <c r="B59" i="263" s="1"/>
  <c r="B60" i="263" s="1"/>
  <c r="G46" i="263"/>
  <c r="B46" i="263"/>
  <c r="G45" i="263"/>
  <c r="F43" i="263"/>
  <c r="E43" i="263"/>
  <c r="G42" i="263"/>
  <c r="G43" i="263" s="1"/>
  <c r="G48" i="263" s="1"/>
  <c r="G51" i="263" s="1"/>
  <c r="G41" i="263"/>
  <c r="G40" i="263"/>
  <c r="E33" i="263"/>
  <c r="B33" i="263"/>
  <c r="B40" i="263" s="1"/>
  <c r="B41" i="263" s="1"/>
  <c r="B42" i="263" s="1"/>
  <c r="I32" i="263"/>
  <c r="H32" i="263"/>
  <c r="D50" i="263" s="1"/>
  <c r="H50" i="263" s="1"/>
  <c r="G32" i="263"/>
  <c r="B30" i="263"/>
  <c r="B32" i="263" s="1"/>
  <c r="G28" i="263"/>
  <c r="H28" i="263" s="1"/>
  <c r="B28" i="263"/>
  <c r="G27" i="263"/>
  <c r="H27" i="263" s="1"/>
  <c r="F25" i="263"/>
  <c r="F30" i="263" s="1"/>
  <c r="F33" i="263" s="1"/>
  <c r="E25" i="263"/>
  <c r="E30" i="263" s="1"/>
  <c r="D25" i="263"/>
  <c r="D30" i="263" s="1"/>
  <c r="D33" i="263" s="1"/>
  <c r="H24" i="263"/>
  <c r="D42" i="263" s="1"/>
  <c r="G24" i="263"/>
  <c r="G23" i="263"/>
  <c r="H23" i="263" s="1"/>
  <c r="B23" i="263"/>
  <c r="B24" i="263" s="1"/>
  <c r="G22" i="263"/>
  <c r="I60" i="262"/>
  <c r="G60" i="262"/>
  <c r="E60" i="262"/>
  <c r="J58" i="262"/>
  <c r="I58" i="262"/>
  <c r="H58" i="262"/>
  <c r="F58" i="262"/>
  <c r="I56" i="262"/>
  <c r="G56" i="262"/>
  <c r="D56" i="262"/>
  <c r="E56" i="262" s="1"/>
  <c r="I55" i="262"/>
  <c r="G55" i="262"/>
  <c r="G58" i="262" s="1"/>
  <c r="D55" i="262"/>
  <c r="D58" i="262" s="1"/>
  <c r="M48" i="262"/>
  <c r="K48" i="262"/>
  <c r="I48" i="262"/>
  <c r="G48" i="262"/>
  <c r="E48" i="262"/>
  <c r="L46" i="262"/>
  <c r="J46" i="262"/>
  <c r="K46" i="262" s="1"/>
  <c r="H46" i="262"/>
  <c r="I46" i="262" s="1"/>
  <c r="N42" i="262"/>
  <c r="N46" i="262" s="1"/>
  <c r="L42" i="262"/>
  <c r="J42" i="262"/>
  <c r="I42" i="262"/>
  <c r="H42" i="262"/>
  <c r="D42" i="262"/>
  <c r="D46" i="262" s="1"/>
  <c r="M41" i="262"/>
  <c r="K41" i="262"/>
  <c r="K42" i="262" s="1"/>
  <c r="I41" i="262"/>
  <c r="F41" i="262"/>
  <c r="G41" i="262" s="1"/>
  <c r="E41" i="262"/>
  <c r="M40" i="262"/>
  <c r="K40" i="262"/>
  <c r="I40" i="262"/>
  <c r="F40" i="262"/>
  <c r="E40" i="262"/>
  <c r="E42" i="262" s="1"/>
  <c r="N33" i="262"/>
  <c r="M33" i="262" s="1"/>
  <c r="J33" i="262"/>
  <c r="I33" i="262"/>
  <c r="N29" i="262"/>
  <c r="M29" i="262"/>
  <c r="L29" i="262"/>
  <c r="L33" i="262" s="1"/>
  <c r="K33" i="262" s="1"/>
  <c r="J29" i="262"/>
  <c r="H29" i="262"/>
  <c r="H33" i="262" s="1"/>
  <c r="F29" i="262"/>
  <c r="F33" i="262" s="1"/>
  <c r="D29" i="262"/>
  <c r="D33" i="262" s="1"/>
  <c r="E33" i="262" s="1"/>
  <c r="M28" i="262"/>
  <c r="K28" i="262"/>
  <c r="I28" i="262"/>
  <c r="G28" i="262"/>
  <c r="E28" i="262"/>
  <c r="D28" i="262"/>
  <c r="M27" i="262"/>
  <c r="K27" i="262"/>
  <c r="K29" i="262" s="1"/>
  <c r="I27" i="262"/>
  <c r="G27" i="262"/>
  <c r="G29" i="262" s="1"/>
  <c r="E27" i="262"/>
  <c r="E29" i="262" s="1"/>
  <c r="D27" i="262"/>
  <c r="L20" i="262"/>
  <c r="H20" i="262"/>
  <c r="N16" i="262"/>
  <c r="N20" i="262" s="1"/>
  <c r="L16" i="262"/>
  <c r="J16" i="262"/>
  <c r="J20" i="262" s="1"/>
  <c r="I16" i="262"/>
  <c r="H16" i="262"/>
  <c r="F16" i="262"/>
  <c r="F20" i="262" s="1"/>
  <c r="D16" i="262"/>
  <c r="D20" i="262" s="1"/>
  <c r="M15" i="262"/>
  <c r="K15" i="262"/>
  <c r="I15" i="262"/>
  <c r="G15" i="262"/>
  <c r="E15" i="262"/>
  <c r="B15" i="262"/>
  <c r="B16" i="262" s="1"/>
  <c r="B18" i="262" s="1"/>
  <c r="B20" i="262" s="1"/>
  <c r="B27" i="262" s="1"/>
  <c r="B28" i="262" s="1"/>
  <c r="B29" i="262" s="1"/>
  <c r="B31" i="262" s="1"/>
  <c r="B33" i="262" s="1"/>
  <c r="B40" i="262" s="1"/>
  <c r="B41" i="262" s="1"/>
  <c r="B42" i="262" s="1"/>
  <c r="B44" i="262" s="1"/>
  <c r="B46" i="262" s="1"/>
  <c r="B48" i="262" s="1"/>
  <c r="B55" i="262" s="1"/>
  <c r="B56" i="262" s="1"/>
  <c r="B58" i="262" s="1"/>
  <c r="B60" i="262" s="1"/>
  <c r="M14" i="262"/>
  <c r="M16" i="262" s="1"/>
  <c r="K14" i="262"/>
  <c r="I14" i="262"/>
  <c r="G14" i="262"/>
  <c r="G16" i="262" s="1"/>
  <c r="E14" i="262"/>
  <c r="E16" i="262" s="1"/>
  <c r="L70" i="261"/>
  <c r="I70" i="261"/>
  <c r="F70" i="261"/>
  <c r="G67" i="261"/>
  <c r="F67" i="261"/>
  <c r="B67" i="261"/>
  <c r="B70" i="261" s="1"/>
  <c r="L66" i="261"/>
  <c r="I66" i="261"/>
  <c r="F66" i="261"/>
  <c r="B66" i="261"/>
  <c r="K64" i="261"/>
  <c r="K67" i="261" s="1"/>
  <c r="J64" i="261"/>
  <c r="J67" i="261" s="1"/>
  <c r="I64" i="261"/>
  <c r="I67" i="261" s="1"/>
  <c r="H64" i="261"/>
  <c r="H67" i="261" s="1"/>
  <c r="B64" i="261"/>
  <c r="L62" i="261"/>
  <c r="I62" i="261"/>
  <c r="F62" i="261"/>
  <c r="K60" i="261"/>
  <c r="J60" i="261"/>
  <c r="I60" i="261"/>
  <c r="H60" i="261"/>
  <c r="G60" i="261"/>
  <c r="G64" i="261" s="1"/>
  <c r="E60" i="261"/>
  <c r="D60" i="261"/>
  <c r="L59" i="261"/>
  <c r="I59" i="261"/>
  <c r="F59" i="261"/>
  <c r="B59" i="261"/>
  <c r="L58" i="261"/>
  <c r="L60" i="261" s="1"/>
  <c r="I58" i="261"/>
  <c r="F58" i="261"/>
  <c r="F60" i="261" s="1"/>
  <c r="K55" i="261"/>
  <c r="J55" i="261"/>
  <c r="H55" i="261"/>
  <c r="G55" i="261"/>
  <c r="E55" i="261"/>
  <c r="E64" i="261" s="1"/>
  <c r="E67" i="261" s="1"/>
  <c r="D55" i="261"/>
  <c r="D64" i="261" s="1"/>
  <c r="D67" i="261" s="1"/>
  <c r="L54" i="261"/>
  <c r="I54" i="261"/>
  <c r="I55" i="261" s="1"/>
  <c r="F54" i="261"/>
  <c r="B54" i="261"/>
  <c r="L53" i="261"/>
  <c r="I53" i="261"/>
  <c r="F53" i="261"/>
  <c r="B53" i="261"/>
  <c r="L52" i="261"/>
  <c r="I52" i="261"/>
  <c r="F52" i="261"/>
  <c r="F55" i="261" s="1"/>
  <c r="F64" i="261" s="1"/>
  <c r="L39" i="261"/>
  <c r="I39" i="261"/>
  <c r="F39" i="261"/>
  <c r="D36" i="261"/>
  <c r="L35" i="261"/>
  <c r="I35" i="261"/>
  <c r="F35" i="261"/>
  <c r="K33" i="261"/>
  <c r="K36" i="261" s="1"/>
  <c r="B33" i="261"/>
  <c r="B35" i="261" s="1"/>
  <c r="B36" i="261" s="1"/>
  <c r="B39" i="261" s="1"/>
  <c r="L31" i="261"/>
  <c r="I31" i="261"/>
  <c r="F31" i="261"/>
  <c r="K29" i="261"/>
  <c r="J29" i="261"/>
  <c r="H29" i="261"/>
  <c r="G29" i="261"/>
  <c r="E29" i="261"/>
  <c r="D29" i="261"/>
  <c r="L28" i="261"/>
  <c r="L29" i="261" s="1"/>
  <c r="I28" i="261"/>
  <c r="I29" i="261" s="1"/>
  <c r="F28" i="261"/>
  <c r="F29" i="261" s="1"/>
  <c r="B28" i="261"/>
  <c r="L27" i="261"/>
  <c r="I27" i="261"/>
  <c r="F27" i="261"/>
  <c r="K24" i="261"/>
  <c r="J24" i="261"/>
  <c r="J33" i="261" s="1"/>
  <c r="J36" i="261" s="1"/>
  <c r="H24" i="261"/>
  <c r="G24" i="261"/>
  <c r="G33" i="261" s="1"/>
  <c r="G36" i="261" s="1"/>
  <c r="E24" i="261"/>
  <c r="E33" i="261" s="1"/>
  <c r="E36" i="261" s="1"/>
  <c r="D24" i="261"/>
  <c r="D33" i="261" s="1"/>
  <c r="L23" i="261"/>
  <c r="I23" i="261"/>
  <c r="F23" i="261"/>
  <c r="B23" i="261"/>
  <c r="L22" i="261"/>
  <c r="I22" i="261"/>
  <c r="F22" i="261"/>
  <c r="B22" i="261"/>
  <c r="L21" i="261"/>
  <c r="L24" i="261" s="1"/>
  <c r="I21" i="261"/>
  <c r="I24" i="261" s="1"/>
  <c r="F21" i="261"/>
  <c r="F24" i="261" s="1"/>
  <c r="F33" i="261" s="1"/>
  <c r="F36" i="261" s="1"/>
  <c r="L63" i="260"/>
  <c r="B60" i="260"/>
  <c r="B63" i="260" s="1"/>
  <c r="L59" i="260"/>
  <c r="I59" i="260"/>
  <c r="F59" i="260"/>
  <c r="B59" i="260"/>
  <c r="L57" i="260"/>
  <c r="L60" i="260" s="1"/>
  <c r="K57" i="260"/>
  <c r="K60" i="260" s="1"/>
  <c r="B57" i="260"/>
  <c r="L55" i="260"/>
  <c r="I55" i="260"/>
  <c r="F55" i="260"/>
  <c r="L53" i="260"/>
  <c r="K53" i="260"/>
  <c r="J53" i="260"/>
  <c r="J57" i="260" s="1"/>
  <c r="J60" i="260" s="1"/>
  <c r="H53" i="260"/>
  <c r="H57" i="260" s="1"/>
  <c r="H60" i="260" s="1"/>
  <c r="G53" i="260"/>
  <c r="G57" i="260" s="1"/>
  <c r="G60" i="260" s="1"/>
  <c r="E53" i="260"/>
  <c r="D53" i="260"/>
  <c r="L52" i="260"/>
  <c r="I52" i="260"/>
  <c r="F52" i="260"/>
  <c r="F53" i="260" s="1"/>
  <c r="B52" i="260"/>
  <c r="L51" i="260"/>
  <c r="I51" i="260"/>
  <c r="I53" i="260" s="1"/>
  <c r="F51" i="260"/>
  <c r="K48" i="260"/>
  <c r="J48" i="260"/>
  <c r="I48" i="260"/>
  <c r="I57" i="260" s="1"/>
  <c r="I60" i="260" s="1"/>
  <c r="H48" i="260"/>
  <c r="G48" i="260"/>
  <c r="E48" i="260"/>
  <c r="D48" i="260"/>
  <c r="D57" i="260" s="1"/>
  <c r="D60" i="260" s="1"/>
  <c r="L47" i="260"/>
  <c r="I47" i="260"/>
  <c r="F47" i="260"/>
  <c r="L46" i="260"/>
  <c r="L48" i="260" s="1"/>
  <c r="I46" i="260"/>
  <c r="F46" i="260"/>
  <c r="L45" i="260"/>
  <c r="I45" i="260"/>
  <c r="F45" i="260"/>
  <c r="J32" i="260"/>
  <c r="L31" i="260"/>
  <c r="I31" i="260"/>
  <c r="F31" i="260"/>
  <c r="B31" i="260"/>
  <c r="B32" i="260" s="1"/>
  <c r="B45" i="260" s="1"/>
  <c r="B46" i="260" s="1"/>
  <c r="B47" i="260" s="1"/>
  <c r="K29" i="260"/>
  <c r="K32" i="260" s="1"/>
  <c r="J29" i="260"/>
  <c r="H29" i="260"/>
  <c r="H32" i="260" s="1"/>
  <c r="L27" i="260"/>
  <c r="I27" i="260"/>
  <c r="F27" i="260"/>
  <c r="B27" i="260"/>
  <c r="B29" i="260" s="1"/>
  <c r="L26" i="260"/>
  <c r="I26" i="260"/>
  <c r="F26" i="260"/>
  <c r="K24" i="260"/>
  <c r="J24" i="260"/>
  <c r="H24" i="260"/>
  <c r="G24" i="260"/>
  <c r="G29" i="260" s="1"/>
  <c r="G32" i="260" s="1"/>
  <c r="E24" i="260"/>
  <c r="E29" i="260" s="1"/>
  <c r="E32" i="260" s="1"/>
  <c r="D24" i="260"/>
  <c r="D29" i="260" s="1"/>
  <c r="D32" i="260" s="1"/>
  <c r="L23" i="260"/>
  <c r="I23" i="260"/>
  <c r="I24" i="260" s="1"/>
  <c r="I29" i="260" s="1"/>
  <c r="I32" i="260" s="1"/>
  <c r="F23" i="260"/>
  <c r="L22" i="260"/>
  <c r="I22" i="260"/>
  <c r="F22" i="260"/>
  <c r="F24" i="260" s="1"/>
  <c r="F29" i="260" s="1"/>
  <c r="F32" i="260" s="1"/>
  <c r="B22" i="260"/>
  <c r="B23" i="260" s="1"/>
  <c r="L21" i="260"/>
  <c r="I21" i="260"/>
  <c r="F21" i="260"/>
  <c r="D61" i="265" l="1"/>
  <c r="I36" i="265"/>
  <c r="K20" i="262"/>
  <c r="M20" i="262"/>
  <c r="L33" i="261"/>
  <c r="L36" i="261" s="1"/>
  <c r="D41" i="263"/>
  <c r="I23" i="263"/>
  <c r="I27" i="263"/>
  <c r="D45" i="263"/>
  <c r="D46" i="263"/>
  <c r="I28" i="263"/>
  <c r="H140" i="265"/>
  <c r="I140" i="265" s="1"/>
  <c r="D49" i="265"/>
  <c r="I24" i="265"/>
  <c r="H106" i="268"/>
  <c r="D131" i="268" s="1"/>
  <c r="H73" i="265"/>
  <c r="D98" i="265" s="1"/>
  <c r="I73" i="265"/>
  <c r="D45" i="267"/>
  <c r="D50" i="267" s="1"/>
  <c r="D53" i="267" s="1"/>
  <c r="D51" i="268"/>
  <c r="I26" i="268"/>
  <c r="F38" i="269"/>
  <c r="H57" i="265"/>
  <c r="D82" i="265" s="1"/>
  <c r="G149" i="263"/>
  <c r="G152" i="263" s="1"/>
  <c r="I65" i="265"/>
  <c r="D54" i="265"/>
  <c r="H30" i="265"/>
  <c r="I29" i="265"/>
  <c r="I30" i="265" s="1"/>
  <c r="H92" i="268"/>
  <c r="D117" i="268" s="1"/>
  <c r="I81" i="268"/>
  <c r="M42" i="262"/>
  <c r="M46" i="262" s="1"/>
  <c r="E57" i="260"/>
  <c r="E60" i="260" s="1"/>
  <c r="E20" i="262"/>
  <c r="G100" i="265"/>
  <c r="I20" i="262"/>
  <c r="G20" i="262"/>
  <c r="I33" i="261"/>
  <c r="I36" i="261" s="1"/>
  <c r="I24" i="263"/>
  <c r="I42" i="267"/>
  <c r="J42" i="267" s="1"/>
  <c r="E55" i="262"/>
  <c r="E58" i="262" s="1"/>
  <c r="H50" i="268"/>
  <c r="D75" i="268" s="1"/>
  <c r="I130" i="263"/>
  <c r="F42" i="262"/>
  <c r="F46" i="262" s="1"/>
  <c r="G40" i="262"/>
  <c r="G42" i="262" s="1"/>
  <c r="H134" i="268"/>
  <c r="D159" i="268" s="1"/>
  <c r="I134" i="268"/>
  <c r="I67" i="268"/>
  <c r="L55" i="261"/>
  <c r="L64" i="261" s="1"/>
  <c r="L67" i="261" s="1"/>
  <c r="I48" i="265"/>
  <c r="J48" i="267"/>
  <c r="J66" i="267"/>
  <c r="I27" i="268"/>
  <c r="I36" i="268" s="1"/>
  <c r="I39" i="268" s="1"/>
  <c r="F32" i="269"/>
  <c r="F44" i="270"/>
  <c r="I42" i="263"/>
  <c r="H42" i="263"/>
  <c r="D60" i="263" s="1"/>
  <c r="I115" i="265"/>
  <c r="H53" i="265"/>
  <c r="I32" i="268"/>
  <c r="F38" i="270"/>
  <c r="F48" i="260"/>
  <c r="F57" i="260" s="1"/>
  <c r="F60" i="260" s="1"/>
  <c r="I155" i="263"/>
  <c r="G50" i="265"/>
  <c r="G59" i="265" s="1"/>
  <c r="G62" i="265" s="1"/>
  <c r="J84" i="267"/>
  <c r="I84" i="267"/>
  <c r="D102" i="267" s="1"/>
  <c r="I84" i="268"/>
  <c r="I109" i="268"/>
  <c r="D47" i="267"/>
  <c r="J29" i="267"/>
  <c r="E34" i="265"/>
  <c r="E37" i="265" s="1"/>
  <c r="H68" i="263"/>
  <c r="D86" i="263" s="1"/>
  <c r="E136" i="268"/>
  <c r="E139" i="268" s="1"/>
  <c r="H33" i="261"/>
  <c r="H36" i="261" s="1"/>
  <c r="I29" i="262"/>
  <c r="F136" i="268"/>
  <c r="F139" i="268" s="1"/>
  <c r="D34" i="265"/>
  <c r="D37" i="265" s="1"/>
  <c r="I59" i="268"/>
  <c r="G33" i="262"/>
  <c r="F34" i="265"/>
  <c r="F37" i="265" s="1"/>
  <c r="E59" i="265"/>
  <c r="E62" i="265" s="1"/>
  <c r="G25" i="263"/>
  <c r="G30" i="263" s="1"/>
  <c r="G33" i="263" s="1"/>
  <c r="E124" i="263"/>
  <c r="E127" i="263" s="1"/>
  <c r="H22" i="265"/>
  <c r="F59" i="265"/>
  <c r="F62" i="265" s="1"/>
  <c r="L24" i="260"/>
  <c r="L29" i="260" s="1"/>
  <c r="L32" i="260" s="1"/>
  <c r="K16" i="262"/>
  <c r="I44" i="267"/>
  <c r="D62" i="267" s="1"/>
  <c r="J44" i="267"/>
  <c r="I55" i="268"/>
  <c r="I57" i="268" s="1"/>
  <c r="H55" i="268"/>
  <c r="G136" i="268"/>
  <c r="G139" i="268" s="1"/>
  <c r="F44" i="271"/>
  <c r="H27" i="268"/>
  <c r="G161" i="268"/>
  <c r="G164" i="268" s="1"/>
  <c r="D52" i="267"/>
  <c r="J34" i="267"/>
  <c r="H88" i="268"/>
  <c r="D113" i="268" s="1"/>
  <c r="F161" i="268"/>
  <c r="F164" i="268" s="1"/>
  <c r="H22" i="263"/>
  <c r="G105" i="265"/>
  <c r="I27" i="267"/>
  <c r="I32" i="267" s="1"/>
  <c r="I35" i="267" s="1"/>
  <c r="D43" i="267"/>
  <c r="J25" i="267"/>
  <c r="J27" i="267" s="1"/>
  <c r="H32" i="268"/>
  <c r="G125" i="265"/>
  <c r="G134" i="265" s="1"/>
  <c r="G137" i="265" s="1"/>
  <c r="D49" i="268"/>
  <c r="D40" i="263" l="1"/>
  <c r="I22" i="263"/>
  <c r="I25" i="263" s="1"/>
  <c r="I30" i="263" s="1"/>
  <c r="I33" i="263" s="1"/>
  <c r="H25" i="263"/>
  <c r="H30" i="263" s="1"/>
  <c r="H33" i="263" s="1"/>
  <c r="H46" i="263"/>
  <c r="D64" i="263" s="1"/>
  <c r="I50" i="268"/>
  <c r="H51" i="268"/>
  <c r="D76" i="268" s="1"/>
  <c r="I52" i="267"/>
  <c r="D70" i="267" s="1"/>
  <c r="I86" i="263"/>
  <c r="H86" i="263"/>
  <c r="D104" i="263" s="1"/>
  <c r="H98" i="265"/>
  <c r="D123" i="265" s="1"/>
  <c r="H54" i="265"/>
  <c r="D79" i="265" s="1"/>
  <c r="I47" i="267"/>
  <c r="D65" i="267" s="1"/>
  <c r="E46" i="262"/>
  <c r="G46" i="262"/>
  <c r="I62" i="267"/>
  <c r="D80" i="267" s="1"/>
  <c r="I113" i="268"/>
  <c r="H113" i="268"/>
  <c r="D138" i="268" s="1"/>
  <c r="I88" i="268"/>
  <c r="H45" i="263"/>
  <c r="D63" i="263" s="1"/>
  <c r="I45" i="263"/>
  <c r="I92" i="268"/>
  <c r="D78" i="265"/>
  <c r="H55" i="265"/>
  <c r="H41" i="263"/>
  <c r="D59" i="263" s="1"/>
  <c r="H36" i="268"/>
  <c r="H39" i="268" s="1"/>
  <c r="I53" i="265"/>
  <c r="I131" i="268"/>
  <c r="H131" i="268"/>
  <c r="D156" i="268" s="1"/>
  <c r="J32" i="267"/>
  <c r="J35" i="267" s="1"/>
  <c r="D55" i="265"/>
  <c r="I68" i="263"/>
  <c r="I106" i="268"/>
  <c r="I43" i="267"/>
  <c r="D61" i="267" s="1"/>
  <c r="J43" i="267"/>
  <c r="J45" i="267" s="1"/>
  <c r="H57" i="268"/>
  <c r="D80" i="268"/>
  <c r="H60" i="263"/>
  <c r="D78" i="263" s="1"/>
  <c r="I60" i="263"/>
  <c r="H159" i="268"/>
  <c r="D184" i="268" s="1"/>
  <c r="G109" i="265"/>
  <c r="G112" i="265" s="1"/>
  <c r="H49" i="265"/>
  <c r="D74" i="265" s="1"/>
  <c r="H82" i="265"/>
  <c r="D107" i="265" s="1"/>
  <c r="H75" i="268"/>
  <c r="D100" i="268" s="1"/>
  <c r="H117" i="268"/>
  <c r="D142" i="268" s="1"/>
  <c r="H49" i="268"/>
  <c r="I49" i="268"/>
  <c r="D52" i="268"/>
  <c r="D61" i="268" s="1"/>
  <c r="D64" i="268" s="1"/>
  <c r="H25" i="265"/>
  <c r="H34" i="265" s="1"/>
  <c r="H37" i="265" s="1"/>
  <c r="I22" i="265"/>
  <c r="I25" i="265" s="1"/>
  <c r="I34" i="265" s="1"/>
  <c r="I37" i="265" s="1"/>
  <c r="D47" i="265"/>
  <c r="D60" i="267"/>
  <c r="I102" i="267"/>
  <c r="J102" i="267" s="1"/>
  <c r="I57" i="265"/>
  <c r="H61" i="265"/>
  <c r="D86" i="265" s="1"/>
  <c r="I61" i="265"/>
  <c r="H142" i="268" l="1"/>
  <c r="D167" i="268" s="1"/>
  <c r="J52" i="267"/>
  <c r="I117" i="268"/>
  <c r="H80" i="268"/>
  <c r="I80" i="268" s="1"/>
  <c r="I82" i="268" s="1"/>
  <c r="D82" i="268"/>
  <c r="H100" i="268"/>
  <c r="D125" i="268" s="1"/>
  <c r="I100" i="268"/>
  <c r="H78" i="265"/>
  <c r="D80" i="265"/>
  <c r="I80" i="267"/>
  <c r="D98" i="267" s="1"/>
  <c r="I70" i="267"/>
  <c r="D88" i="267" s="1"/>
  <c r="J70" i="267"/>
  <c r="H78" i="263"/>
  <c r="D96" i="263" s="1"/>
  <c r="I51" i="268"/>
  <c r="I52" i="268" s="1"/>
  <c r="I61" i="268" s="1"/>
  <c r="I64" i="268" s="1"/>
  <c r="I65" i="267"/>
  <c r="D83" i="267" s="1"/>
  <c r="D63" i="267"/>
  <c r="D68" i="267" s="1"/>
  <c r="D71" i="267" s="1"/>
  <c r="I60" i="267"/>
  <c r="J60" i="267" s="1"/>
  <c r="I61" i="267"/>
  <c r="D79" i="267" s="1"/>
  <c r="H64" i="263"/>
  <c r="D82" i="263" s="1"/>
  <c r="I82" i="265"/>
  <c r="H79" i="265"/>
  <c r="D104" i="265" s="1"/>
  <c r="I79" i="265"/>
  <c r="I46" i="263"/>
  <c r="I47" i="265"/>
  <c r="I50" i="265" s="1"/>
  <c r="H47" i="265"/>
  <c r="D50" i="265"/>
  <c r="D59" i="265" s="1"/>
  <c r="D62" i="265" s="1"/>
  <c r="H74" i="265"/>
  <c r="D99" i="265" s="1"/>
  <c r="I54" i="265"/>
  <c r="I55" i="265" s="1"/>
  <c r="I98" i="265"/>
  <c r="H40" i="263"/>
  <c r="D43" i="263"/>
  <c r="D48" i="263" s="1"/>
  <c r="D51" i="263" s="1"/>
  <c r="H184" i="268"/>
  <c r="I184" i="268"/>
  <c r="H52" i="268"/>
  <c r="H61" i="268" s="1"/>
  <c r="H64" i="268" s="1"/>
  <c r="D74" i="268"/>
  <c r="H86" i="265"/>
  <c r="D111" i="265" s="1"/>
  <c r="I86" i="265"/>
  <c r="J62" i="267"/>
  <c r="H59" i="263"/>
  <c r="D77" i="263" s="1"/>
  <c r="I59" i="263"/>
  <c r="H76" i="268"/>
  <c r="D101" i="268" s="1"/>
  <c r="I41" i="263"/>
  <c r="I75" i="268"/>
  <c r="H107" i="265"/>
  <c r="D132" i="265" s="1"/>
  <c r="I107" i="265"/>
  <c r="J47" i="267"/>
  <c r="J50" i="267" s="1"/>
  <c r="J53" i="267" s="1"/>
  <c r="I45" i="267"/>
  <c r="I50" i="267" s="1"/>
  <c r="I53" i="267" s="1"/>
  <c r="I49" i="265"/>
  <c r="H63" i="263"/>
  <c r="D81" i="263" s="1"/>
  <c r="H123" i="265"/>
  <c r="I123" i="265"/>
  <c r="I159" i="268"/>
  <c r="H156" i="268"/>
  <c r="D181" i="268" s="1"/>
  <c r="I156" i="268"/>
  <c r="H138" i="268"/>
  <c r="D163" i="268" s="1"/>
  <c r="I104" i="263"/>
  <c r="H104" i="263"/>
  <c r="D126" i="263" s="1"/>
  <c r="D103" i="265" l="1"/>
  <c r="H80" i="265"/>
  <c r="H125" i="268"/>
  <c r="D150" i="268" s="1"/>
  <c r="H96" i="263"/>
  <c r="D114" i="263" s="1"/>
  <c r="I59" i="265"/>
  <c r="I62" i="265" s="1"/>
  <c r="I138" i="268"/>
  <c r="H104" i="265"/>
  <c r="D129" i="265" s="1"/>
  <c r="I101" i="268"/>
  <c r="H101" i="268"/>
  <c r="D126" i="268" s="1"/>
  <c r="D58" i="263"/>
  <c r="H43" i="263"/>
  <c r="H48" i="263" s="1"/>
  <c r="H51" i="263" s="1"/>
  <c r="I78" i="263"/>
  <c r="H82" i="263"/>
  <c r="D100" i="263" s="1"/>
  <c r="H81" i="263"/>
  <c r="D99" i="263" s="1"/>
  <c r="I79" i="267"/>
  <c r="D97" i="267" s="1"/>
  <c r="H167" i="268"/>
  <c r="D192" i="268" s="1"/>
  <c r="I167" i="268"/>
  <c r="I142" i="268"/>
  <c r="H126" i="263"/>
  <c r="D151" i="263" s="1"/>
  <c r="I111" i="265"/>
  <c r="H111" i="265"/>
  <c r="D136" i="265" s="1"/>
  <c r="H163" i="268"/>
  <c r="D188" i="268" s="1"/>
  <c r="I83" i="267"/>
  <c r="D101" i="267" s="1"/>
  <c r="J83" i="267"/>
  <c r="H132" i="265"/>
  <c r="I132" i="265" s="1"/>
  <c r="J65" i="267"/>
  <c r="H181" i="268"/>
  <c r="I181" i="268" s="1"/>
  <c r="D105" i="268"/>
  <c r="H82" i="268"/>
  <c r="I76" i="268"/>
  <c r="I40" i="263"/>
  <c r="I43" i="263" s="1"/>
  <c r="I48" i="263" s="1"/>
  <c r="I51" i="263" s="1"/>
  <c r="I64" i="263"/>
  <c r="I88" i="267"/>
  <c r="D106" i="267" s="1"/>
  <c r="H77" i="263"/>
  <c r="D95" i="263" s="1"/>
  <c r="I77" i="263"/>
  <c r="I98" i="267"/>
  <c r="J98" i="267" s="1"/>
  <c r="I63" i="263"/>
  <c r="H99" i="265"/>
  <c r="D124" i="265" s="1"/>
  <c r="J61" i="267"/>
  <c r="J63" i="267" s="1"/>
  <c r="J68" i="267" s="1"/>
  <c r="J71" i="267" s="1"/>
  <c r="J80" i="267"/>
  <c r="I74" i="265"/>
  <c r="D78" i="267"/>
  <c r="I63" i="267"/>
  <c r="I68" i="267" s="1"/>
  <c r="I71" i="267" s="1"/>
  <c r="H74" i="268"/>
  <c r="D77" i="268"/>
  <c r="D86" i="268" s="1"/>
  <c r="D89" i="268" s="1"/>
  <c r="I74" i="268"/>
  <c r="I77" i="268" s="1"/>
  <c r="I86" i="268" s="1"/>
  <c r="I89" i="268" s="1"/>
  <c r="D72" i="265"/>
  <c r="H50" i="265"/>
  <c r="H59" i="265" s="1"/>
  <c r="H62" i="265" s="1"/>
  <c r="I78" i="265"/>
  <c r="I80" i="265" s="1"/>
  <c r="H129" i="265" l="1"/>
  <c r="I129" i="265" s="1"/>
  <c r="H95" i="263"/>
  <c r="D113" i="263" s="1"/>
  <c r="I95" i="263"/>
  <c r="I97" i="267"/>
  <c r="J97" i="267" s="1"/>
  <c r="I101" i="267"/>
  <c r="J101" i="267"/>
  <c r="H99" i="263"/>
  <c r="D118" i="263" s="1"/>
  <c r="I99" i="263"/>
  <c r="H114" i="263"/>
  <c r="D139" i="263" s="1"/>
  <c r="I114" i="263"/>
  <c r="H192" i="268"/>
  <c r="I192" i="268" s="1"/>
  <c r="D99" i="268"/>
  <c r="H77" i="268"/>
  <c r="H86" i="268" s="1"/>
  <c r="H89" i="268" s="1"/>
  <c r="I104" i="265"/>
  <c r="I106" i="267"/>
  <c r="J106" i="267"/>
  <c r="J79" i="267"/>
  <c r="I78" i="267"/>
  <c r="D81" i="267"/>
  <c r="D86" i="267" s="1"/>
  <c r="D89" i="267" s="1"/>
  <c r="J78" i="267"/>
  <c r="J81" i="267" s="1"/>
  <c r="J86" i="267" s="1"/>
  <c r="J88" i="267"/>
  <c r="H188" i="268"/>
  <c r="I188" i="268" s="1"/>
  <c r="I81" i="263"/>
  <c r="I163" i="268"/>
  <c r="H100" i="263"/>
  <c r="D122" i="263" s="1"/>
  <c r="I96" i="263"/>
  <c r="H136" i="265"/>
  <c r="I136" i="265" s="1"/>
  <c r="I82" i="263"/>
  <c r="H150" i="268"/>
  <c r="D175" i="268" s="1"/>
  <c r="H124" i="265"/>
  <c r="I124" i="265" s="1"/>
  <c r="I125" i="268"/>
  <c r="I99" i="265"/>
  <c r="D107" i="268"/>
  <c r="H105" i="268"/>
  <c r="H151" i="263"/>
  <c r="I151" i="263"/>
  <c r="I126" i="263"/>
  <c r="H58" i="263"/>
  <c r="I58" i="263"/>
  <c r="I61" i="263" s="1"/>
  <c r="I66" i="263" s="1"/>
  <c r="I69" i="263" s="1"/>
  <c r="D61" i="263"/>
  <c r="D66" i="263" s="1"/>
  <c r="D69" i="263" s="1"/>
  <c r="H103" i="265"/>
  <c r="D105" i="265"/>
  <c r="H72" i="265"/>
  <c r="I72" i="265"/>
  <c r="I75" i="265" s="1"/>
  <c r="I84" i="265" s="1"/>
  <c r="I87" i="265" s="1"/>
  <c r="D75" i="265"/>
  <c r="D84" i="265" s="1"/>
  <c r="D87" i="265" s="1"/>
  <c r="H126" i="268"/>
  <c r="D151" i="268" s="1"/>
  <c r="H61" i="263" l="1"/>
  <c r="H66" i="263" s="1"/>
  <c r="H69" i="263" s="1"/>
  <c r="D76" i="263"/>
  <c r="J89" i="267"/>
  <c r="H151" i="268"/>
  <c r="D176" i="268" s="1"/>
  <c r="I151" i="268"/>
  <c r="H118" i="263"/>
  <c r="I118" i="263"/>
  <c r="I120" i="263" s="1"/>
  <c r="D120" i="263"/>
  <c r="H175" i="268"/>
  <c r="I175" i="268" s="1"/>
  <c r="I150" i="268"/>
  <c r="H139" i="263"/>
  <c r="I139" i="263" s="1"/>
  <c r="I81" i="267"/>
  <c r="I86" i="267" s="1"/>
  <c r="I89" i="267" s="1"/>
  <c r="D96" i="267"/>
  <c r="I126" i="268"/>
  <c r="D130" i="268"/>
  <c r="H107" i="268"/>
  <c r="I105" i="268"/>
  <c r="I107" i="268" s="1"/>
  <c r="H122" i="263"/>
  <c r="D147" i="263" s="1"/>
  <c r="I122" i="263"/>
  <c r="H75" i="265"/>
  <c r="H84" i="265" s="1"/>
  <c r="H87" i="265" s="1"/>
  <c r="D97" i="265"/>
  <c r="I100" i="263"/>
  <c r="H105" i="265"/>
  <c r="D128" i="265"/>
  <c r="D102" i="268"/>
  <c r="D111" i="268" s="1"/>
  <c r="D114" i="268" s="1"/>
  <c r="H99" i="268"/>
  <c r="H113" i="263"/>
  <c r="D138" i="263" s="1"/>
  <c r="I103" i="265"/>
  <c r="I105" i="265" s="1"/>
  <c r="H97" i="265" l="1"/>
  <c r="I97" i="265" s="1"/>
  <c r="I100" i="265" s="1"/>
  <c r="I109" i="265" s="1"/>
  <c r="I112" i="265" s="1"/>
  <c r="D100" i="265"/>
  <c r="D109" i="265" s="1"/>
  <c r="D112" i="265" s="1"/>
  <c r="H138" i="263"/>
  <c r="I138" i="263" s="1"/>
  <c r="H120" i="263"/>
  <c r="D143" i="263"/>
  <c r="I96" i="267"/>
  <c r="I99" i="267" s="1"/>
  <c r="I104" i="267" s="1"/>
  <c r="I107" i="267" s="1"/>
  <c r="D99" i="267"/>
  <c r="D104" i="267" s="1"/>
  <c r="D107" i="267" s="1"/>
  <c r="H147" i="263"/>
  <c r="I147" i="263"/>
  <c r="I113" i="263"/>
  <c r="D124" i="268"/>
  <c r="H102" i="268"/>
  <c r="H111" i="268" s="1"/>
  <c r="H114" i="268" s="1"/>
  <c r="H130" i="268"/>
  <c r="I130" i="268"/>
  <c r="I132" i="268" s="1"/>
  <c r="D132" i="268"/>
  <c r="I99" i="268"/>
  <c r="I102" i="268" s="1"/>
  <c r="I111" i="268" s="1"/>
  <c r="I114" i="268" s="1"/>
  <c r="H176" i="268"/>
  <c r="I176" i="268" s="1"/>
  <c r="D130" i="265"/>
  <c r="H128" i="265"/>
  <c r="H130" i="265" s="1"/>
  <c r="I128" i="265"/>
  <c r="I130" i="265" s="1"/>
  <c r="D79" i="263"/>
  <c r="D84" i="263" s="1"/>
  <c r="D87" i="263" s="1"/>
  <c r="H76" i="263"/>
  <c r="H79" i="263" l="1"/>
  <c r="H84" i="263" s="1"/>
  <c r="H87" i="263" s="1"/>
  <c r="D94" i="263"/>
  <c r="I76" i="263"/>
  <c r="I79" i="263" s="1"/>
  <c r="I84" i="263" s="1"/>
  <c r="I87" i="263" s="1"/>
  <c r="H124" i="268"/>
  <c r="D127" i="268"/>
  <c r="D136" i="268" s="1"/>
  <c r="D139" i="268" s="1"/>
  <c r="I124" i="268"/>
  <c r="I127" i="268" s="1"/>
  <c r="I136" i="268" s="1"/>
  <c r="I139" i="268" s="1"/>
  <c r="J96" i="267"/>
  <c r="J99" i="267" s="1"/>
  <c r="J104" i="267" s="1"/>
  <c r="J107" i="267" s="1"/>
  <c r="H143" i="263"/>
  <c r="H145" i="263" s="1"/>
  <c r="I143" i="263"/>
  <c r="I145" i="263" s="1"/>
  <c r="D145" i="263"/>
  <c r="D155" i="268"/>
  <c r="H132" i="268"/>
  <c r="H100" i="265"/>
  <c r="H109" i="265" s="1"/>
  <c r="H112" i="265" s="1"/>
  <c r="D122" i="265"/>
  <c r="D157" i="268" l="1"/>
  <c r="H155" i="268"/>
  <c r="D149" i="268"/>
  <c r="H127" i="268"/>
  <c r="H136" i="268" s="1"/>
  <c r="H139" i="268" s="1"/>
  <c r="H122" i="265"/>
  <c r="H125" i="265" s="1"/>
  <c r="H134" i="265" s="1"/>
  <c r="H137" i="265" s="1"/>
  <c r="D125" i="265"/>
  <c r="D134" i="265" s="1"/>
  <c r="D137" i="265" s="1"/>
  <c r="I122" i="265"/>
  <c r="I125" i="265" s="1"/>
  <c r="I134" i="265" s="1"/>
  <c r="I137" i="265" s="1"/>
  <c r="H94" i="263"/>
  <c r="D97" i="263"/>
  <c r="D102" i="263" s="1"/>
  <c r="D105" i="263" s="1"/>
  <c r="D112" i="263" l="1"/>
  <c r="H97" i="263"/>
  <c r="H102" i="263" s="1"/>
  <c r="H105" i="263" s="1"/>
  <c r="I94" i="263"/>
  <c r="I97" i="263" s="1"/>
  <c r="I102" i="263" s="1"/>
  <c r="I105" i="263" s="1"/>
  <c r="D152" i="268"/>
  <c r="D161" i="268" s="1"/>
  <c r="D164" i="268" s="1"/>
  <c r="H149" i="268"/>
  <c r="I149" i="268" s="1"/>
  <c r="I152" i="268" s="1"/>
  <c r="I161" i="268" s="1"/>
  <c r="I164" i="268" s="1"/>
  <c r="D180" i="268"/>
  <c r="H157" i="268"/>
  <c r="I155" i="268"/>
  <c r="I157" i="268" s="1"/>
  <c r="H180" i="268" l="1"/>
  <c r="H182" i="268" s="1"/>
  <c r="D182" i="268"/>
  <c r="I180" i="268"/>
  <c r="I182" i="268" s="1"/>
  <c r="H152" i="268"/>
  <c r="H161" i="268" s="1"/>
  <c r="H164" i="268" s="1"/>
  <c r="D174" i="268"/>
  <c r="D115" i="263"/>
  <c r="D124" i="263" s="1"/>
  <c r="D127" i="263" s="1"/>
  <c r="I112" i="263"/>
  <c r="I115" i="263" s="1"/>
  <c r="I124" i="263" s="1"/>
  <c r="I127" i="263" s="1"/>
  <c r="H112" i="263"/>
  <c r="D137" i="263" l="1"/>
  <c r="H115" i="263"/>
  <c r="H124" i="263" s="1"/>
  <c r="H127" i="263" s="1"/>
  <c r="D177" i="268"/>
  <c r="D186" i="268" s="1"/>
  <c r="D189" i="268" s="1"/>
  <c r="I174" i="268"/>
  <c r="I177" i="268" s="1"/>
  <c r="I186" i="268" s="1"/>
  <c r="I189" i="268" s="1"/>
  <c r="H174" i="268"/>
  <c r="H177" i="268" s="1"/>
  <c r="H186" i="268" s="1"/>
  <c r="H189" i="268" s="1"/>
  <c r="I137" i="263" l="1"/>
  <c r="I140" i="263" s="1"/>
  <c r="I149" i="263" s="1"/>
  <c r="I152" i="263" s="1"/>
  <c r="H137" i="263"/>
  <c r="H140" i="263" s="1"/>
  <c r="H149" i="263" s="1"/>
  <c r="H152" i="263" s="1"/>
  <c r="D140" i="263"/>
  <c r="D149" i="263" s="1"/>
  <c r="D152" i="263" s="1"/>
  <c r="I22" i="259" l="1"/>
  <c r="G22" i="259"/>
  <c r="F22" i="259"/>
  <c r="E22" i="259"/>
  <c r="D22" i="259"/>
  <c r="J16" i="259"/>
  <c r="J22" i="259" s="1"/>
  <c r="I16" i="259"/>
  <c r="H16" i="259"/>
  <c r="H22" i="259" s="1"/>
  <c r="G16" i="259"/>
  <c r="F16" i="259"/>
  <c r="E16" i="259"/>
  <c r="D16" i="259"/>
  <c r="B15" i="259"/>
  <c r="B16" i="259" s="1"/>
  <c r="B18" i="259" s="1"/>
  <c r="B19" i="259" s="1"/>
  <c r="B20" i="259" s="1"/>
  <c r="B22" i="259" s="1"/>
  <c r="H37" i="258"/>
  <c r="G37" i="258"/>
  <c r="F37" i="258"/>
  <c r="E37" i="258"/>
  <c r="H31" i="258"/>
  <c r="G31" i="258"/>
  <c r="F31" i="258"/>
  <c r="E31" i="258"/>
  <c r="D31" i="258"/>
  <c r="D37" i="258" s="1"/>
  <c r="H22" i="258"/>
  <c r="G22" i="258"/>
  <c r="F22" i="258"/>
  <c r="E22" i="258"/>
  <c r="D22" i="258"/>
  <c r="J16" i="258"/>
  <c r="J22" i="258" s="1"/>
  <c r="I16" i="258"/>
  <c r="I22" i="258" s="1"/>
  <c r="H16" i="258"/>
  <c r="G16" i="258"/>
  <c r="F16" i="258"/>
  <c r="E16" i="258"/>
  <c r="D16" i="258"/>
  <c r="B15" i="258"/>
  <c r="B16" i="258" s="1"/>
  <c r="B18" i="258" s="1"/>
  <c r="B19" i="258" s="1"/>
  <c r="B20" i="258" s="1"/>
  <c r="B22" i="258" s="1"/>
  <c r="B29" i="258" s="1"/>
  <c r="B30" i="258" s="1"/>
  <c r="B31" i="258" s="1"/>
  <c r="B33" i="258" s="1"/>
  <c r="B34" i="258" s="1"/>
  <c r="B35" i="258" s="1"/>
  <c r="B37" i="258" s="1"/>
  <c r="G60" i="250" l="1"/>
  <c r="G53" i="250"/>
  <c r="G46" i="250"/>
  <c r="G32" i="250"/>
  <c r="G39" i="250"/>
  <c r="G25" i="250"/>
  <c r="G48" i="170"/>
  <c r="G41" i="170"/>
  <c r="G34" i="170"/>
  <c r="G27" i="170"/>
  <c r="H20" i="252"/>
  <c r="D27" i="252" s="1"/>
  <c r="I20" i="122"/>
  <c r="J20" i="122" s="1"/>
  <c r="G51" i="237"/>
  <c r="D58" i="237" s="1"/>
  <c r="G18" i="250"/>
  <c r="H18" i="250" s="1"/>
  <c r="D25" i="250" s="1"/>
  <c r="I14" i="256"/>
  <c r="J15" i="257"/>
  <c r="H27" i="252" l="1"/>
  <c r="D34" i="252" s="1"/>
  <c r="I20" i="252"/>
  <c r="D27" i="122"/>
  <c r="G58" i="237"/>
  <c r="D65" i="237" s="1"/>
  <c r="H51" i="237"/>
  <c r="I18" i="250"/>
  <c r="H25" i="250"/>
  <c r="D32" i="250" s="1"/>
  <c r="I27" i="122"/>
  <c r="D34" i="122" s="1"/>
  <c r="I34" i="122" s="1"/>
  <c r="G19" i="250"/>
  <c r="H19" i="250" s="1"/>
  <c r="I19" i="250" s="1"/>
  <c r="H32" i="250" l="1"/>
  <c r="D39" i="250" s="1"/>
  <c r="H34" i="252"/>
  <c r="D41" i="252" s="1"/>
  <c r="I34" i="252"/>
  <c r="I27" i="252"/>
  <c r="H58" i="237"/>
  <c r="G65" i="237"/>
  <c r="D72" i="237" s="1"/>
  <c r="G72" i="237" s="1"/>
  <c r="H72" i="237" s="1"/>
  <c r="I25" i="250"/>
  <c r="J34" i="122"/>
  <c r="D41" i="122"/>
  <c r="I41" i="122" s="1"/>
  <c r="J27" i="122"/>
  <c r="F50" i="219"/>
  <c r="H52" i="122"/>
  <c r="G52" i="122"/>
  <c r="F52" i="122"/>
  <c r="E52" i="122"/>
  <c r="H45" i="122"/>
  <c r="G45" i="122"/>
  <c r="F45" i="122"/>
  <c r="E45" i="122"/>
  <c r="H38" i="122"/>
  <c r="G38" i="122"/>
  <c r="F38" i="122"/>
  <c r="E38" i="122"/>
  <c r="H31" i="122"/>
  <c r="G31" i="122"/>
  <c r="F31" i="122"/>
  <c r="E31" i="122"/>
  <c r="B21" i="122"/>
  <c r="B22" i="122" s="1"/>
  <c r="B24" i="122" s="1"/>
  <c r="B27" i="122" s="1"/>
  <c r="B28" i="122" s="1"/>
  <c r="B29" i="122" s="1"/>
  <c r="B31" i="122" s="1"/>
  <c r="B34" i="122" s="1"/>
  <c r="B35" i="122" s="1"/>
  <c r="B36" i="122" s="1"/>
  <c r="B38" i="122" s="1"/>
  <c r="B41" i="122" s="1"/>
  <c r="B42" i="122" s="1"/>
  <c r="B43" i="122" s="1"/>
  <c r="B45" i="122" s="1"/>
  <c r="B48" i="122" s="1"/>
  <c r="B49" i="122" s="1"/>
  <c r="B50" i="122" s="1"/>
  <c r="B52" i="122" s="1"/>
  <c r="F24" i="122"/>
  <c r="E24" i="122"/>
  <c r="G24" i="122"/>
  <c r="H24" i="122"/>
  <c r="E62" i="237"/>
  <c r="B52" i="237"/>
  <c r="B53" i="237" s="1"/>
  <c r="B55" i="237" s="1"/>
  <c r="B58" i="237" s="1"/>
  <c r="B59" i="237" s="1"/>
  <c r="B60" i="237" s="1"/>
  <c r="B62" i="237" s="1"/>
  <c r="B65" i="237" s="1"/>
  <c r="B66" i="237" s="1"/>
  <c r="B67" i="237" s="1"/>
  <c r="B69" i="237" s="1"/>
  <c r="B72" i="237" s="1"/>
  <c r="B73" i="237" s="1"/>
  <c r="B74" i="237" s="1"/>
  <c r="B76" i="237" s="1"/>
  <c r="B19" i="250"/>
  <c r="B20" i="250" s="1"/>
  <c r="B22" i="250" s="1"/>
  <c r="B25" i="250" s="1"/>
  <c r="B26" i="250" s="1"/>
  <c r="B27" i="250" s="1"/>
  <c r="B29" i="250" s="1"/>
  <c r="B32" i="250" s="1"/>
  <c r="B33" i="250" s="1"/>
  <c r="B34" i="250" s="1"/>
  <c r="B36" i="250" s="1"/>
  <c r="B39" i="250" s="1"/>
  <c r="B40" i="250" s="1"/>
  <c r="B41" i="250" s="1"/>
  <c r="B43" i="250" s="1"/>
  <c r="B46" i="250" s="1"/>
  <c r="B47" i="250" s="1"/>
  <c r="B48" i="250" s="1"/>
  <c r="B50" i="250" s="1"/>
  <c r="B53" i="250" s="1"/>
  <c r="B54" i="250" s="1"/>
  <c r="B55" i="250" s="1"/>
  <c r="B57" i="250" s="1"/>
  <c r="B60" i="250" s="1"/>
  <c r="B61" i="250" s="1"/>
  <c r="B62" i="250" s="1"/>
  <c r="B64" i="250" s="1"/>
  <c r="F64" i="250"/>
  <c r="E64" i="250"/>
  <c r="F57" i="250"/>
  <c r="E57" i="250"/>
  <c r="F50" i="250"/>
  <c r="E50" i="250"/>
  <c r="F43" i="250"/>
  <c r="E43" i="250"/>
  <c r="F36" i="250"/>
  <c r="E36" i="250"/>
  <c r="F29" i="250"/>
  <c r="E29" i="250"/>
  <c r="F22" i="250"/>
  <c r="E22" i="250"/>
  <c r="F52" i="170"/>
  <c r="E52" i="170"/>
  <c r="F45" i="170"/>
  <c r="E45" i="170"/>
  <c r="F38" i="170"/>
  <c r="E38" i="170"/>
  <c r="F31" i="170"/>
  <c r="E31" i="170"/>
  <c r="B21" i="170"/>
  <c r="B22" i="170" s="1"/>
  <c r="B24" i="170" s="1"/>
  <c r="F20" i="170"/>
  <c r="F24" i="170" s="1"/>
  <c r="E20" i="170"/>
  <c r="E24" i="170" s="1"/>
  <c r="G31" i="252"/>
  <c r="B21" i="252"/>
  <c r="B22" i="252" s="1"/>
  <c r="B24" i="252" s="1"/>
  <c r="B27" i="252" s="1"/>
  <c r="B28" i="252" s="1"/>
  <c r="B29" i="252" s="1"/>
  <c r="B31" i="252" s="1"/>
  <c r="B34" i="252" s="1"/>
  <c r="B35" i="252" s="1"/>
  <c r="B36" i="252" s="1"/>
  <c r="B38" i="252" s="1"/>
  <c r="B41" i="252" s="1"/>
  <c r="B42" i="252" s="1"/>
  <c r="B43" i="252" s="1"/>
  <c r="B45" i="252" s="1"/>
  <c r="B48" i="252" s="1"/>
  <c r="B49" i="252" s="1"/>
  <c r="B50" i="252" s="1"/>
  <c r="B52" i="252" s="1"/>
  <c r="B55" i="252" s="1"/>
  <c r="B56" i="252" s="1"/>
  <c r="B57" i="252" s="1"/>
  <c r="B59" i="252" s="1"/>
  <c r="B62" i="252" s="1"/>
  <c r="B63" i="252" s="1"/>
  <c r="B64" i="252" s="1"/>
  <c r="B66" i="252" s="1"/>
  <c r="G24" i="252"/>
  <c r="F77" i="219"/>
  <c r="E77" i="219"/>
  <c r="F68" i="219"/>
  <c r="E68" i="219"/>
  <c r="F59" i="219"/>
  <c r="E59" i="219"/>
  <c r="B51" i="219"/>
  <c r="E50" i="219"/>
  <c r="B52" i="251"/>
  <c r="B53" i="251" s="1"/>
  <c r="B54" i="251" s="1"/>
  <c r="B56" i="251" s="1"/>
  <c r="B36" i="251"/>
  <c r="B37" i="251" s="1"/>
  <c r="B38" i="251" s="1"/>
  <c r="B40" i="251" s="1"/>
  <c r="B21" i="251"/>
  <c r="B22" i="251" s="1"/>
  <c r="B24" i="251" s="1"/>
  <c r="B21" i="162"/>
  <c r="I32" i="250" l="1"/>
  <c r="H39" i="250"/>
  <c r="D46" i="250" s="1"/>
  <c r="H41" i="252"/>
  <c r="D48" i="252" s="1"/>
  <c r="H65" i="237"/>
  <c r="J41" i="122"/>
  <c r="D48" i="122"/>
  <c r="B27" i="170"/>
  <c r="B28" i="170" s="1"/>
  <c r="B29" i="170" s="1"/>
  <c r="B31" i="170" s="1"/>
  <c r="B34" i="170" s="1"/>
  <c r="B35" i="170" s="1"/>
  <c r="B36" i="170" s="1"/>
  <c r="B38" i="170" s="1"/>
  <c r="B41" i="170" s="1"/>
  <c r="B42" i="170" s="1"/>
  <c r="B43" i="170" s="1"/>
  <c r="B45" i="170" s="1"/>
  <c r="B48" i="170" s="1"/>
  <c r="B49" i="170" s="1"/>
  <c r="B50" i="170" s="1"/>
  <c r="B52" i="170" s="1"/>
  <c r="F76" i="237"/>
  <c r="F62" i="237"/>
  <c r="E76" i="237"/>
  <c r="E55" i="237"/>
  <c r="E69" i="237"/>
  <c r="F55" i="237"/>
  <c r="F69" i="237"/>
  <c r="E63" i="219"/>
  <c r="F63" i="219"/>
  <c r="E72" i="219"/>
  <c r="F72" i="219"/>
  <c r="E54" i="219"/>
  <c r="E81" i="219"/>
  <c r="F81" i="219"/>
  <c r="F54" i="219"/>
  <c r="G66" i="252"/>
  <c r="G59" i="252"/>
  <c r="G52" i="252"/>
  <c r="G45" i="252"/>
  <c r="G38" i="252"/>
  <c r="E66" i="252"/>
  <c r="F66" i="252"/>
  <c r="F59" i="252"/>
  <c r="E59" i="252"/>
  <c r="F52" i="252"/>
  <c r="E52" i="252"/>
  <c r="E45" i="252"/>
  <c r="F45" i="252"/>
  <c r="E38" i="252"/>
  <c r="E31" i="252"/>
  <c r="F31" i="252"/>
  <c r="F24" i="252"/>
  <c r="E24" i="252"/>
  <c r="F38" i="252"/>
  <c r="J17" i="257"/>
  <c r="J18" i="257"/>
  <c r="J19" i="257"/>
  <c r="J20" i="257"/>
  <c r="J21" i="257"/>
  <c r="J22" i="257"/>
  <c r="J23" i="257"/>
  <c r="J24" i="257"/>
  <c r="J25" i="257"/>
  <c r="J26" i="257"/>
  <c r="J27" i="257"/>
  <c r="J16" i="257"/>
  <c r="I39" i="250" l="1"/>
  <c r="H46" i="250"/>
  <c r="D53" i="250" s="1"/>
  <c r="H48" i="252"/>
  <c r="D55" i="252" s="1"/>
  <c r="I41" i="252"/>
  <c r="I48" i="122"/>
  <c r="J48" i="122" s="1"/>
  <c r="B35" i="162"/>
  <c r="I46" i="250" l="1"/>
  <c r="H53" i="250"/>
  <c r="D60" i="250" s="1"/>
  <c r="H60" i="250" s="1"/>
  <c r="I60" i="250" s="1"/>
  <c r="H55" i="252"/>
  <c r="D62" i="252" s="1"/>
  <c r="I48" i="252"/>
  <c r="F69" i="256"/>
  <c r="I53" i="250" l="1"/>
  <c r="H62" i="252"/>
  <c r="I62" i="252" s="1"/>
  <c r="I55" i="252"/>
  <c r="B18" i="253"/>
  <c r="B19" i="253" s="1"/>
  <c r="B22" i="253" s="1"/>
  <c r="B23" i="253" s="1"/>
  <c r="B24" i="253" s="1"/>
  <c r="B27" i="253" s="1"/>
  <c r="B28" i="253" s="1"/>
  <c r="B29" i="253" s="1"/>
  <c r="B32" i="253" s="1"/>
  <c r="B33" i="253" s="1"/>
  <c r="B34" i="253" s="1"/>
  <c r="B37" i="253" s="1"/>
  <c r="B38" i="253" s="1"/>
  <c r="B39" i="253" s="1"/>
  <c r="B42" i="253" s="1"/>
  <c r="B43" i="253" s="1"/>
  <c r="B44" i="253" s="1"/>
  <c r="B47" i="253" s="1"/>
  <c r="B48" i="253" s="1"/>
  <c r="B49" i="253" s="1"/>
  <c r="B52" i="253" s="1"/>
  <c r="B53" i="253" s="1"/>
  <c r="B54" i="253" s="1"/>
  <c r="B57" i="253" s="1"/>
  <c r="B58" i="253" s="1"/>
  <c r="B59" i="253" s="1"/>
  <c r="B62" i="253" s="1"/>
  <c r="B63" i="253" s="1"/>
  <c r="B64" i="253" s="1"/>
  <c r="B67" i="253" s="1"/>
  <c r="B68" i="253" s="1"/>
  <c r="B69" i="253" s="1"/>
  <c r="B72" i="253" s="1"/>
  <c r="B73" i="253" s="1"/>
  <c r="B74" i="253" s="1"/>
  <c r="B15" i="151"/>
  <c r="B16" i="151" s="1"/>
  <c r="B18" i="151" s="1"/>
  <c r="B19" i="151" s="1"/>
  <c r="B21" i="151" s="1"/>
  <c r="B28" i="151" s="1"/>
  <c r="B29" i="151" s="1"/>
  <c r="B30" i="151" s="1"/>
  <c r="B32" i="151" s="1"/>
  <c r="B33" i="151" s="1"/>
  <c r="B35" i="151" s="1"/>
  <c r="B42" i="151" s="1"/>
  <c r="B43" i="151" s="1"/>
  <c r="B44" i="151" s="1"/>
  <c r="B46" i="151" s="1"/>
  <c r="B47" i="151" s="1"/>
  <c r="B49" i="151" s="1"/>
  <c r="B19" i="251"/>
  <c r="B34" i="251" s="1"/>
  <c r="B35" i="251" s="1"/>
  <c r="B50" i="251" s="1"/>
  <c r="B51" i="251" s="1"/>
  <c r="B19" i="162"/>
  <c r="B22" i="162" s="1"/>
  <c r="B24" i="162" s="1"/>
  <c r="G21" i="237"/>
  <c r="H21" i="237" s="1"/>
  <c r="B21" i="237"/>
  <c r="B22" i="237" s="1"/>
  <c r="B23" i="237" s="1"/>
  <c r="G49" i="170"/>
  <c r="G50" i="170"/>
  <c r="G19" i="170"/>
  <c r="B19" i="170"/>
  <c r="G76" i="219"/>
  <c r="G67" i="219"/>
  <c r="G58" i="219"/>
  <c r="G49" i="219"/>
  <c r="G51" i="219"/>
  <c r="G52" i="219"/>
  <c r="G35" i="219"/>
  <c r="G27" i="219"/>
  <c r="G19" i="219"/>
  <c r="H19" i="219" s="1"/>
  <c r="D27" i="219" s="1"/>
  <c r="B19" i="219"/>
  <c r="B20" i="219" s="1"/>
  <c r="B21" i="219" s="1"/>
  <c r="B37" i="162" l="1"/>
  <c r="B38" i="162" s="1"/>
  <c r="B40" i="162" s="1"/>
  <c r="B52" i="162" s="1"/>
  <c r="B53" i="162" s="1"/>
  <c r="B54" i="162" s="1"/>
  <c r="B56" i="162" s="1"/>
  <c r="B68" i="162" s="1"/>
  <c r="B69" i="162" s="1"/>
  <c r="B70" i="162" s="1"/>
  <c r="B72" i="162" s="1"/>
  <c r="F19" i="162"/>
  <c r="D29" i="237"/>
  <c r="H27" i="219"/>
  <c r="I27" i="219" s="1"/>
  <c r="B50" i="162" l="1"/>
  <c r="B51" i="162" s="1"/>
  <c r="B66" i="162" s="1"/>
  <c r="B67" i="162" s="1"/>
  <c r="G29" i="237"/>
  <c r="D37" i="237" s="1"/>
  <c r="H37" i="237" s="1"/>
  <c r="H29" i="237"/>
  <c r="D35" i="219"/>
  <c r="H35" i="219" s="1"/>
  <c r="I19" i="162" l="1"/>
  <c r="G37" i="237"/>
  <c r="I35" i="219"/>
  <c r="L19" i="162" s="1"/>
  <c r="D49" i="219"/>
  <c r="H49" i="219" s="1"/>
  <c r="D58" i="219" s="1"/>
  <c r="H58" i="219" l="1"/>
  <c r="F35" i="162"/>
  <c r="I58" i="219"/>
  <c r="D67" i="219"/>
  <c r="H67" i="219" l="1"/>
  <c r="I35" i="162" l="1"/>
  <c r="I67" i="219"/>
  <c r="D76" i="219"/>
  <c r="H76" i="219" l="1"/>
  <c r="L35" i="162"/>
  <c r="H19" i="170" l="1"/>
  <c r="I76" i="219"/>
  <c r="I19" i="170" l="1"/>
  <c r="F51" i="162"/>
  <c r="G22" i="237"/>
  <c r="G23" i="237"/>
  <c r="G20" i="237"/>
  <c r="D73" i="253"/>
  <c r="F73" i="253" s="1"/>
  <c r="F74" i="253" s="1"/>
  <c r="D72" i="253"/>
  <c r="D68" i="253"/>
  <c r="D67" i="253"/>
  <c r="D58" i="253"/>
  <c r="D57" i="253"/>
  <c r="D53" i="253"/>
  <c r="D52" i="253"/>
  <c r="D48" i="253"/>
  <c r="D47" i="253"/>
  <c r="D43" i="253"/>
  <c r="D42" i="253"/>
  <c r="D38" i="253"/>
  <c r="D37" i="253"/>
  <c r="D33" i="253"/>
  <c r="D32" i="253"/>
  <c r="D28" i="253"/>
  <c r="D27" i="253"/>
  <c r="D23" i="253"/>
  <c r="D22" i="253"/>
  <c r="I51" i="162" l="1"/>
  <c r="G62" i="250"/>
  <c r="G61" i="250"/>
  <c r="G55" i="250"/>
  <c r="G54" i="250"/>
  <c r="G57" i="250" l="1"/>
  <c r="G64" i="250"/>
  <c r="F68" i="253"/>
  <c r="D63" i="253"/>
  <c r="F63" i="253" s="1"/>
  <c r="L51" i="162" l="1"/>
  <c r="F64" i="253"/>
  <c r="F69" i="253"/>
  <c r="F18" i="253"/>
  <c r="F58" i="253"/>
  <c r="F53" i="253"/>
  <c r="F48" i="253"/>
  <c r="F43" i="253"/>
  <c r="G79" i="219"/>
  <c r="G78" i="219"/>
  <c r="G75" i="219"/>
  <c r="B25" i="237"/>
  <c r="G70" i="219"/>
  <c r="G69" i="219"/>
  <c r="G66" i="219"/>
  <c r="G61" i="219"/>
  <c r="G60" i="219"/>
  <c r="G57" i="219"/>
  <c r="G48" i="219"/>
  <c r="G50" i="219" s="1"/>
  <c r="F67" i="162" l="1"/>
  <c r="G77" i="219"/>
  <c r="G54" i="219"/>
  <c r="G68" i="219"/>
  <c r="G59" i="219"/>
  <c r="G81" i="219"/>
  <c r="F59" i="253"/>
  <c r="F54" i="253"/>
  <c r="F49" i="253"/>
  <c r="F44" i="253"/>
  <c r="F19" i="253"/>
  <c r="B28" i="237"/>
  <c r="G20" i="219"/>
  <c r="G21" i="219"/>
  <c r="G63" i="219" l="1"/>
  <c r="G72" i="219"/>
  <c r="B29" i="237"/>
  <c r="B30" i="237" s="1"/>
  <c r="B31" i="237" s="1"/>
  <c r="B33" i="237" s="1"/>
  <c r="B36" i="237" s="1"/>
  <c r="I67" i="162" l="1"/>
  <c r="B37" i="237"/>
  <c r="B38" i="237" s="1"/>
  <c r="B39" i="237" s="1"/>
  <c r="B41" i="237" s="1"/>
  <c r="F38" i="253"/>
  <c r="F33" i="253"/>
  <c r="F28" i="253"/>
  <c r="F23" i="253"/>
  <c r="F24" i="253" l="1"/>
  <c r="F39" i="253"/>
  <c r="F29" i="253"/>
  <c r="F34" i="253"/>
  <c r="G48" i="250"/>
  <c r="G47" i="250"/>
  <c r="G41" i="250"/>
  <c r="G40" i="250"/>
  <c r="G34" i="250"/>
  <c r="G33" i="250"/>
  <c r="G27" i="250"/>
  <c r="G26" i="250"/>
  <c r="G20" i="250"/>
  <c r="L67" i="162" l="1"/>
  <c r="G50" i="250"/>
  <c r="G43" i="250"/>
  <c r="G36" i="250"/>
  <c r="G29" i="250"/>
  <c r="G22" i="250"/>
  <c r="B23" i="219" l="1"/>
  <c r="B26" i="219" s="1"/>
  <c r="F19" i="251" l="1"/>
  <c r="B27" i="219"/>
  <c r="B28" i="219" s="1"/>
  <c r="B29" i="219" s="1"/>
  <c r="B31" i="219" s="1"/>
  <c r="B34" i="219" s="1"/>
  <c r="E39" i="219"/>
  <c r="B35" i="219" l="1"/>
  <c r="B36" i="219" s="1"/>
  <c r="B37" i="219" s="1"/>
  <c r="B39" i="219" s="1"/>
  <c r="I19" i="251" l="1"/>
  <c r="B49" i="219"/>
  <c r="B52" i="219" s="1"/>
  <c r="B54" i="219" s="1"/>
  <c r="B57" i="219" l="1"/>
  <c r="B58" i="219" s="1"/>
  <c r="B59" i="219"/>
  <c r="B60" i="219" s="1"/>
  <c r="B61" i="219" s="1"/>
  <c r="B63" i="219" s="1"/>
  <c r="B68" i="219" s="1"/>
  <c r="B69" i="219" s="1"/>
  <c r="B70" i="219" s="1"/>
  <c r="B72" i="219" s="1"/>
  <c r="B77" i="219" s="1"/>
  <c r="B78" i="219" s="1"/>
  <c r="B79" i="219" s="1"/>
  <c r="B81" i="219" s="1"/>
  <c r="L19" i="251" l="1"/>
  <c r="B66" i="219"/>
  <c r="B67" i="219"/>
  <c r="B75" i="219" s="1"/>
  <c r="B76" i="219" l="1"/>
  <c r="F35" i="251" l="1"/>
  <c r="I35" i="251" l="1"/>
  <c r="L35" i="251" l="1"/>
  <c r="F41" i="237"/>
  <c r="E41" i="237"/>
  <c r="F51" i="251" l="1"/>
  <c r="D33" i="242"/>
  <c r="D28" i="242"/>
  <c r="F28" i="242" s="1"/>
  <c r="G52" i="170"/>
  <c r="G43" i="170"/>
  <c r="G42" i="170"/>
  <c r="F39" i="219"/>
  <c r="F31" i="219"/>
  <c r="E31" i="219"/>
  <c r="F23" i="219"/>
  <c r="E23" i="219"/>
  <c r="G37" i="219"/>
  <c r="G36" i="219"/>
  <c r="G34" i="219"/>
  <c r="F33" i="237"/>
  <c r="E33" i="237"/>
  <c r="F25" i="237"/>
  <c r="E25" i="237"/>
  <c r="G45" i="170" l="1"/>
  <c r="F33" i="242"/>
  <c r="G39" i="219"/>
  <c r="G29" i="219" l="1"/>
  <c r="G28" i="219"/>
  <c r="G29" i="170"/>
  <c r="G28" i="170"/>
  <c r="D31" i="237" l="1"/>
  <c r="G31" i="237" s="1"/>
  <c r="H21" i="219"/>
  <c r="D39" i="237" l="1"/>
  <c r="G39" i="237" s="1"/>
  <c r="D29" i="219"/>
  <c r="H23" i="237"/>
  <c r="H31" i="237"/>
  <c r="H22" i="237"/>
  <c r="D30" i="237"/>
  <c r="G30" i="237" s="1"/>
  <c r="H20" i="219"/>
  <c r="I21" i="219"/>
  <c r="H29" i="219" l="1"/>
  <c r="I29" i="219" s="1"/>
  <c r="D28" i="219"/>
  <c r="H28" i="219" s="1"/>
  <c r="I28" i="219" s="1"/>
  <c r="I20" i="219"/>
  <c r="D53" i="237" l="1"/>
  <c r="F22" i="162"/>
  <c r="D37" i="219"/>
  <c r="H37" i="219" s="1"/>
  <c r="H39" i="237"/>
  <c r="D38" i="237"/>
  <c r="G38" i="237" s="1"/>
  <c r="H30" i="237"/>
  <c r="D36" i="219"/>
  <c r="G53" i="237" l="1"/>
  <c r="D60" i="237" s="1"/>
  <c r="D52" i="219"/>
  <c r="I22" i="162"/>
  <c r="I37" i="219"/>
  <c r="H36" i="219"/>
  <c r="F21" i="162"/>
  <c r="H53" i="237" l="1"/>
  <c r="G60" i="237"/>
  <c r="H60" i="237" s="1"/>
  <c r="H52" i="219"/>
  <c r="D52" i="237"/>
  <c r="D51" i="219"/>
  <c r="I52" i="219"/>
  <c r="D61" i="219"/>
  <c r="L22" i="162"/>
  <c r="H38" i="237"/>
  <c r="I36" i="219"/>
  <c r="D67" i="237" l="1"/>
  <c r="G52" i="237"/>
  <c r="D59" i="237" s="1"/>
  <c r="G67" i="237"/>
  <c r="H67" i="237" s="1"/>
  <c r="H61" i="219"/>
  <c r="I61" i="219"/>
  <c r="D70" i="219"/>
  <c r="H51" i="219"/>
  <c r="I21" i="162"/>
  <c r="D74" i="237" l="1"/>
  <c r="G74" i="237" s="1"/>
  <c r="G59" i="237"/>
  <c r="D60" i="219"/>
  <c r="H59" i="237"/>
  <c r="D66" i="237"/>
  <c r="H52" i="237"/>
  <c r="H70" i="219"/>
  <c r="I51" i="219"/>
  <c r="L21" i="162"/>
  <c r="F29" i="242"/>
  <c r="F34" i="242"/>
  <c r="I22" i="122" l="1"/>
  <c r="G66" i="237"/>
  <c r="H74" i="237"/>
  <c r="H60" i="219"/>
  <c r="I70" i="219"/>
  <c r="D79" i="219"/>
  <c r="D73" i="237"/>
  <c r="G73" i="237" l="1"/>
  <c r="H79" i="219"/>
  <c r="D69" i="219"/>
  <c r="I60" i="219"/>
  <c r="I79" i="219"/>
  <c r="H66" i="237"/>
  <c r="I21" i="122" l="1"/>
  <c r="H69" i="219"/>
  <c r="I69" i="219"/>
  <c r="H73" i="237"/>
  <c r="D78" i="219" l="1"/>
  <c r="G18" i="219"/>
  <c r="F18" i="242"/>
  <c r="D23" i="242"/>
  <c r="F23" i="242" s="1"/>
  <c r="H78" i="219" l="1"/>
  <c r="I78" i="219" s="1"/>
  <c r="G31" i="170"/>
  <c r="G23" i="219"/>
  <c r="D25" i="237"/>
  <c r="F24" i="242"/>
  <c r="G26" i="219"/>
  <c r="G31" i="219" s="1"/>
  <c r="F19" i="242"/>
  <c r="D23" i="219" l="1"/>
  <c r="H20" i="237"/>
  <c r="E20" i="162" s="1"/>
  <c r="E24" i="162" s="1"/>
  <c r="D28" i="237"/>
  <c r="G28" i="237" s="1"/>
  <c r="D36" i="237" l="1"/>
  <c r="G36" i="237" s="1"/>
  <c r="G25" i="237"/>
  <c r="H28" i="237"/>
  <c r="H18" i="219"/>
  <c r="H25" i="237"/>
  <c r="D33" i="237"/>
  <c r="H20" i="162" l="1"/>
  <c r="H24" i="162" s="1"/>
  <c r="D41" i="237"/>
  <c r="D26" i="219"/>
  <c r="H23" i="219"/>
  <c r="I18" i="219"/>
  <c r="D20" i="162" s="1"/>
  <c r="D24" i="162" s="1"/>
  <c r="D31" i="219" l="1"/>
  <c r="I23" i="219"/>
  <c r="G41" i="237"/>
  <c r="H36" i="237"/>
  <c r="G33" i="237"/>
  <c r="H26" i="219"/>
  <c r="D34" i="219" s="1"/>
  <c r="I26" i="219" l="1"/>
  <c r="H41" i="237"/>
  <c r="K20" i="162"/>
  <c r="K24" i="162" s="1"/>
  <c r="H33" i="237"/>
  <c r="H31" i="219"/>
  <c r="G20" i="162"/>
  <c r="G24" i="162" s="1"/>
  <c r="F18" i="162"/>
  <c r="F20" i="162" s="1"/>
  <c r="F24" i="162" s="1"/>
  <c r="D55" i="237" l="1"/>
  <c r="G55" i="237"/>
  <c r="E36" i="162"/>
  <c r="E40" i="162" s="1"/>
  <c r="I31" i="219"/>
  <c r="H34" i="219"/>
  <c r="I34" i="219" s="1"/>
  <c r="D39" i="219"/>
  <c r="H55" i="237" l="1"/>
  <c r="D48" i="219"/>
  <c r="D50" i="219" s="1"/>
  <c r="I18" i="162"/>
  <c r="I20" i="162" s="1"/>
  <c r="I24" i="162" s="1"/>
  <c r="H39" i="219"/>
  <c r="D62" i="237" l="1"/>
  <c r="D54" i="219"/>
  <c r="H48" i="219"/>
  <c r="D16" i="151"/>
  <c r="I39" i="219"/>
  <c r="J20" i="162"/>
  <c r="J24" i="162" s="1"/>
  <c r="G62" i="237" l="1"/>
  <c r="I48" i="219"/>
  <c r="H50" i="219"/>
  <c r="H36" i="162"/>
  <c r="H40" i="162" s="1"/>
  <c r="D57" i="219"/>
  <c r="D21" i="151"/>
  <c r="L18" i="162"/>
  <c r="L20" i="162" s="1"/>
  <c r="L24" i="162" s="1"/>
  <c r="D69" i="237" l="1"/>
  <c r="H62" i="237"/>
  <c r="D59" i="219"/>
  <c r="H54" i="219"/>
  <c r="I50" i="219"/>
  <c r="D36" i="162"/>
  <c r="D40" i="162" s="1"/>
  <c r="H57" i="219"/>
  <c r="G69" i="237" l="1"/>
  <c r="I54" i="219"/>
  <c r="D63" i="219"/>
  <c r="I57" i="219"/>
  <c r="H59" i="219"/>
  <c r="K36" i="162"/>
  <c r="K40" i="162" s="1"/>
  <c r="D66" i="219"/>
  <c r="D76" i="237" l="1"/>
  <c r="H69" i="237"/>
  <c r="D68" i="219"/>
  <c r="H63" i="219"/>
  <c r="G36" i="162"/>
  <c r="G40" i="162" s="1"/>
  <c r="I59" i="219"/>
  <c r="H66" i="219"/>
  <c r="D24" i="122" l="1"/>
  <c r="G76" i="237"/>
  <c r="H68" i="219"/>
  <c r="I63" i="219"/>
  <c r="D72" i="219"/>
  <c r="E52" i="162"/>
  <c r="E56" i="162" s="1"/>
  <c r="D75" i="219"/>
  <c r="I66" i="219"/>
  <c r="I24" i="122" l="1"/>
  <c r="H76" i="237"/>
  <c r="D77" i="219"/>
  <c r="I68" i="219"/>
  <c r="H72" i="219"/>
  <c r="J36" i="162"/>
  <c r="J40" i="162" s="1"/>
  <c r="H75" i="219"/>
  <c r="I72" i="219" l="1"/>
  <c r="D81" i="219"/>
  <c r="D20" i="170"/>
  <c r="H77" i="219"/>
  <c r="I75" i="219"/>
  <c r="D28" i="122"/>
  <c r="J21" i="122"/>
  <c r="I28" i="122" l="1"/>
  <c r="H81" i="219"/>
  <c r="I77" i="219"/>
  <c r="D24" i="170"/>
  <c r="D35" i="122" l="1"/>
  <c r="I35" i="122" s="1"/>
  <c r="I81" i="219"/>
  <c r="F50" i="162"/>
  <c r="F52" i="162" s="1"/>
  <c r="D52" i="162"/>
  <c r="D56" i="162" s="1"/>
  <c r="J28" i="122"/>
  <c r="H52" i="162" l="1"/>
  <c r="K52" i="162" l="1"/>
  <c r="G21" i="170" l="1"/>
  <c r="H21" i="170" s="1"/>
  <c r="I21" i="170" l="1"/>
  <c r="D28" i="170"/>
  <c r="F37" i="162" l="1"/>
  <c r="H28" i="170"/>
  <c r="D35" i="170" l="1"/>
  <c r="I28" i="170"/>
  <c r="I37" i="162" l="1"/>
  <c r="G22" i="170" l="1"/>
  <c r="H22" i="170" s="1"/>
  <c r="D29" i="170" l="1"/>
  <c r="I22" i="170"/>
  <c r="H29" i="170" l="1"/>
  <c r="D36" i="170" l="1"/>
  <c r="I29" i="170"/>
  <c r="G18" i="170" l="1"/>
  <c r="G20" i="170" s="1"/>
  <c r="G24" i="170" s="1"/>
  <c r="H18" i="170" l="1"/>
  <c r="H20" i="170" l="1"/>
  <c r="D27" i="170" s="1"/>
  <c r="H24" i="170"/>
  <c r="I18" i="170"/>
  <c r="I20" i="170" s="1"/>
  <c r="H27" i="170" l="1"/>
  <c r="D34" i="170" s="1"/>
  <c r="I24" i="170"/>
  <c r="H34" i="170" l="1"/>
  <c r="D41" i="170" s="1"/>
  <c r="I27" i="170"/>
  <c r="D31" i="170"/>
  <c r="I50" i="162"/>
  <c r="I52" i="162" s="1"/>
  <c r="G52" i="162"/>
  <c r="G56" i="162" s="1"/>
  <c r="F34" i="162"/>
  <c r="F36" i="162" s="1"/>
  <c r="H41" i="170" l="1"/>
  <c r="D48" i="170" s="1"/>
  <c r="I34" i="170"/>
  <c r="H31" i="170"/>
  <c r="J52" i="162"/>
  <c r="J56" i="162" s="1"/>
  <c r="H48" i="170" l="1"/>
  <c r="I48" i="170"/>
  <c r="I41" i="170"/>
  <c r="I31" i="170"/>
  <c r="D38" i="170"/>
  <c r="I34" i="162"/>
  <c r="I36" i="162" s="1"/>
  <c r="D29" i="122" l="1"/>
  <c r="J22" i="122"/>
  <c r="H56" i="162" l="1"/>
  <c r="J24" i="122"/>
  <c r="I29" i="122"/>
  <c r="D31" i="122"/>
  <c r="I31" i="122" l="1"/>
  <c r="D36" i="122"/>
  <c r="F38" i="162"/>
  <c r="F40" i="162" s="1"/>
  <c r="J29" i="122"/>
  <c r="J31" i="122" l="1"/>
  <c r="I36" i="122"/>
  <c r="D38" i="122"/>
  <c r="K56" i="162"/>
  <c r="I38" i="122" l="1"/>
  <c r="I38" i="162"/>
  <c r="I40" i="162" s="1"/>
  <c r="E16" i="151" l="1"/>
  <c r="E21" i="151" s="1"/>
  <c r="D43" i="122" l="1"/>
  <c r="J36" i="122"/>
  <c r="I43" i="122" l="1"/>
  <c r="D50" i="122" s="1"/>
  <c r="E68" i="162"/>
  <c r="D42" i="122"/>
  <c r="J35" i="122"/>
  <c r="I50" i="122" l="1"/>
  <c r="I42" i="122"/>
  <c r="D49" i="122" s="1"/>
  <c r="D45" i="122"/>
  <c r="J38" i="122"/>
  <c r="E72" i="162"/>
  <c r="J43" i="122"/>
  <c r="I45" i="122" l="1"/>
  <c r="I49" i="122"/>
  <c r="H68" i="162"/>
  <c r="J42" i="122"/>
  <c r="J50" i="122"/>
  <c r="D52" i="122" l="1"/>
  <c r="H72" i="162"/>
  <c r="J45" i="122"/>
  <c r="J49" i="122"/>
  <c r="D24" i="252" l="1"/>
  <c r="I52" i="122"/>
  <c r="K68" i="162"/>
  <c r="H22" i="252"/>
  <c r="D29" i="252" l="1"/>
  <c r="J52" i="122"/>
  <c r="K72" i="162"/>
  <c r="H21" i="252"/>
  <c r="I22" i="252"/>
  <c r="H29" i="252" l="1"/>
  <c r="I29" i="252" s="1"/>
  <c r="D28" i="252"/>
  <c r="I21" i="252"/>
  <c r="H28" i="252" l="1"/>
  <c r="I28" i="252" s="1"/>
  <c r="D36" i="252"/>
  <c r="H36" i="252" l="1"/>
  <c r="I36" i="252" s="1"/>
  <c r="D35" i="252"/>
  <c r="H35" i="252" l="1"/>
  <c r="I35" i="252"/>
  <c r="D43" i="252"/>
  <c r="H24" i="252"/>
  <c r="E20" i="251"/>
  <c r="E24" i="251" s="1"/>
  <c r="H43" i="252" l="1"/>
  <c r="I43" i="252" s="1"/>
  <c r="D31" i="252"/>
  <c r="D42" i="252"/>
  <c r="I24" i="252"/>
  <c r="H42" i="252" l="1"/>
  <c r="D50" i="252"/>
  <c r="H20" i="251"/>
  <c r="H24" i="251" s="1"/>
  <c r="H31" i="252"/>
  <c r="I42" i="252" l="1"/>
  <c r="D49" i="252"/>
  <c r="H50" i="252"/>
  <c r="I50" i="252" s="1"/>
  <c r="D38" i="252"/>
  <c r="I31" i="252"/>
  <c r="H38" i="252"/>
  <c r="K20" i="251"/>
  <c r="K24" i="251" s="1"/>
  <c r="H49" i="252" l="1"/>
  <c r="D57" i="252"/>
  <c r="D45" i="252"/>
  <c r="I38" i="252"/>
  <c r="H57" i="252" l="1"/>
  <c r="D56" i="252"/>
  <c r="I49" i="252"/>
  <c r="H45" i="252"/>
  <c r="D52" i="252"/>
  <c r="E36" i="251"/>
  <c r="E40" i="251" s="1"/>
  <c r="D64" i="252" l="1"/>
  <c r="H56" i="252"/>
  <c r="I56" i="252" s="1"/>
  <c r="I57" i="252"/>
  <c r="I45" i="252"/>
  <c r="G36" i="170"/>
  <c r="H36" i="170" s="1"/>
  <c r="D63" i="252" l="1"/>
  <c r="H64" i="252"/>
  <c r="I64" i="252"/>
  <c r="D43" i="170"/>
  <c r="H52" i="252"/>
  <c r="H36" i="251"/>
  <c r="H40" i="251" s="1"/>
  <c r="I36" i="170"/>
  <c r="H63" i="252" l="1"/>
  <c r="I63" i="252" s="1"/>
  <c r="F70" i="162"/>
  <c r="D59" i="252"/>
  <c r="I52" i="252"/>
  <c r="L38" i="162"/>
  <c r="H43" i="170"/>
  <c r="D50" i="170" l="1"/>
  <c r="H50" i="170" s="1"/>
  <c r="H59" i="252"/>
  <c r="I43" i="170"/>
  <c r="I70" i="162" l="1"/>
  <c r="D66" i="252"/>
  <c r="I59" i="252"/>
  <c r="K36" i="251"/>
  <c r="K40" i="251" s="1"/>
  <c r="F54" i="162"/>
  <c r="I50" i="170"/>
  <c r="H66" i="252" l="1"/>
  <c r="L70" i="162"/>
  <c r="I54" i="162"/>
  <c r="I66" i="252" l="1"/>
  <c r="E52" i="251"/>
  <c r="E56" i="251" s="1"/>
  <c r="H20" i="250"/>
  <c r="L54" i="162"/>
  <c r="D27" i="250" l="1"/>
  <c r="I20" i="250"/>
  <c r="H27" i="250" l="1"/>
  <c r="I27" i="250" s="1"/>
  <c r="F22" i="251"/>
  <c r="I22" i="251" l="1"/>
  <c r="D34" i="250"/>
  <c r="G35" i="170"/>
  <c r="H35" i="170" s="1"/>
  <c r="I35" i="170" s="1"/>
  <c r="H34" i="250" l="1"/>
  <c r="I34" i="250" s="1"/>
  <c r="F69" i="162"/>
  <c r="D42" i="170"/>
  <c r="D41" i="250" l="1"/>
  <c r="L22" i="251"/>
  <c r="L37" i="162"/>
  <c r="H42" i="170"/>
  <c r="D49" i="170" l="1"/>
  <c r="H41" i="250"/>
  <c r="I41" i="250" s="1"/>
  <c r="I42" i="170"/>
  <c r="G38" i="170"/>
  <c r="F38" i="251" l="1"/>
  <c r="D48" i="250"/>
  <c r="I69" i="162"/>
  <c r="H49" i="170"/>
  <c r="F53" i="162"/>
  <c r="F56" i="162" s="1"/>
  <c r="H48" i="250" l="1"/>
  <c r="I49" i="170"/>
  <c r="I53" i="162"/>
  <c r="I56" i="162" s="1"/>
  <c r="L69" i="162" l="1"/>
  <c r="H38" i="170"/>
  <c r="D55" i="250"/>
  <c r="I48" i="250"/>
  <c r="D68" i="162"/>
  <c r="D72" i="162" s="1"/>
  <c r="I38" i="170" l="1"/>
  <c r="I38" i="251"/>
  <c r="H55" i="250"/>
  <c r="I55" i="250"/>
  <c r="D45" i="170"/>
  <c r="F66" i="162"/>
  <c r="F68" i="162" s="1"/>
  <c r="F72" i="162" s="1"/>
  <c r="L53" i="162"/>
  <c r="L34" i="162"/>
  <c r="L36" i="162" s="1"/>
  <c r="L40" i="162" s="1"/>
  <c r="H45" i="170" l="1"/>
  <c r="L38" i="251"/>
  <c r="D62" i="250"/>
  <c r="G68" i="162"/>
  <c r="G72" i="162" s="1"/>
  <c r="H62" i="250" l="1"/>
  <c r="I45" i="170"/>
  <c r="D52" i="170"/>
  <c r="I66" i="162"/>
  <c r="I68" i="162" s="1"/>
  <c r="I72" i="162" s="1"/>
  <c r="D26" i="250"/>
  <c r="H26" i="250" s="1"/>
  <c r="F16" i="151"/>
  <c r="F21" i="151" s="1"/>
  <c r="D22" i="250" l="1"/>
  <c r="I62" i="250"/>
  <c r="H52" i="170"/>
  <c r="D33" i="250"/>
  <c r="H33" i="250" s="1"/>
  <c r="D40" i="250" s="1"/>
  <c r="I26" i="250"/>
  <c r="G16" i="151"/>
  <c r="G21" i="151" s="1"/>
  <c r="F21" i="251"/>
  <c r="F54" i="251" l="1"/>
  <c r="I52" i="170"/>
  <c r="J68" i="162"/>
  <c r="J72" i="162" s="1"/>
  <c r="I33" i="250"/>
  <c r="H16" i="151"/>
  <c r="H21" i="151" s="1"/>
  <c r="L66" i="162"/>
  <c r="I21" i="251"/>
  <c r="H40" i="250"/>
  <c r="D47" i="250" s="1"/>
  <c r="I40" i="250" l="1"/>
  <c r="E14" i="156"/>
  <c r="L68" i="162"/>
  <c r="L72" i="162" s="1"/>
  <c r="H47" i="250"/>
  <c r="D54" i="250" s="1"/>
  <c r="H54" i="250" s="1"/>
  <c r="D61" i="250" s="1"/>
  <c r="L21" i="251"/>
  <c r="I54" i="250" l="1"/>
  <c r="L37" i="251" s="1"/>
  <c r="I47" i="250"/>
  <c r="I37" i="251" s="1"/>
  <c r="H61" i="250"/>
  <c r="I61" i="250" s="1"/>
  <c r="F37" i="251"/>
  <c r="L50" i="162"/>
  <c r="D29" i="250" l="1"/>
  <c r="H22" i="250"/>
  <c r="D20" i="251"/>
  <c r="D24" i="251" s="1"/>
  <c r="L52" i="162"/>
  <c r="L56" i="162" s="1"/>
  <c r="F53" i="251"/>
  <c r="I16" i="151"/>
  <c r="I21" i="151" s="1"/>
  <c r="G14" i="156" l="1"/>
  <c r="I22" i="250"/>
  <c r="F18" i="251"/>
  <c r="H29" i="250" l="1"/>
  <c r="D36" i="250"/>
  <c r="F20" i="251"/>
  <c r="F24" i="251" s="1"/>
  <c r="J16" i="151"/>
  <c r="I29" i="250" l="1"/>
  <c r="I18" i="251"/>
  <c r="I20" i="251" s="1"/>
  <c r="I24" i="251" s="1"/>
  <c r="G20" i="251"/>
  <c r="G24" i="251" s="1"/>
  <c r="K16" i="151"/>
  <c r="J21" i="151"/>
  <c r="I14" i="156" l="1"/>
  <c r="D43" i="250"/>
  <c r="H36" i="250"/>
  <c r="J20" i="251"/>
  <c r="J24" i="251" s="1"/>
  <c r="K21" i="151"/>
  <c r="I36" i="250" l="1"/>
  <c r="L18" i="251"/>
  <c r="H43" i="250" l="1"/>
  <c r="D50" i="250"/>
  <c r="L20" i="251"/>
  <c r="L24" i="251" s="1"/>
  <c r="K14" i="156"/>
  <c r="F30" i="151"/>
  <c r="F35" i="151" s="1"/>
  <c r="I30" i="151"/>
  <c r="I35" i="151" s="1"/>
  <c r="L16" i="151"/>
  <c r="I43" i="250" l="1"/>
  <c r="F34" i="251"/>
  <c r="F36" i="251" s="1"/>
  <c r="F40" i="251" s="1"/>
  <c r="D36" i="251"/>
  <c r="D40" i="251" s="1"/>
  <c r="J30" i="151" s="1"/>
  <c r="J35" i="151" s="1"/>
  <c r="G30" i="151"/>
  <c r="G35" i="151" s="1"/>
  <c r="D30" i="151"/>
  <c r="L21" i="151"/>
  <c r="M14" i="156" l="1"/>
  <c r="H50" i="250"/>
  <c r="G30" i="156"/>
  <c r="I34" i="251"/>
  <c r="D35" i="151"/>
  <c r="I50" i="250" l="1"/>
  <c r="E22" i="156"/>
  <c r="D57" i="250"/>
  <c r="G36" i="251"/>
  <c r="G40" i="251" s="1"/>
  <c r="K30" i="151" s="1"/>
  <c r="K35" i="151" s="1"/>
  <c r="I36" i="251"/>
  <c r="I40" i="251" s="1"/>
  <c r="H30" i="151"/>
  <c r="H35" i="151" s="1"/>
  <c r="E30" i="151"/>
  <c r="K22" i="156"/>
  <c r="D64" i="250" l="1"/>
  <c r="H57" i="250"/>
  <c r="M22" i="156"/>
  <c r="I30" i="156"/>
  <c r="J36" i="251"/>
  <c r="J40" i="251" s="1"/>
  <c r="L30" i="151" s="1"/>
  <c r="L35" i="151" s="1"/>
  <c r="E35" i="151"/>
  <c r="I57" i="250" l="1"/>
  <c r="L34" i="251"/>
  <c r="L36" i="251" s="1"/>
  <c r="L40" i="251" s="1"/>
  <c r="E30" i="156"/>
  <c r="H64" i="250" l="1"/>
  <c r="D52" i="251"/>
  <c r="D56" i="251" s="1"/>
  <c r="D44" i="151" s="1"/>
  <c r="D49" i="151" s="1"/>
  <c r="G22" i="156"/>
  <c r="I22" i="156"/>
  <c r="K30" i="156"/>
  <c r="I64" i="250" l="1"/>
  <c r="M30" i="156"/>
  <c r="F50" i="251"/>
  <c r="F52" i="251" s="1"/>
  <c r="F56" i="251" s="1"/>
  <c r="E23" i="256" l="1"/>
  <c r="E26" i="256" s="1"/>
</calcChain>
</file>

<file path=xl/sharedStrings.xml><?xml version="1.0" encoding="utf-8"?>
<sst xmlns="http://schemas.openxmlformats.org/spreadsheetml/2006/main" count="2680" uniqueCount="413">
  <si>
    <t>Numbers may not add due to rounding.</t>
  </si>
  <si>
    <t>Filed:  2025-12-12</t>
  </si>
  <si>
    <t>EB-2025-0297</t>
  </si>
  <si>
    <t>Exhibit B1</t>
  </si>
  <si>
    <t>Tab 1</t>
  </si>
  <si>
    <t>Schedule 1</t>
  </si>
  <si>
    <t xml:space="preserve"> </t>
  </si>
  <si>
    <t>Table 1</t>
  </si>
  <si>
    <r>
      <t>Prescribed Facility Rate Base - Regulated Hydroelectric</t>
    </r>
    <r>
      <rPr>
        <u/>
        <vertAlign val="superscript"/>
        <sz val="12"/>
        <rFont val="Arial"/>
        <family val="2"/>
      </rPr>
      <t>3</t>
    </r>
    <r>
      <rPr>
        <u/>
        <sz val="12"/>
        <rFont val="Arial"/>
        <family val="2"/>
      </rPr>
      <t xml:space="preserve"> ($M)</t>
    </r>
  </si>
  <si>
    <t>Line</t>
  </si>
  <si>
    <t>No.</t>
  </si>
  <si>
    <t>Rate Base Item</t>
  </si>
  <si>
    <t>Actual</t>
  </si>
  <si>
    <t>(a)</t>
  </si>
  <si>
    <t>(b)</t>
  </si>
  <si>
    <t>(c)</t>
  </si>
  <si>
    <t>(d)</t>
  </si>
  <si>
    <t>(e)</t>
  </si>
  <si>
    <t>(f)</t>
  </si>
  <si>
    <t>(g)</t>
  </si>
  <si>
    <t>(h)</t>
  </si>
  <si>
    <t>(i)</t>
  </si>
  <si>
    <r>
      <t>Gross Plant at Cost</t>
    </r>
    <r>
      <rPr>
        <vertAlign val="superscript"/>
        <sz val="12"/>
        <rFont val="Arial"/>
        <family val="2"/>
      </rPr>
      <t>1</t>
    </r>
  </si>
  <si>
    <r>
      <t>Accumulated Depreciation and Amortization</t>
    </r>
    <r>
      <rPr>
        <vertAlign val="superscript"/>
        <sz val="12"/>
        <rFont val="Arial"/>
        <family val="2"/>
      </rPr>
      <t>1</t>
    </r>
  </si>
  <si>
    <r>
      <t>Net Plant</t>
    </r>
    <r>
      <rPr>
        <vertAlign val="superscript"/>
        <sz val="12"/>
        <rFont val="Arial"/>
        <family val="2"/>
      </rPr>
      <t>1</t>
    </r>
  </si>
  <si>
    <r>
      <t>Cash Working Capital</t>
    </r>
    <r>
      <rPr>
        <vertAlign val="superscript"/>
        <sz val="12"/>
        <rFont val="Arial"/>
        <family val="2"/>
      </rPr>
      <t>2</t>
    </r>
  </si>
  <si>
    <r>
      <t>Materials &amp; Supplies</t>
    </r>
    <r>
      <rPr>
        <vertAlign val="superscript"/>
        <sz val="12"/>
        <rFont val="Arial"/>
        <family val="2"/>
      </rPr>
      <t>2</t>
    </r>
  </si>
  <si>
    <t>Total</t>
  </si>
  <si>
    <t>Budget</t>
  </si>
  <si>
    <t>Plan</t>
  </si>
  <si>
    <t>Notes:</t>
  </si>
  <si>
    <t>From Ex. B2-1-1, Table 1 and 2.</t>
  </si>
  <si>
    <t>From Ex. B2-5-1, Table 1 and 2.</t>
  </si>
  <si>
    <t>For 2013 to 2015, OPG presents the regulated hydroelectric rate base amounts on an aggregate basis only, as additional historical information.</t>
  </si>
  <si>
    <t>Filed: 2025-12-12</t>
  </si>
  <si>
    <t>Table 2</t>
  </si>
  <si>
    <t>Prescribed Facility Rate Base - OPG Nuclear Facilities ($M)</t>
  </si>
  <si>
    <r>
      <t>Fuel Inventory</t>
    </r>
    <r>
      <rPr>
        <vertAlign val="superscript"/>
        <sz val="12"/>
        <rFont val="Arial"/>
        <family val="2"/>
      </rPr>
      <t>2</t>
    </r>
  </si>
  <si>
    <t>From Ex. B3-1-1, Table 1 and 2.</t>
  </si>
  <si>
    <t>From Ex. B3-5-1, Table 1 and 2.</t>
  </si>
  <si>
    <t>Table 3</t>
  </si>
  <si>
    <t>Prescribed Facility Rate Base - DNNP Facilities ($M)</t>
  </si>
  <si>
    <t>From Ex. B3-5-1, Table 3.</t>
  </si>
  <si>
    <t>Exhibit B2</t>
  </si>
  <si>
    <t>Prescribed Facility Rate Base - Regulated Hydroelectric ($M)</t>
  </si>
  <si>
    <t>Years Ending December 31, 2016 to 2024</t>
  </si>
  <si>
    <t>2013 Actual</t>
  </si>
  <si>
    <t>2014 Actual</t>
  </si>
  <si>
    <t>2015 Actual</t>
  </si>
  <si>
    <t>Less:</t>
  </si>
  <si>
    <t>Gross</t>
  </si>
  <si>
    <t>Accumulated</t>
  </si>
  <si>
    <t>Plant</t>
  </si>
  <si>
    <t>Depreciation and</t>
  </si>
  <si>
    <t xml:space="preserve">Net </t>
  </si>
  <si>
    <r>
      <t>Prescribed Facility Category</t>
    </r>
    <r>
      <rPr>
        <b/>
        <vertAlign val="superscript"/>
        <sz val="12"/>
        <rFont val="Arial"/>
        <family val="2"/>
      </rPr>
      <t>1</t>
    </r>
  </si>
  <si>
    <t>at Cost</t>
  </si>
  <si>
    <t>Amortization</t>
  </si>
  <si>
    <t>Niagara Region Operations</t>
  </si>
  <si>
    <t>Niagara Tunnel Project</t>
  </si>
  <si>
    <t>Eastern Region Operations</t>
  </si>
  <si>
    <t>Western Region Operations</t>
  </si>
  <si>
    <t xml:space="preserve">Total </t>
  </si>
  <si>
    <t>2016 Actual</t>
  </si>
  <si>
    <t>2017 Actual</t>
  </si>
  <si>
    <t>2018 Actual</t>
  </si>
  <si>
    <t xml:space="preserve">Niagara Region </t>
  </si>
  <si>
    <t xml:space="preserve">Eastern Region </t>
  </si>
  <si>
    <t>Western Region</t>
  </si>
  <si>
    <t>2019 Actual</t>
  </si>
  <si>
    <t>2020 Actual</t>
  </si>
  <si>
    <t>2021 Actual</t>
  </si>
  <si>
    <t>Prescribed Facility Category</t>
  </si>
  <si>
    <t>2022 Actual</t>
  </si>
  <si>
    <t>2023 Actual</t>
  </si>
  <si>
    <t>2024 Actual</t>
  </si>
  <si>
    <t>Operating Region descriptions effective 2021 (see Ex. A1-4-2).</t>
  </si>
  <si>
    <t>Years Ending December 31, 2025 to 2031</t>
  </si>
  <si>
    <t>2025 Budget</t>
  </si>
  <si>
    <t>2026 Budget</t>
  </si>
  <si>
    <t>2027 Plan</t>
  </si>
  <si>
    <t>2028 Plan</t>
  </si>
  <si>
    <t>2029 Plan</t>
  </si>
  <si>
    <t>2030 Plan</t>
  </si>
  <si>
    <t>2031 Plan</t>
  </si>
  <si>
    <t>Tab 2</t>
  </si>
  <si>
    <t>Comparison of Prescribed Facility Rate Base - Regulated Hydroelectric ($M)</t>
  </si>
  <si>
    <t>(c)-(a)</t>
  </si>
  <si>
    <t>(e)-(c)</t>
  </si>
  <si>
    <t>(g)-(e)</t>
  </si>
  <si>
    <t>(i)-(g)</t>
  </si>
  <si>
    <t>(k)-(i)</t>
  </si>
  <si>
    <t>Business Category</t>
  </si>
  <si>
    <t>Change</t>
  </si>
  <si>
    <t>(j)</t>
  </si>
  <si>
    <t>(k)</t>
  </si>
  <si>
    <t>Regulated Hydroelectric</t>
  </si>
  <si>
    <t>Tab 3</t>
  </si>
  <si>
    <t>Continuity of Gross Property, Plant and Equipment - Regulated Hydroelectric ($M)</t>
  </si>
  <si>
    <t>Years Ending December 31, 2016 to 2019</t>
  </si>
  <si>
    <t>(a+e)/2</t>
  </si>
  <si>
    <t>Retirements,</t>
  </si>
  <si>
    <t>(b)+(c)</t>
  </si>
  <si>
    <t>(a)+(d)</t>
  </si>
  <si>
    <t>Gross Plant</t>
  </si>
  <si>
    <t>Opening</t>
  </si>
  <si>
    <t>In-Service</t>
  </si>
  <si>
    <t>Transfers &amp;</t>
  </si>
  <si>
    <t>Net</t>
  </si>
  <si>
    <t>Closing</t>
  </si>
  <si>
    <t>Rate Base</t>
  </si>
  <si>
    <r>
      <t>Prescribed Facility</t>
    </r>
    <r>
      <rPr>
        <b/>
        <vertAlign val="superscript"/>
        <sz val="12"/>
        <rFont val="Arial"/>
        <family val="2"/>
      </rPr>
      <t>1</t>
    </r>
  </si>
  <si>
    <t>Balance</t>
  </si>
  <si>
    <t>Additions</t>
  </si>
  <si>
    <t>Adjustments</t>
  </si>
  <si>
    <t>Amount</t>
  </si>
  <si>
    <t>2013 Actual:</t>
  </si>
  <si>
    <r>
      <t>Eastern Region Operations</t>
    </r>
    <r>
      <rPr>
        <b/>
        <vertAlign val="superscript"/>
        <sz val="12"/>
        <rFont val="Arial"/>
        <family val="2"/>
      </rPr>
      <t>2</t>
    </r>
  </si>
  <si>
    <r>
      <t>Western Region Operations</t>
    </r>
    <r>
      <rPr>
        <b/>
        <vertAlign val="superscript"/>
        <sz val="12"/>
        <rFont val="Arial"/>
        <family val="2"/>
      </rPr>
      <t>3</t>
    </r>
  </si>
  <si>
    <t>2014 Actual:</t>
  </si>
  <si>
    <t>2015 Actual:</t>
  </si>
  <si>
    <t xml:space="preserve">Gross </t>
  </si>
  <si>
    <t>2016 Actual:</t>
  </si>
  <si>
    <r>
      <t>Niagara Region</t>
    </r>
    <r>
      <rPr>
        <b/>
        <vertAlign val="superscript"/>
        <sz val="12"/>
        <rFont val="Arial"/>
        <family val="2"/>
      </rPr>
      <t>2</t>
    </r>
  </si>
  <si>
    <t xml:space="preserve">Western Region </t>
  </si>
  <si>
    <t>2017 Actual:</t>
  </si>
  <si>
    <t>Eastern Region</t>
  </si>
  <si>
    <t>2018 Actual:</t>
  </si>
  <si>
    <t>2019 Actual:</t>
  </si>
  <si>
    <t xml:space="preserve">Line 1, col. (c) primarily represents an adjustment of $21.6M for the Niagara Tunnel Project which is the difference between the original rate base addition disallowance of $28.0M ordered in EB-2013-0321 and the varied disallowance of $6.4M per EB-2014-0369. </t>
  </si>
  <si>
    <t>Continuity of Property, Plant and Equipment - Regulated Hydroelectric ($M)</t>
  </si>
  <si>
    <t>Years Ending December 31, 2020 to 2024</t>
  </si>
  <si>
    <t>2020 Actual:</t>
  </si>
  <si>
    <r>
      <t>Niagara Region Operations</t>
    </r>
    <r>
      <rPr>
        <b/>
        <vertAlign val="superscript"/>
        <sz val="12"/>
        <rFont val="Arial"/>
        <family val="2"/>
      </rPr>
      <t>2</t>
    </r>
  </si>
  <si>
    <t>2021 Actual:</t>
  </si>
  <si>
    <t>2022 Actual:</t>
  </si>
  <si>
    <t>2023 Actual:</t>
  </si>
  <si>
    <t>2024 Actual:</t>
  </si>
  <si>
    <t>Notes: Refer to Table 2a</t>
  </si>
  <si>
    <t>Table 2a</t>
  </si>
  <si>
    <t>Continuity of Property, Plant and Equipment - Regulated Hydroelectric ($M) Notes</t>
  </si>
  <si>
    <t xml:space="preserve">Notes: </t>
  </si>
  <si>
    <t>In-service addition amounts equal or higher than $50M for the 2020 to 2024 years comprise the following projects:</t>
  </si>
  <si>
    <t>Line No.</t>
  </si>
  <si>
    <t xml:space="preserve">Allocated Project </t>
  </si>
  <si>
    <t>Facility</t>
  </si>
  <si>
    <t>In-Service Date</t>
  </si>
  <si>
    <t>In-Service Amount Addition</t>
  </si>
  <si>
    <t>First Year Weighting in months</t>
  </si>
  <si>
    <t>Calabogie GS - Redevelopment</t>
  </si>
  <si>
    <t xml:space="preserve">Calabogie GS </t>
  </si>
  <si>
    <t>As outlined in the updated Filing Requirements issued by the OEB in EB-2024-0136 for OPG’s payment amounts applications, lines 2a through 2e reconcile the net plant amounts in the hydroelectric rate base to the corresponding values in OPG's audited consolidated financial statements for 2024:</t>
  </si>
  <si>
    <t>Table to Note 3 - Reconciliation of Regulated Hydroelectric Rate Base to Regulated Hydroelectric Net Property, Plant and Equipment and Net Intangible Assets In-Service per Audited Financial Statements</t>
  </si>
  <si>
    <t>Description</t>
  </si>
  <si>
    <t>2a</t>
  </si>
  <si>
    <t>Gross Plant closing balance (Ex. B2-3-1, Table 2, col. (e), line 20)</t>
  </si>
  <si>
    <t>2b</t>
  </si>
  <si>
    <t>Accumulated Depreciation and Amortization closing balance (Ex. B2-4-1, Table 2, col. (d), line 20)</t>
  </si>
  <si>
    <t>2c</t>
  </si>
  <si>
    <t>Prescribed facilities net plant (line 2a - line 2b)</t>
  </si>
  <si>
    <t>2d</t>
  </si>
  <si>
    <t>Other</t>
  </si>
  <si>
    <t>2e</t>
  </si>
  <si>
    <t>Regulated Hydroelectric Net Property, Plant and Equipment, and Net Intangible Assets In-Service, per audited financial statements (line 2c + line 2d)*</t>
  </si>
  <si>
    <t>*</t>
  </si>
  <si>
    <t>Represents the sum of year-end 2024 Regulated - Hydroelectric Generation segment net property, plant and equipment, and net intangible assets in-service per Note 20 of OPG's 2024 audited consolidated financial statements (Ex. A2-1-1, Att. 4, p. 168).</t>
  </si>
  <si>
    <t>Darlington Refurbishment Program in-service additions include forecast in-service additions reflected in EB-2016-0152 plus actuals additions for D2O storage facility of $160M reflected in 2016 additions at the end of the year and $320.9M reflected in 2019 additions at the end of November 2019. The In-service additions amount for D2O storage facility were assigned zero weighting for rate base calculation for $160M in 2016 and one month weighting for $320.9M in 2019.</t>
  </si>
  <si>
    <t>In-service additions include the following projects with equal or higher than $50M for the 2016 to 2021 actual and budget years:</t>
  </si>
  <si>
    <t xml:space="preserve">Project </t>
  </si>
  <si>
    <t>Reference</t>
  </si>
  <si>
    <t>First Year Weighting</t>
  </si>
  <si>
    <t>R&amp;FR - Tooling for Removal Activities</t>
  </si>
  <si>
    <t>6 months</t>
  </si>
  <si>
    <t>Heavy Water Storage Facility (D2O)</t>
  </si>
  <si>
    <t>0 months</t>
  </si>
  <si>
    <t>Containment Filtered Venting System (CFVS Mods) - 73365</t>
  </si>
  <si>
    <t>9 months</t>
  </si>
  <si>
    <t>Third Emergency Power Generator</t>
  </si>
  <si>
    <t>8 months</t>
  </si>
  <si>
    <t>1 months</t>
  </si>
  <si>
    <t>DN Emergency Power Generator 2 Replacement Project 80126</t>
  </si>
  <si>
    <t>Darlington Refurbishment - Unit Refurbishment - Unit 2</t>
  </si>
  <si>
    <t>D2-2-9_Table 2</t>
  </si>
  <si>
    <t>7 months</t>
  </si>
  <si>
    <t>Darlington Refurbishment Program in service additions in 2020 reflects forecast in-service additions of $4,777.7M for the return to service of the refurbished Darlington Unit 2 in mid February 2020 as shown in EB-2016-0152 in Ex. D2-2-10 Table 2, line 1, col. (o) plus $13.8M forecast in-service addition for D2O. As in EB 2016-0152 the unit 2 in-service additions is assigned a ten and a half-month weighting in calculating the 2020 Gross Plant Rate Base amount.</t>
  </si>
  <si>
    <t>Includes Engineering, Inspection and Reactor Innovation, and Security &amp; Emergency Services. 
The adjustment at line 18, col. (c) represents the removal from the fixed asset sub-ledger of previously fully depreciated assets, and is fully offset by the corresponding adjustment to accumulated depreciation and amortization at Ex. B3-4-1, Table 1, line 18, col. (d), with no net impact on rate base. For this reason, the adjustment is reflected using the mid-year methodology in calculating the 2018 Gross Plant Rate Base amount.</t>
  </si>
  <si>
    <t>The change in asset retirement costs was recorded on December 31, 2016 (from Ex. C2-1-1 Table 2, line 25, col.(a)), therefore the Gross Plant Rate Base amount for 2016 excludes the impact of this change.</t>
  </si>
  <si>
    <r>
      <t xml:space="preserve">2017 Gross Plant Opening Balance and in-service additions for 2018 and 2019 are adjusted to exclude the disallowed portion of the Auxiliary Heating system and Operations Support Building projects in EB-2016-0152. See EB-2016-0152 PAO Appendix A table 9 and 9a. </t>
    </r>
    <r>
      <rPr>
        <sz val="12"/>
        <rFont val="Arial"/>
        <family val="2"/>
      </rPr>
      <t>Line 9, col. (c) includes a downward OEB adjustment on account of the Auxiliary Heating System and Operations Building Support projects, equal to the sum of EB-2016-0152 PAO, App. A, Table 9, lines 5 and 6, col. (a), which is assigned a twelve-month weighting in calculating the 2017 Gross Plant Rate Base amount in order to effect a January 1, 2017 effective date.</t>
    </r>
  </si>
  <si>
    <t>Reflects forecast in-service addition of $68.7M for Emergency Power Generator 2 Replacement at the beginning of December 2020, which is assigned a one-month weighting in calculating the 2020 Gross Plant Rate Base amount.</t>
  </si>
  <si>
    <t>The change in asset retirement costs in col. (b) was recorded on December 31, 2017 (from Ex. C2-1-1 Table 2, line 26, col.(b)), therefore the Gross Plant Rate Base amount for 2017 excludes the impact of this change.</t>
  </si>
  <si>
    <t xml:space="preserve">Opening balances in lines 8, 10, 11 and 13 of col. (a) are as correspondingly shown at EB-2016-0152 Payment Amounts Order App A, Table 9, lines 1, 3, 4, and 9 of col. (a). </t>
  </si>
  <si>
    <t>As shown in EB-2016-0152 Ex. J21.1, Att. 2, Table 4, lines 22, 24, 25 and 27.</t>
  </si>
  <si>
    <t>2025 Budget:</t>
  </si>
  <si>
    <t>2026 Budget:</t>
  </si>
  <si>
    <t>2027 Plan:</t>
  </si>
  <si>
    <t>2028 Plan:</t>
  </si>
  <si>
    <t>2029 Plan:</t>
  </si>
  <si>
    <t>2030 Plan:</t>
  </si>
  <si>
    <t>2031 Plan:</t>
  </si>
  <si>
    <t>Refer to Table 3a</t>
  </si>
  <si>
    <t>Table 3a</t>
  </si>
  <si>
    <t>In-service addition amounts equal or higher than $50M for the 2025 to 2031 forecast years comprise the following projects:</t>
  </si>
  <si>
    <t>Allocated Project</t>
  </si>
  <si>
    <t>Project Number</t>
  </si>
  <si>
    <t>First Year Weighting in Months</t>
  </si>
  <si>
    <t>Otter G2 Capital Upgrade</t>
  </si>
  <si>
    <t>Otter Rapids</t>
  </si>
  <si>
    <t xml:space="preserve">D1-1-2_Table 1 </t>
  </si>
  <si>
    <t>Kakabeka Falls GS Redevelopment</t>
  </si>
  <si>
    <t>Kakabeka</t>
  </si>
  <si>
    <t>BK1 G4 Refurbishment</t>
  </si>
  <si>
    <t>Sir Adam Beck 1</t>
  </si>
  <si>
    <t>BK2 G20/G19 Refurbishment</t>
  </si>
  <si>
    <t>Sir Adam Beck 2</t>
  </si>
  <si>
    <t>BK1 G6 G8 Refurbishment</t>
  </si>
  <si>
    <t>Niagara Region</t>
  </si>
  <si>
    <t>Matabitchuan GS Redevelopment</t>
  </si>
  <si>
    <t xml:space="preserve">Matabitchuan </t>
  </si>
  <si>
    <t>Kakabeka Falls</t>
  </si>
  <si>
    <t xml:space="preserve">SAB1 Canal Isolation Preparedness Phase 1 </t>
  </si>
  <si>
    <t>BK2 G18 G17 Refurbishment</t>
  </si>
  <si>
    <t>Tab 4</t>
  </si>
  <si>
    <t>Continuity of Accumulated Depreciation and Amortization - Regulated Hydroelectric ($M)</t>
  </si>
  <si>
    <t>(a)+(b)+(c)</t>
  </si>
  <si>
    <r>
      <t>Prescribed Facility Category</t>
    </r>
    <r>
      <rPr>
        <b/>
        <vertAlign val="superscript"/>
        <sz val="12"/>
        <color theme="1"/>
        <rFont val="Arial"/>
        <family val="2"/>
      </rPr>
      <t>1</t>
    </r>
  </si>
  <si>
    <t xml:space="preserve">Line 1, col. (c) primarily represents the depreciation impact of an adjustment of $21.6M for the Niagara Tunnel Project which is the difference between the original rate base addition disallowance of $28.0M ordered in EB-2013-0321 and the varied disallowance of $6.4M per EB-2014-0369. </t>
  </si>
  <si>
    <t>on</t>
  </si>
  <si>
    <t>(a)+(b)+(c)+(d)</t>
  </si>
  <si>
    <t>Tab 5</t>
  </si>
  <si>
    <t>Working Capital Summary - Regulated Hydroelectric ($M)</t>
  </si>
  <si>
    <t>(a+b)/2</t>
  </si>
  <si>
    <t>Working Capital Item</t>
  </si>
  <si>
    <t>Value</t>
  </si>
  <si>
    <t xml:space="preserve">(c) </t>
  </si>
  <si>
    <t>Cash Working Capital</t>
  </si>
  <si>
    <t>n/a</t>
  </si>
  <si>
    <t>Materials &amp; Supplies</t>
  </si>
  <si>
    <t>Table 2 (Three Pages)</t>
  </si>
  <si>
    <t>Years Ending December 31, 2020 to 2031</t>
  </si>
  <si>
    <r>
      <t>Cash Working Capital</t>
    </r>
    <r>
      <rPr>
        <vertAlign val="superscript"/>
        <sz val="12"/>
        <rFont val="Arial"/>
        <family val="2"/>
      </rPr>
      <t>1</t>
    </r>
  </si>
  <si>
    <t>From Ex. B1-1-2, Chart 1.</t>
  </si>
  <si>
    <t xml:space="preserve">Closing materials and supplies balance in col. (b) line 14 agrees to the sum of the current and long-term materials and supplies inventory within Regulated - Hydroelectric Generation segment in Note 20 of OPG's audited financial statements for 2024 (Ex. A2-1-1, Att. 4, p. 168). </t>
  </si>
  <si>
    <t>Exhibit B3</t>
  </si>
  <si>
    <t>Prescribed Facility Rate Base - Combined Nuclear ($M)</t>
  </si>
  <si>
    <t>Years Ending December 31, 2020 to 2025</t>
  </si>
  <si>
    <t>OPG Nuclear Facilities:</t>
  </si>
  <si>
    <t>Darlington NGS:</t>
  </si>
  <si>
    <t>Darlington NGS (excluding DRP)</t>
  </si>
  <si>
    <t>Darlington Refurbishment Program (excluding D2O Storage)</t>
  </si>
  <si>
    <t>Heavy Water Storage Facility (D2O Storage)</t>
  </si>
  <si>
    <t>Subtotal Darlington NGS</t>
  </si>
  <si>
    <t>Pickering NGS</t>
  </si>
  <si>
    <r>
      <t>Operations and Project Support</t>
    </r>
    <r>
      <rPr>
        <vertAlign val="superscript"/>
        <sz val="12"/>
        <rFont val="Arial"/>
        <family val="2"/>
      </rPr>
      <t>1</t>
    </r>
  </si>
  <si>
    <t>OPG Nuclear Facilities - Excluding Asset Retirement Costs</t>
  </si>
  <si>
    <t>Asset Retirement Costs</t>
  </si>
  <si>
    <t>OPG Nuclear Facilities</t>
  </si>
  <si>
    <t>Pickering NGS:</t>
  </si>
  <si>
    <t>Pickering NGS (excluding PRP)</t>
  </si>
  <si>
    <t>Pickering Refurbishment Project</t>
  </si>
  <si>
    <t>Subtotal Pickering NGS</t>
  </si>
  <si>
    <t>DNNP Facilities</t>
  </si>
  <si>
    <t>Darlington New Nuclear Program</t>
  </si>
  <si>
    <t xml:space="preserve">Includes Engineering, Advanced Inspection Maintenance (previously Inspection and Reactor Innovation), and Security &amp; Emergency Services. </t>
  </si>
  <si>
    <t>Years Ending December 31, 2026 to 2031</t>
  </si>
  <si>
    <t>Pickering Refurbishment Program</t>
  </si>
  <si>
    <t>Pickering NGS (excluding DRP)</t>
  </si>
  <si>
    <t xml:space="preserve">Darlington New Nuclear Program </t>
  </si>
  <si>
    <t>Table 1 (Two Pages)</t>
  </si>
  <si>
    <t>Comparison of Prescribed Facility Rate Base - Combined Nuclear ($M)</t>
  </si>
  <si>
    <t>(g)-(c)</t>
  </si>
  <si>
    <t>(k)-(g)</t>
  </si>
  <si>
    <r>
      <t>OEB Approved</t>
    </r>
    <r>
      <rPr>
        <vertAlign val="superscript"/>
        <sz val="12"/>
        <rFont val="Arial"/>
        <family val="2"/>
      </rPr>
      <t>1</t>
    </r>
  </si>
  <si>
    <r>
      <t>OEB Approved</t>
    </r>
    <r>
      <rPr>
        <vertAlign val="superscript"/>
        <sz val="12"/>
        <rFont val="Arial"/>
        <family val="2"/>
      </rPr>
      <t>2</t>
    </r>
  </si>
  <si>
    <r>
      <t>OEB Approved</t>
    </r>
    <r>
      <rPr>
        <b/>
        <vertAlign val="superscript"/>
        <sz val="12"/>
        <rFont val="Arial"/>
        <family val="2"/>
      </rPr>
      <t>3</t>
    </r>
  </si>
  <si>
    <t>OPG Nuclear Facilities - Asset Retirement Costs</t>
  </si>
  <si>
    <t>OPG Nuclear Facilities - Total - Excluding Adjustments</t>
  </si>
  <si>
    <t>OEB/Settlement Adjustments</t>
  </si>
  <si>
    <t>OPG Nuclear Facilities - Total - Including Adjustments</t>
  </si>
  <si>
    <t>(e)-(a)</t>
  </si>
  <si>
    <t>(i)-(e)</t>
  </si>
  <si>
    <r>
      <t>OEB Approved</t>
    </r>
    <r>
      <rPr>
        <vertAlign val="superscript"/>
        <sz val="12"/>
        <rFont val="Arial"/>
        <family val="2"/>
      </rPr>
      <t>4</t>
    </r>
  </si>
  <si>
    <r>
      <t>OEB Approved</t>
    </r>
    <r>
      <rPr>
        <vertAlign val="superscript"/>
        <sz val="12"/>
        <rFont val="Arial"/>
        <family val="2"/>
      </rPr>
      <t>5</t>
    </r>
  </si>
  <si>
    <r>
      <t>OEB Approved</t>
    </r>
    <r>
      <rPr>
        <vertAlign val="superscript"/>
        <sz val="12"/>
        <rFont val="Arial"/>
        <family val="2"/>
      </rPr>
      <t>6</t>
    </r>
  </si>
  <si>
    <r>
      <t>OEB Approved</t>
    </r>
    <r>
      <rPr>
        <vertAlign val="superscript"/>
        <sz val="12"/>
        <rFont val="Arial"/>
        <family val="2"/>
      </rPr>
      <t>7</t>
    </r>
  </si>
  <si>
    <t>DNNP Facilities - Total</t>
  </si>
  <si>
    <t>OPG Nuclear Facilities - Total</t>
  </si>
  <si>
    <r>
      <t>Line 3, col. (a) and line 4, col. (a) from EB-2016-0152 PAO, App. A, Table 4, line 4, col. (a) and line 4, col. (b), respectively.</t>
    </r>
    <r>
      <rPr>
        <b/>
        <sz val="12"/>
        <rFont val="Arial"/>
        <family val="2"/>
      </rPr>
      <t xml:space="preserve"> </t>
    </r>
  </si>
  <si>
    <t xml:space="preserve">Line 3, col. (e) and line 4, col. (e) from EB-2016-0152 PAO, App. A, Table 5, line 4, col. (a) and line 4, col. (b), respectively. </t>
  </si>
  <si>
    <t>Line 1, col. (i), line 2, col. (i), line 3, col. (i) and line 4, col. (i) from EB-2020-0290, Ex. B3-2-1, Table 1, line 7, col. (e) and line 8, col. (e), and from EB-2020-0290 PAO, App. A, Table 1, line 4, col. (a) and line 4, col. (b), respectively.</t>
  </si>
  <si>
    <t>Line 6, col. (c), line 7, col. (c), line 8, col. (c) and line 9, col. (c) from EB-2020-0290, Ex. B3-2-1, Table 1, line 7, col. (g), line 8, col. (g),  and from EB-2020-0290 PAO, App. A, Table 2, line 4, col. (a) and line 4, col. (b), respectively.</t>
  </si>
  <si>
    <t>Line 6, col. (g), line 7, col. (g),  line 8, col. (g) and line 9, col. (g) from EB-2020-0290, Ex. B3-2-1, Table 1, line 7, col. (i), line 8, col. (i),  and from EB-2020-0290 PAO, App. A, Table 3, line 4, col. (a) and line 4, col. (b), respectively.</t>
  </si>
  <si>
    <t>Line 11, col. (a), line 12, col. (a), line 13, col. (a) and line 14, col. (a) from EB-2020-0290, Ex. B3-2-1, Table 1, line 7, col. (k), line 8, col. (k), and from EB-2020-0290 PAO, App. A, Table 4, line 4, col. (a) and line 4, col. (b), respectively.</t>
  </si>
  <si>
    <t>Line 11, col. (e), line 12, col. (e),  line 13, col. (e) and line 14, col. (e) from EB-2020-0290, Ex. B3-2-1, Table 1, line 10, col. (c), line 11, col. (c), and from EB-2020-0290 PAO, App. A, Table 5, line 4, col. (a) and line 4, col. (b), respectively.</t>
  </si>
  <si>
    <t>Table 1 (Three Pages)</t>
  </si>
  <si>
    <t>Continuity of Property, Plant and Equipment - Combined Nuclear ($M)</t>
  </si>
  <si>
    <t>Years Ending December 31, 2020 to 2026</t>
  </si>
  <si>
    <r>
      <t>2020 Actual:</t>
    </r>
    <r>
      <rPr>
        <vertAlign val="superscript"/>
        <sz val="12"/>
        <rFont val="Arial"/>
        <family val="2"/>
      </rPr>
      <t>1, 4</t>
    </r>
  </si>
  <si>
    <r>
      <rPr>
        <b/>
        <sz val="12"/>
        <color rgb="FF000000"/>
        <rFont val="Arial"/>
        <family val="2"/>
      </rPr>
      <t>Heavy Water Storage Facility (D2O Storage)</t>
    </r>
    <r>
      <rPr>
        <b/>
        <vertAlign val="superscript"/>
        <sz val="12"/>
        <color rgb="FF000000"/>
        <rFont val="Arial"/>
        <family val="2"/>
      </rPr>
      <t>5</t>
    </r>
  </si>
  <si>
    <r>
      <t>Operations and Project Support</t>
    </r>
    <r>
      <rPr>
        <vertAlign val="superscript"/>
        <sz val="12"/>
        <rFont val="Arial"/>
        <family val="2"/>
      </rPr>
      <t>2</t>
    </r>
  </si>
  <si>
    <r>
      <t>Asset Retirement Costs</t>
    </r>
    <r>
      <rPr>
        <vertAlign val="superscript"/>
        <sz val="12"/>
        <rFont val="Arial"/>
        <family val="2"/>
      </rPr>
      <t>3</t>
    </r>
  </si>
  <si>
    <r>
      <t>2021 Actual:</t>
    </r>
    <r>
      <rPr>
        <vertAlign val="superscript"/>
        <sz val="12"/>
        <rFont val="Arial"/>
        <family val="2"/>
      </rPr>
      <t>1</t>
    </r>
  </si>
  <si>
    <r>
      <t>Asset Retirement Costs</t>
    </r>
    <r>
      <rPr>
        <b/>
        <vertAlign val="superscript"/>
        <sz val="12"/>
        <rFont val="Arial"/>
        <family val="2"/>
      </rPr>
      <t>3</t>
    </r>
  </si>
  <si>
    <r>
      <t>Pickering NGS</t>
    </r>
    <r>
      <rPr>
        <vertAlign val="superscript"/>
        <sz val="12"/>
        <rFont val="Arial"/>
        <family val="2"/>
      </rPr>
      <t>6</t>
    </r>
  </si>
  <si>
    <r>
      <t>2024 Actual:</t>
    </r>
    <r>
      <rPr>
        <b/>
        <vertAlign val="superscript"/>
        <sz val="12"/>
        <rFont val="Arial"/>
        <family val="2"/>
      </rPr>
      <t>1</t>
    </r>
  </si>
  <si>
    <r>
      <t>2025 Budget:</t>
    </r>
    <r>
      <rPr>
        <b/>
        <vertAlign val="superscript"/>
        <sz val="12"/>
        <rFont val="Arial"/>
        <family val="2"/>
      </rPr>
      <t>1</t>
    </r>
  </si>
  <si>
    <r>
      <t>2026 Budget:</t>
    </r>
    <r>
      <rPr>
        <b/>
        <vertAlign val="superscript"/>
        <sz val="12"/>
        <rFont val="Arial"/>
        <family val="2"/>
      </rPr>
      <t>1</t>
    </r>
  </si>
  <si>
    <t xml:space="preserve"> Refer to Table 1a</t>
  </si>
  <si>
    <t>Table 1a</t>
  </si>
  <si>
    <t>Continuity of Property, Plant and Equipment - Combined Nuclear ($M) Notes</t>
  </si>
  <si>
    <t>In-service addition amounts equal or higher than $50M for the 2020 to 2026 forecast years comprise the following projects:</t>
  </si>
  <si>
    <r>
      <t xml:space="preserve">DN Emergency Power Generator 1 And 2 Replacement </t>
    </r>
    <r>
      <rPr>
        <sz val="8"/>
        <rFont val="Arial"/>
        <family val="2"/>
      </rPr>
      <t>^</t>
    </r>
  </si>
  <si>
    <t>Darlington NGS</t>
  </si>
  <si>
    <t>D2-1-3_Table 1a</t>
  </si>
  <si>
    <t>Darlington Steam Generator Moisture Separator Replacement</t>
  </si>
  <si>
    <t>D2-1-3_Table 4a</t>
  </si>
  <si>
    <t>D2-1-3_Table 1c</t>
  </si>
  <si>
    <t xml:space="preserve">DN Rapid Delivery Machine </t>
  </si>
  <si>
    <t>Operations and Project Support</t>
  </si>
  <si>
    <t>DN Unit 2 and 3 Steam Generator Moisture Separator Replacement</t>
  </si>
  <si>
    <r>
      <t xml:space="preserve">D2O Storage Project </t>
    </r>
    <r>
      <rPr>
        <sz val="8"/>
        <rFont val="Arial"/>
        <family val="2"/>
      </rPr>
      <t>^^</t>
    </r>
  </si>
  <si>
    <t>Darlington Refurbishment Program</t>
  </si>
  <si>
    <t>D2-2-3_Table 5a</t>
  </si>
  <si>
    <t>Unit Refurbishment - Unit 2</t>
  </si>
  <si>
    <t>Various</t>
  </si>
  <si>
    <t>Unit Refurbishment - Unit 3</t>
  </si>
  <si>
    <t xml:space="preserve">Darlington Refurbishment Program </t>
  </si>
  <si>
    <t>D2-2-3_Table 2</t>
  </si>
  <si>
    <t>Unit Refurbishment - Unit 1</t>
  </si>
  <si>
    <t xml:space="preserve">Unit Refurbishment - Unit 4 </t>
  </si>
  <si>
    <t>Common Services Building</t>
  </si>
  <si>
    <t>D2-3-8_Table 2</t>
  </si>
  <si>
    <t>^</t>
  </si>
  <si>
    <t>In-service addition of $63.5M updated from EB-2020-0290, Ex. L-A1-2-Staff-002, Att. 1, Table 2, Note 1 for typographical correction identified in the course of preparing this application. There is no change to the reported nuclear rate base amounts.</t>
  </si>
  <si>
    <t>^^</t>
  </si>
  <si>
    <t xml:space="preserve">In-service addition of $381.0M corresponds to EB-2020-0290 Payment Amounts Order, App. A, Table 9a, line 3b to 3d of col. (e) which reflects the OEB's findings with respect to the D2O Storage Project in the EB-2020-0290 Decision and Order dated November 15, 2021. </t>
  </si>
  <si>
    <t xml:space="preserve">Includes Engineering, Advanced Inspection Maintenance  (previously Inspection and Reactor Innovation), and Security &amp; Emergency Services. </t>
  </si>
  <si>
    <t>Changes in asset retirement costs in col. (b) were recorded on December 31, 2020 (from Ex. C2-1-1, Table 2, line 25, col. (a)), December 31, 2021 (from Ex. C2-1-1, Table 2, line 24, col. (b)), and December 31, 2023 (from Ex. C2-1-1, Table 2, line 25, col.(d)), therefore the Gross Plant Rate Base amounts for 2020, 2021 and 2023 exclude the impact of these respective changes.</t>
  </si>
  <si>
    <t xml:space="preserve">Opening balances in lines 1, 2, 4, 5, and 7 of col. (a) correspond to EB-2020-0290, Ex. B3-3-1, Table 1, lines 33, 34, 36, 37, and 39  of col. (a). </t>
  </si>
  <si>
    <t xml:space="preserve">Opening balance in line 3 of col. (a) corresponds to the  EB-2020-0290 Payment Amounts Order, App. A, Table 9a, line 3a of col. (e). </t>
  </si>
  <si>
    <t>Line 23, col. (c) primarily relates to the retirement of the algae mitigation bubble curtain as discussed in EB-2023-0336 Ex. H1-1-1, Section 5.6.</t>
  </si>
  <si>
    <t>As outlined in the Filing Requirements issued by the OEB in EB-2024-0136, lines 7a through 7h reconcile the net plant amounts in the nuclear rate base to the corresponding values in OPG's audited consolidated financial statements for 2024:</t>
  </si>
  <si>
    <t>Table to Note 7 - Reconciliation of Nuclear Rate Base to Nuclear Net Property, Plant and Equipment and Net Intangible Assets In-Service per Audited Financial Statements</t>
  </si>
  <si>
    <t>7a</t>
  </si>
  <si>
    <t>Gross Plant closing balance (Ex. B3-3-1, Table 1, col. (e), line 40)</t>
  </si>
  <si>
    <t>7b</t>
  </si>
  <si>
    <t>Accumulated Depreciation and Amortization closing balance (Ex. B3-4-1, Table 1, col. (d), line 40)</t>
  </si>
  <si>
    <t>7c</t>
  </si>
  <si>
    <t>Prescribed facilities net plant (line 7a - line 7b)</t>
  </si>
  <si>
    <t>Reconciling Items:</t>
  </si>
  <si>
    <t>7d</t>
  </si>
  <si>
    <t>Net Property, Plant and Equipment In-Service on Lease to Bruce Power, per audited financial statements*</t>
  </si>
  <si>
    <t>7e</t>
  </si>
  <si>
    <t>Previous OEB adjustments**</t>
  </si>
  <si>
    <t>7f</t>
  </si>
  <si>
    <t>7g</t>
  </si>
  <si>
    <t>Total Reconciling Items (lines 7d through 7f)</t>
  </si>
  <si>
    <t>7h</t>
  </si>
  <si>
    <r>
      <t>Nuclear Net Property, Plant and Equipment, and Net Intangible Assets In-Service, per audited financial statements (line 7c + line 7g)</t>
    </r>
    <r>
      <rPr>
        <vertAlign val="superscript"/>
        <sz val="11"/>
        <rFont val="Arial"/>
        <family val="2"/>
      </rPr>
      <t>#</t>
    </r>
  </si>
  <si>
    <t>Per Note 19 of OPG's 2024 audited consolidated financial statements (Ex. A2-1-1 Att. 4, p. 162).</t>
  </si>
  <si>
    <t>**</t>
  </si>
  <si>
    <t>Represents permanent rate base disallowance ordered by the OEB per EB-2016-0152 Decision and Order, pp. 21-22, the impact of which is reflected rate base but not the audited consolidated financial statements.</t>
  </si>
  <si>
    <t>#</t>
  </si>
  <si>
    <t>Represents the sum of year-end 2024 Regulated - Nuclear Generation segment net property, plant and equipment, and net intangible assets in-service per Note 20 of OPG's 2024 audited consolidated financial statements (Ex. A2-1-1, Att. 4, p. 168).</t>
  </si>
  <si>
    <t>Years Ending December 31, 2027 to 2031</t>
  </si>
  <si>
    <r>
      <t>2027 Plan:</t>
    </r>
    <r>
      <rPr>
        <vertAlign val="superscript"/>
        <sz val="12"/>
        <rFont val="Arial"/>
        <family val="2"/>
      </rPr>
      <t>1</t>
    </r>
  </si>
  <si>
    <r>
      <t>2028 Plan:</t>
    </r>
    <r>
      <rPr>
        <vertAlign val="superscript"/>
        <sz val="12"/>
        <rFont val="Arial"/>
        <family val="2"/>
      </rPr>
      <t>1</t>
    </r>
  </si>
  <si>
    <r>
      <t>2029 Plan:</t>
    </r>
    <r>
      <rPr>
        <vertAlign val="superscript"/>
        <sz val="12"/>
        <rFont val="Arial"/>
        <family val="2"/>
      </rPr>
      <t>1</t>
    </r>
  </si>
  <si>
    <r>
      <t>2030 Plan:</t>
    </r>
    <r>
      <rPr>
        <vertAlign val="superscript"/>
        <sz val="12"/>
        <rFont val="Arial"/>
        <family val="2"/>
      </rPr>
      <t>1</t>
    </r>
  </si>
  <si>
    <r>
      <t>2031 Plan:</t>
    </r>
    <r>
      <rPr>
        <vertAlign val="superscript"/>
        <sz val="12"/>
        <rFont val="Arial"/>
        <family val="2"/>
      </rPr>
      <t>1</t>
    </r>
  </si>
  <si>
    <t>Refer to Table 2a</t>
  </si>
  <si>
    <t>In-service addition amounts equal or higher than $50M for the 2027 to 2031 forecast years comprise the following projects:</t>
  </si>
  <si>
    <t>DN Vacuum Building Outage Power Operated Valves Replacement</t>
  </si>
  <si>
    <t>Tritium Removal Facility Major Component Replacement Program</t>
  </si>
  <si>
    <t>DN Unit 2 Turbine Control &amp; Auxiliary Systems Upgrade</t>
  </si>
  <si>
    <t>DN Unit 1 and 2 Generator Stator Rewind</t>
  </si>
  <si>
    <t>DN Turbine Rotors Replacements</t>
  </si>
  <si>
    <t>Pickering Water Treatment Plant Lease</t>
  </si>
  <si>
    <t>D2-1-3_Table 4b</t>
  </si>
  <si>
    <t>Unit Refurbishment - Unit 5</t>
  </si>
  <si>
    <t xml:space="preserve">Deep Water Intake </t>
  </si>
  <si>
    <t xml:space="preserve">DNNP Unit 1 &amp; Common Scope Facilities </t>
  </si>
  <si>
    <t>D2-4-8_Table 3</t>
  </si>
  <si>
    <t>Continuity of Accumulated Depreciation and Amortization - OPG Nuclear Facilities ($M)</t>
  </si>
  <si>
    <t>on Opening</t>
  </si>
  <si>
    <t>Balance and In-</t>
  </si>
  <si>
    <t>Service Additions</t>
  </si>
  <si>
    <r>
      <t>Darlington NGS (excluding DRP)</t>
    </r>
    <r>
      <rPr>
        <b/>
        <vertAlign val="superscript"/>
        <sz val="12"/>
        <rFont val="Arial"/>
        <family val="2"/>
      </rPr>
      <t>3</t>
    </r>
  </si>
  <si>
    <r>
      <t>Heavy Water Storage Facility (D2O Storage)</t>
    </r>
    <r>
      <rPr>
        <b/>
        <vertAlign val="superscript"/>
        <sz val="12"/>
        <rFont val="Arial"/>
        <family val="2"/>
      </rPr>
      <t>4</t>
    </r>
  </si>
  <si>
    <r>
      <t>Operations and Project Support</t>
    </r>
    <r>
      <rPr>
        <vertAlign val="superscript"/>
        <sz val="12"/>
        <rFont val="Arial"/>
        <family val="2"/>
      </rPr>
      <t>1,3</t>
    </r>
  </si>
  <si>
    <r>
      <t>Pickering NGS</t>
    </r>
    <r>
      <rPr>
        <b/>
        <vertAlign val="superscript"/>
        <sz val="12"/>
        <rFont val="Arial"/>
        <family val="2"/>
      </rPr>
      <t>5</t>
    </r>
  </si>
  <si>
    <t>To hide this column once 2024 actuals are updated</t>
  </si>
  <si>
    <t>Opening balances in lines 1, 2, 4, 5, and 7 of col. (a) are as correspondingly shown at EB-2020-0290 Ex. B3-4-1, Table 2, lines 1, 2, 4, 5, and 7 of col. (a).</t>
  </si>
  <si>
    <t>Line 1, col. (c) and line 6, col. (c) relate to the reclassification of previously incurred amounts for certain tooling assets within OPG's fixed asset subledger. There is no change to the overall accumulated depreciation and amortization rate base amount for the prescribed nuclear facilities.</t>
  </si>
  <si>
    <t xml:space="preserve">Opening balance in line 3 of col. (a) corresponds to the EB-2020-0290 Payment Amounts Order, App. A, Table 10a, line 4a of col. (e). Amounts in connection with the Heavy Water Storage Facility reflects the OEB's findings with respect to this project in the EB-2020-0290 Decision and Order dated November 15, 2021. </t>
  </si>
  <si>
    <t>Line 32, col. (c) primarily relates to the retirement of the algae mitigation bubble curtain as discussed in EB-2023-0336 Ex. H1-1-1, Section 5.6.</t>
  </si>
  <si>
    <t>Table 2 (Four Pages)</t>
  </si>
  <si>
    <t>Continuity of Accumulated Depreciation and Amortization - Combined Nuclear ($M)</t>
  </si>
  <si>
    <t xml:space="preserve">Balance </t>
  </si>
  <si>
    <t>OPG Nuclear Facilities- Excluding Asset Retirement Costs</t>
  </si>
  <si>
    <t xml:space="preserve">Includes Engineering, Advanced Inspection Maintenance  (previously Inspection and Reactor Innovation), and Security &amp; Emergency Services.  </t>
  </si>
  <si>
    <t>Working Capital Summary - OPG Nuclear Facilities ($M)</t>
  </si>
  <si>
    <r>
      <t>Cash Working Capital</t>
    </r>
    <r>
      <rPr>
        <vertAlign val="superscript"/>
        <sz val="12"/>
        <color theme="1"/>
        <rFont val="Arial"/>
        <family val="2"/>
      </rPr>
      <t>1</t>
    </r>
  </si>
  <si>
    <t>Fuel Inventory</t>
  </si>
  <si>
    <r>
      <t>Fuel Inventory</t>
    </r>
    <r>
      <rPr>
        <vertAlign val="superscript"/>
        <sz val="12"/>
        <color theme="1"/>
        <rFont val="Arial"/>
        <family val="2"/>
      </rPr>
      <t>3</t>
    </r>
  </si>
  <si>
    <r>
      <t>Materials &amp; Supplies</t>
    </r>
    <r>
      <rPr>
        <vertAlign val="superscript"/>
        <sz val="12"/>
        <color theme="1"/>
        <rFont val="Arial"/>
        <family val="2"/>
      </rPr>
      <t>3</t>
    </r>
  </si>
  <si>
    <r>
      <t>Cash Working Capital</t>
    </r>
    <r>
      <rPr>
        <vertAlign val="superscript"/>
        <sz val="12"/>
        <color theme="1"/>
        <rFont val="Arial"/>
        <family val="2"/>
      </rPr>
      <t>2</t>
    </r>
  </si>
  <si>
    <t>`</t>
  </si>
  <si>
    <t xml:space="preserve">2020 cash working capital updated from budget value provided in EB-2020-0290, Ex. L-A1-2-Staff-002, Att. 1, Table 4 to reflect actual cash working capital amounts in the year. </t>
  </si>
  <si>
    <r>
      <t>Closing materials and supplies balance in col. (b) line 19</t>
    </r>
    <r>
      <rPr>
        <sz val="12"/>
        <rFont val="Arial"/>
        <family val="2"/>
      </rPr>
      <t xml:space="preserve"> agrees </t>
    </r>
    <r>
      <rPr>
        <sz val="12"/>
        <color theme="1"/>
        <rFont val="Arial"/>
        <family val="2"/>
      </rPr>
      <t>to the sum of the current and long-term materials and supplies inventory within Regulated - Nuclear Generation segment in Note 20 of OPG's audited financial statements for 20</t>
    </r>
    <r>
      <rPr>
        <sz val="12"/>
        <rFont val="Arial"/>
        <family val="2"/>
      </rPr>
      <t>24 (Ex. A2-1-1, Att. 4, p. 168</t>
    </r>
    <r>
      <rPr>
        <sz val="12"/>
        <color theme="1"/>
        <rFont val="Arial"/>
        <family val="2"/>
      </rPr>
      <t xml:space="preserve">). 
The Regulated - Nuclear Generation segment fuel inventory balance in Note 20 of OPG's audited financial statements for 2024 did not include a year-end Pickering station fuel oil inventory of $2.2M, as it was classified in another segment. This immaterial classification will be corrected in OPG's audited financial statements for 2025.  </t>
    </r>
  </si>
  <si>
    <t>Working Capital Summary - DNNP Facilities ($M)</t>
  </si>
  <si>
    <t>2025 Plan:</t>
  </si>
  <si>
    <t>2026 Plan:</t>
  </si>
  <si>
    <t xml:space="preserve">The cash working capital allowance for the DNNP facilities is estimated based on a proration of the 2031 operating expenses for the DNNP facilities relative to OPG's nuclear facilities (Ex. F2-1-1, Table 1b, line 4 plus line 5 divided by Ex. F2-1-1, Table 1a, line 5 plus line 12) . The resulting proration factor of 10.7% is applied to OPG's Nuclear cash working capital amount.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</si>
</sst>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_(* \(#,##0\);_(* &quot;-&quot;_);_(@_)"/>
    <numFmt numFmtId="43" formatCode="_(* #,##0.00_);_(* \(#,##0.00\);_(* &quot;-&quot;??_);_(@_)"/>
    <numFmt numFmtId="164" formatCode="#,##0.0_);\(#,##0.0\)"/>
    <numFmt numFmtId="165" formatCode="[$-409]mmmm\ d\,\ yyyy;@"/>
    <numFmt numFmtId="166" formatCode="#,##0.00000_);\(#,##0.00000\)"/>
    <numFmt numFmtId="167" formatCode="_(* #,##0.0_);_(* \(#,##0.0\);_(* &quot;-&quot;??_);_(@_)"/>
    <numFmt numFmtId="168" formatCode="#,##0.000_);\(#,##0.000\)"/>
    <numFmt numFmtId="169" formatCode="[$-409]dd\-mmm\-yy;@"/>
    <numFmt numFmtId="170" formatCode="0.0%"/>
    <numFmt numFmtId="171" formatCode="[$-409]d\-mmm\-yy;@"/>
    <numFmt numFmtId="172" formatCode="#,##0.0"/>
    <numFmt numFmtId="173" formatCode="_(* #,##0_);_(* \(#,##0\);_(* &quot;-&quot;??_);_(@_)"/>
    <numFmt numFmtId="174" formatCode="#,##0.0000_);\(#,##0.0000\)"/>
    <numFmt numFmtId="175" formatCode="_(* #,##0.0_);_(* \(#,##0.0\);_(* &quot;-&quot;_);_(@_)"/>
    <numFmt numFmtId="176" formatCode="#,##0.0000000_);\(#,##0.0000000\)"/>
    <numFmt numFmtId="177" formatCode="#,##0.000000_);\(#,##0.000000\)"/>
  </numFmts>
  <fonts count="47" x14ac:knownFonts="1">
    <font>
      <sz val="10"/>
      <name val="Arial"/>
    </font>
    <font>
      <sz val="12"/>
      <color theme="1"/>
      <name val="Arial"/>
      <family val="2"/>
    </font>
    <font>
      <sz val="12"/>
      <color theme="1"/>
      <name val="Arial"/>
      <family val="2"/>
    </font>
    <font>
      <sz val="10"/>
      <name val="Arial"/>
      <family val="2"/>
    </font>
    <font>
      <sz val="8"/>
      <name val="Arial"/>
      <family val="2"/>
    </font>
    <font>
      <b/>
      <sz val="10"/>
      <name val="Arial"/>
      <family val="2"/>
    </font>
    <font>
      <sz val="10"/>
      <name val="Arial"/>
      <family val="2"/>
    </font>
    <font>
      <sz val="11"/>
      <name val="Arial"/>
      <family val="2"/>
    </font>
    <font>
      <b/>
      <sz val="11"/>
      <name val="Arial"/>
      <family val="2"/>
    </font>
    <font>
      <sz val="12"/>
      <name val="Arial"/>
      <family val="2"/>
    </font>
    <font>
      <b/>
      <sz val="12"/>
      <name val="Arial"/>
      <family val="2"/>
    </font>
    <font>
      <u/>
      <sz val="12"/>
      <name val="Arial"/>
      <family val="2"/>
    </font>
    <font>
      <sz val="12"/>
      <color indexed="8"/>
      <name val="Arial"/>
      <family val="2"/>
    </font>
    <font>
      <b/>
      <vertAlign val="superscript"/>
      <sz val="12"/>
      <name val="Arial"/>
      <family val="2"/>
    </font>
    <font>
      <u/>
      <vertAlign val="superscript"/>
      <sz val="12"/>
      <name val="Arial"/>
      <family val="2"/>
    </font>
    <font>
      <sz val="12"/>
      <color rgb="FFFF00FF"/>
      <name val="Arial"/>
      <family val="2"/>
    </font>
    <font>
      <i/>
      <sz val="11"/>
      <name val="Arial"/>
      <family val="2"/>
    </font>
    <font>
      <i/>
      <sz val="11"/>
      <color rgb="FF0000FF"/>
      <name val="Arial"/>
      <family val="2"/>
    </font>
    <font>
      <b/>
      <sz val="10"/>
      <color rgb="FFFF0000"/>
      <name val="Arial"/>
      <family val="2"/>
    </font>
    <font>
      <i/>
      <sz val="12"/>
      <color rgb="FF0000FF"/>
      <name val="Arial"/>
      <family val="2"/>
    </font>
    <font>
      <vertAlign val="superscript"/>
      <sz val="12"/>
      <name val="Arial"/>
      <family val="2"/>
    </font>
    <font>
      <strike/>
      <sz val="12"/>
      <name val="Arial"/>
      <family val="2"/>
    </font>
    <font>
      <sz val="10"/>
      <name val="Arial"/>
      <family val="2"/>
    </font>
    <font>
      <b/>
      <sz val="12"/>
      <color theme="1"/>
      <name val="Arial"/>
      <family val="2"/>
    </font>
    <font>
      <b/>
      <vertAlign val="superscript"/>
      <sz val="12"/>
      <color theme="1"/>
      <name val="Arial"/>
      <family val="2"/>
    </font>
    <font>
      <b/>
      <sz val="11"/>
      <color rgb="FFFF0000"/>
      <name val="Arial"/>
      <family val="2"/>
    </font>
    <font>
      <sz val="10"/>
      <color rgb="FFFF0000"/>
      <name val="Arial"/>
      <family val="2"/>
    </font>
    <font>
      <sz val="11"/>
      <color rgb="FFFF0000"/>
      <name val="Arial"/>
      <family val="2"/>
    </font>
    <font>
      <strike/>
      <sz val="12"/>
      <color rgb="FFFF0000"/>
      <name val="Arial"/>
      <family val="2"/>
    </font>
    <font>
      <i/>
      <sz val="10"/>
      <color rgb="FF0000FF"/>
      <name val="Arial"/>
      <family val="2"/>
    </font>
    <font>
      <sz val="10"/>
      <name val="Arial"/>
      <family val="2"/>
    </font>
    <font>
      <sz val="11"/>
      <color theme="1"/>
      <name val="Arial"/>
      <family val="2"/>
    </font>
    <font>
      <sz val="11"/>
      <color theme="0" tint="-0.14999847407452621"/>
      <name val="Arial"/>
      <family val="2"/>
    </font>
    <font>
      <sz val="12"/>
      <color theme="0" tint="-0.14999847407452621"/>
      <name val="Arial"/>
      <family val="2"/>
    </font>
    <font>
      <sz val="10"/>
      <color theme="0" tint="-0.14999847407452621"/>
      <name val="Arial"/>
      <family val="2"/>
    </font>
    <font>
      <i/>
      <sz val="8"/>
      <color rgb="FFCC00FF"/>
      <name val="Arial"/>
      <family val="2"/>
    </font>
    <font>
      <sz val="10"/>
      <color theme="1"/>
      <name val="Arial"/>
      <family val="2"/>
    </font>
    <font>
      <b/>
      <u/>
      <sz val="12"/>
      <name val="Arial"/>
      <family val="2"/>
    </font>
    <font>
      <i/>
      <sz val="12"/>
      <name val="Arial"/>
      <family val="2"/>
    </font>
    <font>
      <b/>
      <sz val="12"/>
      <color rgb="FFFF0000"/>
      <name val="Arial"/>
      <family val="2"/>
    </font>
    <font>
      <b/>
      <sz val="12"/>
      <color rgb="FF000000"/>
      <name val="Arial"/>
      <family val="2"/>
    </font>
    <font>
      <b/>
      <vertAlign val="superscript"/>
      <sz val="12"/>
      <color rgb="FF000000"/>
      <name val="Arial"/>
      <family val="2"/>
    </font>
    <font>
      <sz val="9"/>
      <name val="Arial"/>
      <family val="2"/>
    </font>
    <font>
      <u/>
      <sz val="11"/>
      <color theme="1"/>
      <name val="Arial"/>
      <family val="2"/>
    </font>
    <font>
      <vertAlign val="superscript"/>
      <sz val="11"/>
      <name val="Arial"/>
      <family val="2"/>
    </font>
    <font>
      <vertAlign val="superscript"/>
      <sz val="11"/>
      <color theme="1"/>
      <name val="Arial"/>
      <family val="2"/>
    </font>
    <font>
      <vertAlign val="superscript"/>
      <sz val="12"/>
      <color theme="1"/>
      <name val="Arial"/>
      <family val="2"/>
    </font>
  </fonts>
  <fills count="13">
    <fill>
      <patternFill patternType="none"/>
    </fill>
    <fill>
      <patternFill patternType="gray125"/>
    </fill>
    <fill>
      <patternFill patternType="solid">
        <fgColor indexed="22"/>
        <bgColor indexed="64"/>
      </patternFill>
    </fill>
    <fill>
      <patternFill patternType="solid">
        <fgColor indexed="22"/>
        <bgColor indexed="22"/>
      </patternFill>
    </fill>
    <fill>
      <patternFill patternType="solid">
        <fgColor theme="0" tint="-0.249977111117893"/>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tint="-0.249977111117893"/>
        <bgColor indexed="22"/>
      </patternFill>
    </fill>
    <fill>
      <patternFill patternType="solid">
        <fgColor indexed="6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A9D08E"/>
        <bgColor indexed="64"/>
      </patternFill>
    </fill>
    <fill>
      <patternFill patternType="solid">
        <fgColor theme="0"/>
        <bgColor indexed="64"/>
      </patternFill>
    </fill>
  </fills>
  <borders count="121">
    <border>
      <left/>
      <right/>
      <top/>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style="hair">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style="thin">
        <color indexed="64"/>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hair">
        <color indexed="64"/>
      </bottom>
      <diagonal/>
    </border>
    <border>
      <left style="thin">
        <color indexed="64"/>
      </left>
      <right/>
      <top/>
      <bottom/>
      <diagonal/>
    </border>
    <border>
      <left style="medium">
        <color indexed="64"/>
      </left>
      <right style="thin">
        <color indexed="64"/>
      </right>
      <top/>
      <bottom/>
      <diagonal/>
    </border>
    <border>
      <left/>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style="hair">
        <color indexed="64"/>
      </top>
      <bottom/>
      <diagonal/>
    </border>
    <border>
      <left style="medium">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right/>
      <top style="double">
        <color indexed="64"/>
      </top>
      <bottom style="hair">
        <color indexed="64"/>
      </bottom>
      <diagonal/>
    </border>
    <border>
      <left style="medium">
        <color indexed="64"/>
      </left>
      <right style="medium">
        <color indexed="64"/>
      </right>
      <top style="double">
        <color indexed="64"/>
      </top>
      <bottom style="hair">
        <color indexed="64"/>
      </bottom>
      <diagonal/>
    </border>
    <border>
      <left/>
      <right/>
      <top style="hair">
        <color indexed="64"/>
      </top>
      <bottom/>
      <diagonal/>
    </border>
    <border>
      <left style="medium">
        <color indexed="64"/>
      </left>
      <right style="medium">
        <color indexed="64"/>
      </right>
      <top style="hair">
        <color indexed="64"/>
      </top>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style="double">
        <color indexed="64"/>
      </top>
      <bottom style="hair">
        <color indexed="64"/>
      </bottom>
      <diagonal/>
    </border>
    <border>
      <left/>
      <right style="thin">
        <color indexed="64"/>
      </right>
      <top style="hair">
        <color indexed="64"/>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s>
  <cellStyleXfs count="8">
    <xf numFmtId="0" fontId="0" fillId="0" borderId="0"/>
    <xf numFmtId="0" fontId="3" fillId="0" borderId="0"/>
    <xf numFmtId="43" fontId="3" fillId="0" borderId="0" applyFont="0" applyFill="0" applyBorder="0" applyAlignment="0" applyProtection="0"/>
    <xf numFmtId="9" fontId="22" fillId="0" borderId="0" applyFont="0" applyFill="0" applyBorder="0" applyAlignment="0" applyProtection="0"/>
    <xf numFmtId="0" fontId="3" fillId="0" borderId="0"/>
    <xf numFmtId="43" fontId="30"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cellStyleXfs>
  <cellXfs count="941">
    <xf numFmtId="0" fontId="0" fillId="0" borderId="0" xfId="0"/>
    <xf numFmtId="0" fontId="0" fillId="0" borderId="0" xfId="0" applyAlignment="1">
      <alignment horizontal="center"/>
    </xf>
    <xf numFmtId="0" fontId="5" fillId="0" borderId="0" xfId="0" applyFont="1"/>
    <xf numFmtId="0" fontId="7"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0" fillId="0" borderId="0" xfId="0" applyAlignment="1">
      <alignment vertical="center"/>
    </xf>
    <xf numFmtId="0" fontId="3"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vertical="center"/>
    </xf>
    <xf numFmtId="0" fontId="9" fillId="0" borderId="0" xfId="0" applyFont="1" applyAlignment="1">
      <alignment horizontal="right" vertical="center"/>
    </xf>
    <xf numFmtId="0" fontId="9" fillId="0" borderId="0" xfId="0" applyFont="1" applyAlignment="1">
      <alignment vertical="center"/>
    </xf>
    <xf numFmtId="0" fontId="10" fillId="0" borderId="0" xfId="0" applyFont="1" applyAlignment="1">
      <alignment horizontal="left" vertical="center"/>
    </xf>
    <xf numFmtId="165" fontId="9" fillId="0" borderId="0" xfId="0" applyNumberFormat="1" applyFont="1" applyAlignment="1">
      <alignment horizontal="left" vertical="center"/>
    </xf>
    <xf numFmtId="0" fontId="10" fillId="0" borderId="0" xfId="0" applyFont="1" applyAlignment="1">
      <alignment vertical="center"/>
    </xf>
    <xf numFmtId="165" fontId="9" fillId="0" borderId="0" xfId="0" applyNumberFormat="1" applyFont="1" applyAlignment="1">
      <alignment vertical="center"/>
    </xf>
    <xf numFmtId="0" fontId="9" fillId="0" borderId="19" xfId="0" applyFont="1" applyBorder="1" applyAlignment="1">
      <alignment vertical="center"/>
    </xf>
    <xf numFmtId="0" fontId="10" fillId="2" borderId="20"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0" borderId="12" xfId="0" applyFont="1" applyBorder="1" applyAlignment="1">
      <alignment vertical="center"/>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5" xfId="0" applyFont="1" applyBorder="1" applyAlignment="1">
      <alignment horizontal="center" vertical="center"/>
    </xf>
    <xf numFmtId="0" fontId="10" fillId="0" borderId="2" xfId="0" applyFont="1" applyBorder="1" applyAlignment="1">
      <alignment vertical="center" wrapText="1"/>
    </xf>
    <xf numFmtId="164" fontId="9" fillId="0" borderId="2" xfId="0" applyNumberFormat="1" applyFont="1" applyBorder="1" applyAlignment="1">
      <alignment horizontal="right" vertical="center"/>
    </xf>
    <xf numFmtId="164" fontId="9" fillId="0" borderId="18" xfId="0" applyNumberFormat="1" applyFont="1" applyBorder="1" applyAlignment="1">
      <alignment horizontal="right" vertical="center"/>
    </xf>
    <xf numFmtId="164" fontId="9" fillId="0" borderId="4" xfId="0" applyNumberFormat="1" applyFont="1" applyBorder="1" applyAlignment="1">
      <alignment horizontal="right" vertical="center"/>
    </xf>
    <xf numFmtId="164" fontId="9" fillId="0" borderId="31" xfId="0" applyNumberFormat="1" applyFont="1" applyBorder="1" applyAlignment="1">
      <alignment horizontal="right" vertical="center"/>
    </xf>
    <xf numFmtId="164" fontId="9" fillId="0" borderId="26" xfId="0" applyNumberFormat="1" applyFont="1" applyBorder="1" applyAlignment="1">
      <alignment horizontal="right" vertical="center"/>
    </xf>
    <xf numFmtId="0" fontId="10" fillId="0" borderId="13" xfId="0" applyFont="1" applyBorder="1" applyAlignment="1">
      <alignment vertical="center" wrapText="1"/>
    </xf>
    <xf numFmtId="0" fontId="9" fillId="0" borderId="6" xfId="0" applyFont="1" applyBorder="1" applyAlignment="1">
      <alignment horizontal="center" vertical="center"/>
    </xf>
    <xf numFmtId="0" fontId="10" fillId="0" borderId="7" xfId="0" applyFont="1" applyBorder="1" applyAlignment="1">
      <alignment vertical="center" wrapText="1"/>
    </xf>
    <xf numFmtId="0" fontId="9" fillId="0" borderId="3" xfId="0" applyFont="1" applyBorder="1" applyAlignment="1">
      <alignment horizontal="center" vertical="center"/>
    </xf>
    <xf numFmtId="0" fontId="10" fillId="0" borderId="4" xfId="0" applyFont="1" applyBorder="1" applyAlignment="1">
      <alignment vertical="center" wrapText="1"/>
    </xf>
    <xf numFmtId="164" fontId="9" fillId="0" borderId="16" xfId="0" applyNumberFormat="1" applyFont="1" applyBorder="1" applyAlignment="1">
      <alignment horizontal="right" vertical="center"/>
    </xf>
    <xf numFmtId="164" fontId="9" fillId="0" borderId="22" xfId="0" applyNumberFormat="1" applyFont="1" applyBorder="1" applyAlignment="1">
      <alignment horizontal="right" vertical="center"/>
    </xf>
    <xf numFmtId="0" fontId="9"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vertical="center"/>
    </xf>
    <xf numFmtId="0" fontId="11" fillId="0" borderId="0" xfId="0" applyFont="1" applyAlignment="1">
      <alignment horizontal="center" vertical="center"/>
    </xf>
    <xf numFmtId="0" fontId="10" fillId="0" borderId="0" xfId="0" applyFont="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30" xfId="0" applyFont="1" applyFill="1" applyBorder="1" applyAlignment="1">
      <alignment horizontal="center" vertical="center"/>
    </xf>
    <xf numFmtId="0" fontId="9"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15" fontId="10" fillId="2" borderId="13" xfId="0" applyNumberFormat="1" applyFont="1" applyFill="1" applyBorder="1" applyAlignment="1">
      <alignment horizontal="center"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15" fontId="10" fillId="2" borderId="16" xfId="0" applyNumberFormat="1" applyFont="1" applyFill="1" applyBorder="1" applyAlignment="1">
      <alignment horizontal="center" vertical="center"/>
    </xf>
    <xf numFmtId="0" fontId="10" fillId="2" borderId="22" xfId="0" applyFont="1" applyFill="1" applyBorder="1" applyAlignment="1">
      <alignment horizontal="center" vertical="center"/>
    </xf>
    <xf numFmtId="0" fontId="9" fillId="0" borderId="29" xfId="0" applyFont="1" applyBorder="1" applyAlignment="1">
      <alignment horizontal="center" vertical="center"/>
    </xf>
    <xf numFmtId="0" fontId="9" fillId="0" borderId="24" xfId="0" applyFont="1" applyBorder="1" applyAlignment="1">
      <alignment horizontal="center" vertical="center"/>
    </xf>
    <xf numFmtId="0" fontId="9" fillId="0" borderId="17"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18" xfId="0" applyFont="1" applyBorder="1" applyAlignment="1">
      <alignment horizontal="center" vertical="center"/>
    </xf>
    <xf numFmtId="164" fontId="9" fillId="0" borderId="7" xfId="0" applyNumberFormat="1" applyFont="1" applyBorder="1" applyAlignment="1">
      <alignment horizontal="right" vertical="center"/>
    </xf>
    <xf numFmtId="0" fontId="9" fillId="0" borderId="8" xfId="0" applyFont="1" applyBorder="1" applyAlignment="1">
      <alignment horizontal="center" vertical="center"/>
    </xf>
    <xf numFmtId="0" fontId="10" fillId="0" borderId="16" xfId="0" applyFont="1" applyBorder="1" applyAlignment="1">
      <alignment vertical="center" wrapText="1"/>
    </xf>
    <xf numFmtId="0" fontId="9" fillId="0" borderId="35" xfId="0" applyFont="1" applyBorder="1" applyAlignment="1">
      <alignment horizontal="center" vertical="center"/>
    </xf>
    <xf numFmtId="164" fontId="9" fillId="0" borderId="14" xfId="0" applyNumberFormat="1" applyFont="1" applyBorder="1" applyAlignment="1">
      <alignment horizontal="right" vertical="center"/>
    </xf>
    <xf numFmtId="0" fontId="9" fillId="0" borderId="37" xfId="0" applyFont="1" applyBorder="1" applyAlignment="1">
      <alignment horizontal="center" vertical="center"/>
    </xf>
    <xf numFmtId="0" fontId="10" fillId="0" borderId="26" xfId="0" quotePrefix="1" applyFont="1" applyBorder="1" applyAlignment="1">
      <alignment vertical="center"/>
    </xf>
    <xf numFmtId="15" fontId="9" fillId="0" borderId="26" xfId="0" applyNumberFormat="1"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164" fontId="9" fillId="0" borderId="26" xfId="0" applyNumberFormat="1" applyFont="1" applyBorder="1" applyAlignment="1">
      <alignment vertical="center"/>
    </xf>
    <xf numFmtId="164" fontId="9" fillId="0" borderId="27" xfId="0" applyNumberFormat="1" applyFont="1" applyBorder="1" applyAlignment="1">
      <alignment vertical="center"/>
    </xf>
    <xf numFmtId="0" fontId="9" fillId="2" borderId="13" xfId="0" applyFont="1" applyFill="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10" fillId="0" borderId="2" xfId="0" applyFont="1" applyBorder="1" applyAlignment="1">
      <alignment vertical="center"/>
    </xf>
    <xf numFmtId="164" fontId="9" fillId="0" borderId="40" xfId="0" applyNumberFormat="1" applyFont="1" applyBorder="1" applyAlignment="1">
      <alignment horizontal="right" vertical="center"/>
    </xf>
    <xf numFmtId="0" fontId="9" fillId="0" borderId="2" xfId="0" applyFont="1" applyBorder="1" applyAlignment="1">
      <alignment vertical="center"/>
    </xf>
    <xf numFmtId="0" fontId="9" fillId="0" borderId="18" xfId="0" applyFont="1" applyBorder="1" applyAlignment="1">
      <alignment vertical="center"/>
    </xf>
    <xf numFmtId="164" fontId="9" fillId="0" borderId="28" xfId="0" applyNumberFormat="1" applyFont="1" applyBorder="1" applyAlignment="1">
      <alignment horizontal="right" vertical="center"/>
    </xf>
    <xf numFmtId="0" fontId="11" fillId="2" borderId="20" xfId="0" applyFont="1" applyFill="1" applyBorder="1" applyAlignment="1">
      <alignment horizontal="center" vertical="center"/>
    </xf>
    <xf numFmtId="0" fontId="11" fillId="2" borderId="10"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14" xfId="0" applyFont="1" applyFill="1" applyBorder="1" applyAlignment="1">
      <alignment horizontal="center" vertical="center"/>
    </xf>
    <xf numFmtId="0" fontId="10" fillId="2" borderId="38" xfId="0" applyFont="1" applyFill="1" applyBorder="1" applyAlignment="1">
      <alignment horizontal="center" vertical="center"/>
    </xf>
    <xf numFmtId="15" fontId="10" fillId="2" borderId="22" xfId="0" applyNumberFormat="1" applyFont="1" applyFill="1" applyBorder="1" applyAlignment="1">
      <alignment horizontal="center" vertical="center"/>
    </xf>
    <xf numFmtId="15" fontId="10" fillId="2" borderId="38" xfId="0" applyNumberFormat="1" applyFont="1" applyFill="1" applyBorder="1" applyAlignment="1">
      <alignment horizontal="center" vertical="center"/>
    </xf>
    <xf numFmtId="15" fontId="9" fillId="0" borderId="17" xfId="0" applyNumberFormat="1" applyFont="1" applyBorder="1" applyAlignment="1">
      <alignment horizontal="center" vertical="center"/>
    </xf>
    <xf numFmtId="15" fontId="9" fillId="0" borderId="27" xfId="0" applyNumberFormat="1" applyFont="1" applyBorder="1" applyAlignment="1">
      <alignment horizontal="center" vertical="center"/>
    </xf>
    <xf numFmtId="15" fontId="9" fillId="0" borderId="36" xfId="0" applyNumberFormat="1" applyFont="1" applyBorder="1" applyAlignment="1">
      <alignment horizontal="center" vertical="center"/>
    </xf>
    <xf numFmtId="15" fontId="9" fillId="0" borderId="32" xfId="0" applyNumberFormat="1" applyFont="1" applyBorder="1" applyAlignment="1">
      <alignment horizontal="center" vertical="center"/>
    </xf>
    <xf numFmtId="164" fontId="12" fillId="0" borderId="2" xfId="0" applyNumberFormat="1" applyFont="1" applyBorder="1" applyAlignment="1">
      <alignment horizontal="right" vertical="center"/>
    </xf>
    <xf numFmtId="164" fontId="9" fillId="0" borderId="2" xfId="0" applyNumberFormat="1" applyFont="1" applyBorder="1" applyAlignment="1">
      <alignment vertical="center"/>
    </xf>
    <xf numFmtId="164" fontId="9" fillId="0" borderId="32" xfId="0" applyNumberFormat="1" applyFont="1" applyBorder="1" applyAlignment="1">
      <alignment horizontal="right" vertical="center"/>
    </xf>
    <xf numFmtId="0" fontId="11" fillId="0" borderId="36" xfId="0" applyFont="1" applyBorder="1" applyAlignment="1">
      <alignment horizontal="center" vertical="center"/>
    </xf>
    <xf numFmtId="0" fontId="10" fillId="2" borderId="11" xfId="0" applyFont="1" applyFill="1" applyBorder="1" applyAlignment="1">
      <alignment horizontal="center" vertical="center"/>
    </xf>
    <xf numFmtId="164" fontId="12" fillId="0" borderId="2" xfId="0" applyNumberFormat="1" applyFont="1" applyBorder="1" applyAlignment="1">
      <alignment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9" fillId="3" borderId="10" xfId="0" applyFont="1" applyFill="1" applyBorder="1" applyAlignment="1">
      <alignment horizontal="center" vertical="center" wrapText="1"/>
    </xf>
    <xf numFmtId="0" fontId="10" fillId="2" borderId="42" xfId="0" applyFont="1" applyFill="1" applyBorder="1" applyAlignment="1">
      <alignment horizontal="center" vertical="center"/>
    </xf>
    <xf numFmtId="0" fontId="10" fillId="2" borderId="28" xfId="0" applyFont="1" applyFill="1" applyBorder="1" applyAlignment="1">
      <alignment horizontal="center" vertical="center"/>
    </xf>
    <xf numFmtId="0" fontId="9" fillId="4" borderId="38" xfId="0" applyFont="1" applyFill="1" applyBorder="1" applyAlignment="1">
      <alignment horizontal="center" vertical="center"/>
    </xf>
    <xf numFmtId="15" fontId="10" fillId="2" borderId="28" xfId="0" applyNumberFormat="1" applyFont="1" applyFill="1" applyBorder="1" applyAlignment="1">
      <alignment horizontal="center" vertical="center"/>
    </xf>
    <xf numFmtId="15" fontId="9" fillId="0" borderId="33" xfId="0" applyNumberFormat="1" applyFont="1" applyBorder="1" applyAlignment="1">
      <alignment horizontal="center" vertical="center"/>
    </xf>
    <xf numFmtId="0" fontId="9" fillId="0" borderId="34" xfId="0" applyFont="1" applyBorder="1" applyAlignment="1">
      <alignment horizontal="center" vertical="center"/>
    </xf>
    <xf numFmtId="164" fontId="9" fillId="0" borderId="34" xfId="0" applyNumberFormat="1" applyFont="1" applyBorder="1" applyAlignment="1">
      <alignment horizontal="right" vertical="center"/>
    </xf>
    <xf numFmtId="15" fontId="10" fillId="2" borderId="40" xfId="0" applyNumberFormat="1" applyFont="1" applyFill="1" applyBorder="1" applyAlignment="1">
      <alignment horizontal="center" vertical="center"/>
    </xf>
    <xf numFmtId="0" fontId="7" fillId="0" borderId="0" xfId="0" applyFont="1" applyAlignment="1">
      <alignment horizontal="left" vertical="center"/>
    </xf>
    <xf numFmtId="0" fontId="10" fillId="2" borderId="45" xfId="0" applyFont="1" applyFill="1" applyBorder="1" applyAlignment="1">
      <alignment horizontal="center" vertical="center"/>
    </xf>
    <xf numFmtId="46" fontId="10" fillId="0" borderId="26" xfId="0" quotePrefix="1" applyNumberFormat="1" applyFont="1" applyBorder="1" applyAlignment="1">
      <alignment horizontal="left" vertical="center"/>
    </xf>
    <xf numFmtId="164" fontId="9" fillId="0" borderId="49" xfId="0" applyNumberFormat="1" applyFont="1" applyBorder="1" applyAlignment="1">
      <alignment horizontal="right" vertical="center"/>
    </xf>
    <xf numFmtId="164" fontId="9" fillId="0" borderId="50" xfId="0" applyNumberFormat="1" applyFont="1" applyBorder="1" applyAlignment="1">
      <alignment horizontal="right" vertical="center"/>
    </xf>
    <xf numFmtId="164" fontId="9" fillId="0" borderId="13" xfId="0" applyNumberFormat="1" applyFont="1" applyBorder="1" applyAlignment="1">
      <alignment horizontal="right" vertical="center"/>
    </xf>
    <xf numFmtId="164" fontId="9" fillId="0" borderId="47" xfId="0" applyNumberFormat="1" applyFont="1" applyBorder="1" applyAlignment="1">
      <alignment horizontal="right" vertical="center"/>
    </xf>
    <xf numFmtId="164" fontId="9" fillId="0" borderId="48" xfId="0" applyNumberFormat="1" applyFont="1" applyBorder="1" applyAlignment="1">
      <alignment horizontal="right" vertical="center"/>
    </xf>
    <xf numFmtId="164" fontId="9" fillId="0" borderId="5" xfId="0" applyNumberFormat="1" applyFont="1" applyBorder="1" applyAlignment="1">
      <alignment horizontal="right" vertical="center"/>
    </xf>
    <xf numFmtId="164" fontId="9" fillId="0" borderId="21" xfId="0" applyNumberFormat="1" applyFont="1" applyBorder="1" applyAlignment="1">
      <alignment horizontal="right" vertical="center"/>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7" xfId="0" applyFont="1" applyBorder="1" applyAlignment="1">
      <alignment vertical="center"/>
    </xf>
    <xf numFmtId="164" fontId="9" fillId="0" borderId="27" xfId="0" applyNumberFormat="1" applyFont="1" applyBorder="1" applyAlignment="1">
      <alignment horizontal="right" vertical="center"/>
    </xf>
    <xf numFmtId="164" fontId="9" fillId="0" borderId="16" xfId="0" applyNumberFormat="1" applyFont="1" applyBorder="1" applyAlignment="1">
      <alignment vertical="center"/>
    </xf>
    <xf numFmtId="164" fontId="9" fillId="0" borderId="22" xfId="0" applyNumberFormat="1" applyFont="1" applyBorder="1" applyAlignment="1">
      <alignment vertical="center"/>
    </xf>
    <xf numFmtId="0" fontId="9" fillId="0" borderId="16" xfId="0" applyFont="1" applyBorder="1" applyAlignment="1">
      <alignment horizontal="center" vertical="center"/>
    </xf>
    <xf numFmtId="0" fontId="9" fillId="0" borderId="22" xfId="0" applyFont="1" applyBorder="1" applyAlignment="1">
      <alignment horizontal="center" vertical="center"/>
    </xf>
    <xf numFmtId="0" fontId="10" fillId="0" borderId="47" xfId="0" applyFont="1" applyBorder="1" applyAlignment="1">
      <alignment vertical="center"/>
    </xf>
    <xf numFmtId="0" fontId="10" fillId="0" borderId="52" xfId="0" applyFont="1" applyBorder="1" applyAlignment="1">
      <alignment vertical="center" wrapText="1"/>
    </xf>
    <xf numFmtId="0" fontId="10" fillId="0" borderId="51" xfId="0" applyFont="1" applyBorder="1" applyAlignment="1">
      <alignment vertical="center" wrapText="1"/>
    </xf>
    <xf numFmtId="164" fontId="9" fillId="0" borderId="53" xfId="0" applyNumberFormat="1" applyFont="1" applyBorder="1" applyAlignment="1">
      <alignment vertical="center"/>
    </xf>
    <xf numFmtId="164" fontId="9" fillId="0" borderId="46" xfId="0" applyNumberFormat="1" applyFont="1" applyBorder="1" applyAlignment="1">
      <alignment horizontal="right" vertical="center"/>
    </xf>
    <xf numFmtId="0" fontId="10" fillId="0" borderId="51" xfId="0" applyFont="1" applyBorder="1" applyAlignment="1">
      <alignment vertical="center"/>
    </xf>
    <xf numFmtId="0" fontId="10" fillId="2" borderId="40" xfId="0" applyFont="1" applyFill="1" applyBorder="1" applyAlignment="1">
      <alignment horizontal="center" vertical="center"/>
    </xf>
    <xf numFmtId="0" fontId="9" fillId="0" borderId="33" xfId="0" applyFont="1" applyBorder="1" applyAlignment="1">
      <alignment horizontal="center" vertical="center"/>
    </xf>
    <xf numFmtId="164" fontId="9" fillId="0" borderId="55" xfId="0" applyNumberFormat="1" applyFont="1" applyBorder="1" applyAlignment="1">
      <alignment horizontal="center" vertical="center"/>
    </xf>
    <xf numFmtId="164" fontId="9" fillId="0" borderId="26" xfId="0" applyNumberFormat="1" applyFont="1" applyBorder="1" applyAlignment="1">
      <alignment horizontal="center" vertical="center"/>
    </xf>
    <xf numFmtId="0" fontId="9" fillId="0" borderId="41" xfId="0" applyFont="1" applyBorder="1" applyAlignment="1">
      <alignment vertical="center"/>
    </xf>
    <xf numFmtId="0" fontId="9" fillId="0" borderId="7" xfId="0" applyFont="1" applyBorder="1" applyAlignment="1">
      <alignment horizontal="center" vertical="center" wrapText="1"/>
    </xf>
    <xf numFmtId="0" fontId="9" fillId="0" borderId="10" xfId="0" applyFont="1" applyBorder="1" applyAlignment="1">
      <alignment horizontal="center" vertical="center"/>
    </xf>
    <xf numFmtId="0" fontId="10" fillId="0" borderId="4" xfId="0" applyFont="1" applyBorder="1" applyAlignment="1">
      <alignment vertical="center"/>
    </xf>
    <xf numFmtId="0" fontId="10" fillId="0" borderId="47" xfId="0" applyFont="1" applyBorder="1" applyAlignment="1">
      <alignment vertical="center" wrapText="1"/>
    </xf>
    <xf numFmtId="0" fontId="9" fillId="0" borderId="47" xfId="0" applyFont="1" applyBorder="1" applyAlignment="1">
      <alignment horizontal="center" vertical="center"/>
    </xf>
    <xf numFmtId="15" fontId="9" fillId="0" borderId="5" xfId="0" applyNumberFormat="1" applyFont="1" applyBorder="1" applyAlignment="1">
      <alignment horizontal="center" vertical="center"/>
    </xf>
    <xf numFmtId="0" fontId="10" fillId="2" borderId="56" xfId="0" applyFont="1" applyFill="1" applyBorder="1" applyAlignment="1">
      <alignment horizontal="center" vertical="center"/>
    </xf>
    <xf numFmtId="0" fontId="9" fillId="0" borderId="55" xfId="0" applyFont="1" applyBorder="1" applyAlignment="1">
      <alignment horizontal="center" vertical="center"/>
    </xf>
    <xf numFmtId="0" fontId="10" fillId="0" borderId="52" xfId="0" applyFont="1" applyBorder="1" applyAlignment="1">
      <alignment vertical="center"/>
    </xf>
    <xf numFmtId="0" fontId="10" fillId="2" borderId="57" xfId="0" applyFont="1" applyFill="1" applyBorder="1" applyAlignment="1">
      <alignment horizontal="center" vertical="center"/>
    </xf>
    <xf numFmtId="15" fontId="10" fillId="2" borderId="57" xfId="0" applyNumberFormat="1" applyFont="1" applyFill="1" applyBorder="1" applyAlignment="1">
      <alignment horizontal="center" vertical="center"/>
    </xf>
    <xf numFmtId="15" fontId="9" fillId="0" borderId="23" xfId="0" applyNumberFormat="1" applyFont="1" applyBorder="1" applyAlignment="1">
      <alignment horizontal="center" vertical="center"/>
    </xf>
    <xf numFmtId="15" fontId="10" fillId="2" borderId="21" xfId="0" applyNumberFormat="1" applyFont="1" applyFill="1" applyBorder="1" applyAlignment="1">
      <alignment horizontal="center" vertical="center"/>
    </xf>
    <xf numFmtId="164" fontId="7" fillId="0" borderId="0" xfId="0" applyNumberFormat="1" applyFont="1" applyAlignment="1">
      <alignment vertical="center"/>
    </xf>
    <xf numFmtId="164" fontId="10" fillId="0" borderId="0" xfId="0" applyNumberFormat="1" applyFont="1" applyAlignment="1">
      <alignment vertical="center"/>
    </xf>
    <xf numFmtId="165" fontId="15" fillId="0" borderId="0" xfId="0" applyNumberFormat="1" applyFont="1" applyAlignment="1">
      <alignment horizontal="left" vertical="center"/>
    </xf>
    <xf numFmtId="0" fontId="9" fillId="0" borderId="0" xfId="0" applyFont="1" applyAlignment="1">
      <alignment vertical="top"/>
    </xf>
    <xf numFmtId="0" fontId="7" fillId="0" borderId="0" xfId="0" applyFont="1" applyAlignment="1">
      <alignment vertical="top"/>
    </xf>
    <xf numFmtId="0" fontId="0" fillId="0" borderId="0" xfId="0" applyAlignment="1">
      <alignment vertical="top"/>
    </xf>
    <xf numFmtId="0" fontId="10" fillId="0" borderId="0" xfId="0" applyFont="1" applyAlignment="1">
      <alignment vertical="top"/>
    </xf>
    <xf numFmtId="0" fontId="3" fillId="0" borderId="0" xfId="1"/>
    <xf numFmtId="0" fontId="7" fillId="0" borderId="0" xfId="1" applyFont="1" applyAlignment="1">
      <alignment vertical="center"/>
    </xf>
    <xf numFmtId="0" fontId="9" fillId="0" borderId="0" xfId="1" applyFont="1" applyAlignment="1">
      <alignment vertical="center"/>
    </xf>
    <xf numFmtId="164" fontId="9" fillId="0" borderId="2" xfId="1" applyNumberFormat="1" applyFont="1" applyBorder="1" applyAlignment="1">
      <alignment horizontal="right" vertical="center"/>
    </xf>
    <xf numFmtId="164" fontId="9" fillId="0" borderId="4" xfId="1" applyNumberFormat="1" applyFont="1" applyBorder="1" applyAlignment="1">
      <alignment horizontal="right" vertical="center"/>
    </xf>
    <xf numFmtId="164" fontId="9" fillId="0" borderId="17" xfId="0" applyNumberFormat="1" applyFont="1" applyBorder="1" applyAlignment="1">
      <alignment horizontal="center" vertical="center"/>
    </xf>
    <xf numFmtId="0" fontId="9" fillId="0" borderId="41" xfId="0" applyFont="1" applyBorder="1" applyAlignment="1">
      <alignment horizontal="center" vertical="center" wrapText="1"/>
    </xf>
    <xf numFmtId="0" fontId="10" fillId="0" borderId="0" xfId="0" applyFont="1" applyAlignment="1">
      <alignment vertical="center" wrapText="1"/>
    </xf>
    <xf numFmtId="164" fontId="9" fillId="0" borderId="0" xfId="0" applyNumberFormat="1" applyFont="1" applyAlignment="1">
      <alignment horizontal="right" vertical="center"/>
    </xf>
    <xf numFmtId="164" fontId="9" fillId="0" borderId="41" xfId="1" applyNumberFormat="1" applyFont="1" applyBorder="1" applyAlignment="1">
      <alignment horizontal="right" vertical="center"/>
    </xf>
    <xf numFmtId="164" fontId="9" fillId="0" borderId="7" xfId="1" applyNumberFormat="1" applyFont="1" applyBorder="1" applyAlignment="1">
      <alignment horizontal="right" vertical="center"/>
    </xf>
    <xf numFmtId="0" fontId="9" fillId="0" borderId="0" xfId="0" applyFont="1" applyAlignment="1">
      <alignment horizontal="center" vertical="top"/>
    </xf>
    <xf numFmtId="0" fontId="3" fillId="0" borderId="0" xfId="0" applyFont="1" applyAlignment="1">
      <alignment vertical="top"/>
    </xf>
    <xf numFmtId="46" fontId="10" fillId="0" borderId="2" xfId="0" quotePrefix="1" applyNumberFormat="1" applyFont="1" applyBorder="1" applyAlignment="1">
      <alignment vertical="center"/>
    </xf>
    <xf numFmtId="0" fontId="10" fillId="0" borderId="4" xfId="1" applyFont="1" applyBorder="1" applyAlignment="1">
      <alignment vertical="center" wrapText="1"/>
    </xf>
    <xf numFmtId="0" fontId="10" fillId="0" borderId="2" xfId="1" applyFont="1" applyBorder="1" applyAlignment="1">
      <alignment vertical="center"/>
    </xf>
    <xf numFmtId="0" fontId="9" fillId="0" borderId="0" xfId="1" applyFont="1" applyAlignment="1">
      <alignment horizontal="center" vertical="top"/>
    </xf>
    <xf numFmtId="0" fontId="16" fillId="0" borderId="0" xfId="1" applyFont="1" applyAlignment="1">
      <alignment vertical="center"/>
    </xf>
    <xf numFmtId="0" fontId="3" fillId="0" borderId="0" xfId="1" applyAlignment="1">
      <alignment vertical="center"/>
    </xf>
    <xf numFmtId="0" fontId="9" fillId="0" borderId="0" xfId="1" applyFont="1" applyAlignment="1">
      <alignment horizontal="center" vertical="center"/>
    </xf>
    <xf numFmtId="0" fontId="10" fillId="0" borderId="7" xfId="1" applyFont="1" applyBorder="1" applyAlignment="1">
      <alignment vertical="center" wrapText="1"/>
    </xf>
    <xf numFmtId="0" fontId="10" fillId="0" borderId="47" xfId="1" applyFont="1" applyBorder="1" applyAlignment="1">
      <alignment vertical="center"/>
    </xf>
    <xf numFmtId="0" fontId="10" fillId="0" borderId="47" xfId="1" applyFont="1" applyBorder="1" applyAlignment="1">
      <alignment vertical="center" wrapText="1"/>
    </xf>
    <xf numFmtId="0" fontId="17" fillId="0" borderId="0" xfId="0" applyFont="1" applyAlignment="1">
      <alignment vertical="center"/>
    </xf>
    <xf numFmtId="0" fontId="3" fillId="0" borderId="0" xfId="0" applyFont="1"/>
    <xf numFmtId="0" fontId="9" fillId="0" borderId="0" xfId="0" applyFont="1" applyAlignment="1">
      <alignment vertical="center" wrapText="1"/>
    </xf>
    <xf numFmtId="166" fontId="9" fillId="0" borderId="16" xfId="0" applyNumberFormat="1" applyFont="1" applyBorder="1" applyAlignment="1">
      <alignment vertical="center"/>
    </xf>
    <xf numFmtId="0" fontId="3" fillId="0" borderId="0" xfId="0" applyFont="1" applyAlignment="1">
      <alignment horizontal="center"/>
    </xf>
    <xf numFmtId="0" fontId="10" fillId="7" borderId="16" xfId="0" applyFont="1" applyFill="1" applyBorder="1" applyAlignment="1">
      <alignment horizontal="center" vertical="center" wrapText="1"/>
    </xf>
    <xf numFmtId="0" fontId="10" fillId="4" borderId="40" xfId="0" applyFont="1" applyFill="1" applyBorder="1" applyAlignment="1">
      <alignment horizontal="center" vertical="center"/>
    </xf>
    <xf numFmtId="0" fontId="9" fillId="0" borderId="0" xfId="0" applyFont="1"/>
    <xf numFmtId="0" fontId="18" fillId="0" borderId="0" xfId="0" applyFont="1" applyAlignment="1">
      <alignment vertical="center"/>
    </xf>
    <xf numFmtId="0" fontId="9" fillId="0" borderId="0" xfId="0" applyFont="1" applyAlignment="1">
      <alignment horizontal="left" vertical="center" wrapText="1"/>
    </xf>
    <xf numFmtId="0" fontId="0" fillId="0" borderId="0" xfId="0" applyAlignment="1">
      <alignment horizontal="left" vertical="center"/>
    </xf>
    <xf numFmtId="164" fontId="9" fillId="0" borderId="19" xfId="0" applyNumberFormat="1" applyFont="1" applyBorder="1" applyAlignment="1">
      <alignment vertical="center"/>
    </xf>
    <xf numFmtId="0" fontId="10" fillId="2" borderId="46" xfId="0" applyFont="1" applyFill="1" applyBorder="1" applyAlignment="1">
      <alignment horizontal="center" vertical="center"/>
    </xf>
    <xf numFmtId="0" fontId="10" fillId="2" borderId="58" xfId="0" applyFont="1" applyFill="1" applyBorder="1" applyAlignment="1">
      <alignment horizontal="center" vertical="center"/>
    </xf>
    <xf numFmtId="0" fontId="10" fillId="2" borderId="19" xfId="0" applyFont="1" applyFill="1" applyBorder="1" applyAlignment="1">
      <alignment horizontal="center" vertical="center"/>
    </xf>
    <xf numFmtId="164" fontId="9" fillId="0" borderId="59" xfId="0" applyNumberFormat="1" applyFont="1" applyBorder="1" applyAlignment="1">
      <alignment horizontal="center" vertical="center"/>
    </xf>
    <xf numFmtId="0" fontId="9" fillId="0" borderId="51" xfId="0" applyFont="1" applyBorder="1" applyAlignment="1">
      <alignment vertical="center"/>
    </xf>
    <xf numFmtId="164" fontId="9" fillId="0" borderId="52" xfId="0" applyNumberFormat="1" applyFont="1" applyBorder="1" applyAlignment="1">
      <alignment horizontal="right" vertical="center"/>
    </xf>
    <xf numFmtId="164" fontId="9" fillId="0" borderId="56" xfId="0" applyNumberFormat="1" applyFont="1" applyBorder="1" applyAlignment="1">
      <alignment horizontal="right" vertical="center"/>
    </xf>
    <xf numFmtId="164" fontId="9" fillId="5" borderId="2" xfId="0" applyNumberFormat="1" applyFont="1" applyFill="1" applyBorder="1" applyAlignment="1">
      <alignment vertical="center"/>
    </xf>
    <xf numFmtId="164" fontId="9" fillId="5" borderId="2" xfId="1" applyNumberFormat="1" applyFont="1" applyFill="1" applyBorder="1" applyAlignment="1">
      <alignment vertical="center"/>
    </xf>
    <xf numFmtId="164" fontId="12" fillId="5" borderId="2" xfId="1" applyNumberFormat="1" applyFont="1" applyFill="1" applyBorder="1" applyAlignment="1">
      <alignment horizontal="right" vertical="center"/>
    </xf>
    <xf numFmtId="164" fontId="12" fillId="5" borderId="2" xfId="0" applyNumberFormat="1" applyFont="1" applyFill="1" applyBorder="1" applyAlignment="1">
      <alignment horizontal="right" vertical="center"/>
    </xf>
    <xf numFmtId="0" fontId="9" fillId="0" borderId="23" xfId="0" applyFont="1" applyBorder="1" applyAlignment="1">
      <alignment horizontal="center" vertical="center"/>
    </xf>
    <xf numFmtId="164" fontId="9" fillId="5" borderId="2" xfId="0" applyNumberFormat="1" applyFont="1" applyFill="1" applyBorder="1" applyAlignment="1">
      <alignment horizontal="right" vertical="center"/>
    </xf>
    <xf numFmtId="164" fontId="9" fillId="5" borderId="2" xfId="1" applyNumberFormat="1" applyFont="1" applyFill="1" applyBorder="1" applyAlignment="1">
      <alignment horizontal="right" vertical="center"/>
    </xf>
    <xf numFmtId="164" fontId="9" fillId="0" borderId="60" xfId="0" applyNumberFormat="1" applyFont="1" applyBorder="1" applyAlignment="1">
      <alignment horizontal="center" vertical="center"/>
    </xf>
    <xf numFmtId="0" fontId="10" fillId="0" borderId="24" xfId="0" applyFont="1" applyBorder="1" applyAlignment="1">
      <alignment vertical="center" wrapText="1"/>
    </xf>
    <xf numFmtId="164" fontId="9" fillId="0" borderId="24" xfId="0" applyNumberFormat="1" applyFont="1" applyBorder="1" applyAlignment="1">
      <alignment horizontal="center" vertical="center"/>
    </xf>
    <xf numFmtId="0" fontId="9" fillId="2" borderId="56" xfId="0" applyFont="1" applyFill="1" applyBorder="1" applyAlignment="1">
      <alignment horizontal="center" vertical="center"/>
    </xf>
    <xf numFmtId="0" fontId="9" fillId="0" borderId="59" xfId="0" applyFont="1" applyBorder="1" applyAlignment="1">
      <alignment horizontal="center" vertical="center"/>
    </xf>
    <xf numFmtId="164" fontId="9" fillId="0" borderId="46" xfId="0" applyNumberFormat="1" applyFont="1" applyBorder="1" applyAlignment="1">
      <alignment vertical="center"/>
    </xf>
    <xf numFmtId="0" fontId="10" fillId="2" borderId="61" xfId="0" applyFont="1" applyFill="1" applyBorder="1" applyAlignment="1">
      <alignment horizontal="center" vertical="center"/>
    </xf>
    <xf numFmtId="15" fontId="10" fillId="2" borderId="61" xfId="0" applyNumberFormat="1" applyFont="1" applyFill="1" applyBorder="1" applyAlignment="1">
      <alignment horizontal="center" vertical="center"/>
    </xf>
    <xf numFmtId="15" fontId="9" fillId="0" borderId="62" xfId="0" applyNumberFormat="1" applyFont="1" applyBorder="1" applyAlignment="1">
      <alignment horizontal="center" vertical="center"/>
    </xf>
    <xf numFmtId="15" fontId="9" fillId="0" borderId="63" xfId="0" applyNumberFormat="1" applyFont="1" applyBorder="1" applyAlignment="1">
      <alignment horizontal="center" vertical="center"/>
    </xf>
    <xf numFmtId="15" fontId="9" fillId="0" borderId="48" xfId="0" applyNumberFormat="1" applyFont="1" applyBorder="1" applyAlignment="1">
      <alignment horizontal="center" vertical="center"/>
    </xf>
    <xf numFmtId="164" fontId="9" fillId="0" borderId="64" xfId="0" applyNumberFormat="1" applyFont="1" applyBorder="1" applyAlignment="1">
      <alignment vertical="center"/>
    </xf>
    <xf numFmtId="0" fontId="11" fillId="0" borderId="59" xfId="0" applyFont="1" applyBorder="1" applyAlignment="1">
      <alignment horizontal="center" vertical="center"/>
    </xf>
    <xf numFmtId="168" fontId="9" fillId="0" borderId="2" xfId="0" applyNumberFormat="1" applyFont="1" applyBorder="1" applyAlignment="1">
      <alignment horizontal="right" vertical="center"/>
    </xf>
    <xf numFmtId="168" fontId="9" fillId="0" borderId="26" xfId="0" applyNumberFormat="1" applyFont="1" applyBorder="1" applyAlignment="1">
      <alignment horizontal="right" vertical="center"/>
    </xf>
    <xf numFmtId="0" fontId="3" fillId="0" borderId="0" xfId="0" applyFont="1" applyAlignment="1">
      <alignment horizontal="center" vertical="center"/>
    </xf>
    <xf numFmtId="0" fontId="9" fillId="0" borderId="0" xfId="0" applyFont="1" applyAlignment="1">
      <alignment horizontal="left" vertical="top" wrapText="1"/>
    </xf>
    <xf numFmtId="0" fontId="19" fillId="0" borderId="0" xfId="0" applyFont="1" applyAlignment="1">
      <alignment horizontal="left" vertical="center"/>
    </xf>
    <xf numFmtId="0" fontId="10" fillId="2" borderId="10" xfId="1" applyFont="1" applyFill="1" applyBorder="1" applyAlignment="1">
      <alignment horizontal="center" vertical="center"/>
    </xf>
    <xf numFmtId="0" fontId="10" fillId="2" borderId="13" xfId="1" applyFont="1" applyFill="1" applyBorder="1" applyAlignment="1">
      <alignment horizontal="center" vertical="center"/>
    </xf>
    <xf numFmtId="0" fontId="10" fillId="2" borderId="16" xfId="1" applyFont="1" applyFill="1" applyBorder="1" applyAlignment="1">
      <alignment horizontal="center" vertical="center"/>
    </xf>
    <xf numFmtId="0" fontId="10" fillId="0" borderId="12" xfId="0" applyFont="1" applyBorder="1" applyAlignment="1">
      <alignment horizontal="center" vertical="center"/>
    </xf>
    <xf numFmtId="0" fontId="10" fillId="0" borderId="56" xfId="1" applyFont="1" applyBorder="1" applyAlignment="1">
      <alignment horizontal="center" vertical="center"/>
    </xf>
    <xf numFmtId="0" fontId="10" fillId="0" borderId="13" xfId="0" applyFont="1" applyBorder="1" applyAlignment="1">
      <alignment horizontal="center" vertical="center"/>
    </xf>
    <xf numFmtId="0" fontId="7" fillId="0" borderId="0" xfId="0" applyFont="1" applyAlignment="1">
      <alignment horizontal="left"/>
    </xf>
    <xf numFmtId="0" fontId="9" fillId="0" borderId="0" xfId="0" applyFont="1" applyAlignment="1">
      <alignment horizontal="right"/>
    </xf>
    <xf numFmtId="0" fontId="5" fillId="0" borderId="0" xfId="0" applyFont="1" applyAlignment="1">
      <alignment vertical="top"/>
    </xf>
    <xf numFmtId="0" fontId="3" fillId="6" borderId="0" xfId="0" applyFont="1" applyFill="1"/>
    <xf numFmtId="0" fontId="0" fillId="6" borderId="0" xfId="0" applyFill="1"/>
    <xf numFmtId="0" fontId="3" fillId="6" borderId="0" xfId="0" applyFont="1" applyFill="1" applyAlignment="1">
      <alignment vertical="top"/>
    </xf>
    <xf numFmtId="0" fontId="0" fillId="6" borderId="65" xfId="0" applyFill="1" applyBorder="1" applyAlignment="1">
      <alignment horizontal="center"/>
    </xf>
    <xf numFmtId="0" fontId="0" fillId="6" borderId="65" xfId="0" applyFill="1" applyBorder="1"/>
    <xf numFmtId="15" fontId="0" fillId="6" borderId="65" xfId="0" applyNumberFormat="1" applyFill="1" applyBorder="1"/>
    <xf numFmtId="167" fontId="0" fillId="6" borderId="65" xfId="2" applyNumberFormat="1" applyFont="1" applyFill="1" applyBorder="1"/>
    <xf numFmtId="0" fontId="7" fillId="6" borderId="65" xfId="0" applyFont="1" applyFill="1" applyBorder="1" applyAlignment="1">
      <alignment vertical="center"/>
    </xf>
    <xf numFmtId="167" fontId="7" fillId="6" borderId="65" xfId="2" applyNumberFormat="1" applyFont="1" applyFill="1" applyBorder="1" applyAlignment="1">
      <alignment vertical="center"/>
    </xf>
    <xf numFmtId="0" fontId="9" fillId="0" borderId="0" xfId="1" applyFont="1" applyAlignment="1">
      <alignment vertical="center" wrapText="1"/>
    </xf>
    <xf numFmtId="15" fontId="10" fillId="0" borderId="13" xfId="0" applyNumberFormat="1" applyFont="1" applyBorder="1" applyAlignment="1">
      <alignment horizontal="center" vertical="center"/>
    </xf>
    <xf numFmtId="0" fontId="7" fillId="0" borderId="0" xfId="0" applyFont="1" applyAlignment="1">
      <alignment horizontal="center" vertical="top"/>
    </xf>
    <xf numFmtId="170" fontId="9" fillId="0" borderId="0" xfId="3" applyNumberFormat="1" applyFont="1" applyAlignment="1">
      <alignment horizontal="right" vertical="center"/>
    </xf>
    <xf numFmtId="0" fontId="9" fillId="8" borderId="24" xfId="1" applyFont="1" applyFill="1" applyBorder="1" applyAlignment="1">
      <alignment horizontal="center" vertical="center"/>
    </xf>
    <xf numFmtId="0" fontId="9" fillId="8" borderId="17" xfId="1" applyFont="1" applyFill="1" applyBorder="1" applyAlignment="1">
      <alignment horizontal="center" vertical="center"/>
    </xf>
    <xf numFmtId="164" fontId="9" fillId="6" borderId="2" xfId="0" applyNumberFormat="1" applyFont="1" applyFill="1" applyBorder="1" applyAlignment="1">
      <alignment horizontal="right" vertical="center"/>
    </xf>
    <xf numFmtId="0" fontId="23" fillId="4" borderId="56" xfId="0" applyFont="1" applyFill="1" applyBorder="1" applyAlignment="1">
      <alignment horizontal="center" vertical="center"/>
    </xf>
    <xf numFmtId="0" fontId="23" fillId="4" borderId="16" xfId="0" applyFont="1" applyFill="1" applyBorder="1" applyAlignment="1">
      <alignment horizontal="center" vertical="center"/>
    </xf>
    <xf numFmtId="0" fontId="10" fillId="0" borderId="45" xfId="0" applyFont="1" applyBorder="1" applyAlignment="1">
      <alignment vertical="center" wrapText="1"/>
    </xf>
    <xf numFmtId="0" fontId="11" fillId="0" borderId="24" xfId="0" applyFont="1" applyBorder="1" applyAlignment="1">
      <alignment horizontal="center" vertical="center"/>
    </xf>
    <xf numFmtId="0" fontId="11" fillId="0" borderId="17" xfId="0" applyFont="1" applyBorder="1" applyAlignment="1">
      <alignment horizontal="center" vertical="center"/>
    </xf>
    <xf numFmtId="0" fontId="11" fillId="0" borderId="70" xfId="0" applyFont="1" applyBorder="1" applyAlignment="1">
      <alignment horizontal="center" vertical="center"/>
    </xf>
    <xf numFmtId="0" fontId="25" fillId="0" borderId="0" xfId="0" applyFont="1" applyAlignment="1">
      <alignment vertical="center"/>
    </xf>
    <xf numFmtId="0" fontId="3" fillId="0" borderId="65" xfId="0" applyFont="1" applyBorder="1" applyAlignment="1">
      <alignment horizontal="center" vertical="center"/>
    </xf>
    <xf numFmtId="164" fontId="3" fillId="0" borderId="0" xfId="0" applyNumberFormat="1" applyFont="1" applyAlignment="1">
      <alignment vertical="center"/>
    </xf>
    <xf numFmtId="164" fontId="0" fillId="0" borderId="0" xfId="0" applyNumberFormat="1" applyAlignment="1">
      <alignment vertical="center"/>
    </xf>
    <xf numFmtId="0" fontId="26" fillId="0" borderId="0" xfId="0" applyFont="1" applyAlignment="1">
      <alignment vertical="top"/>
    </xf>
    <xf numFmtId="0" fontId="9" fillId="0" borderId="0" xfId="0" applyFont="1" applyAlignment="1">
      <alignment horizontal="left" vertical="center"/>
    </xf>
    <xf numFmtId="0" fontId="5" fillId="0" borderId="0" xfId="0" applyFont="1" applyAlignment="1">
      <alignment horizontal="center" vertical="center" textRotation="90"/>
    </xf>
    <xf numFmtId="0" fontId="9" fillId="0" borderId="0" xfId="0" applyFont="1" applyAlignment="1">
      <alignment horizontal="center" vertical="center" textRotation="90"/>
    </xf>
    <xf numFmtId="0" fontId="9" fillId="0" borderId="32" xfId="0" applyFont="1" applyBorder="1" applyAlignment="1">
      <alignment horizontal="center" vertical="center"/>
    </xf>
    <xf numFmtId="164" fontId="9" fillId="0" borderId="53" xfId="0" applyNumberFormat="1" applyFont="1" applyBorder="1" applyAlignment="1">
      <alignment horizontal="right" vertical="center"/>
    </xf>
    <xf numFmtId="15" fontId="9" fillId="0" borderId="1" xfId="0" applyNumberFormat="1" applyFont="1" applyBorder="1" applyAlignment="1">
      <alignment horizontal="center" vertical="center"/>
    </xf>
    <xf numFmtId="164" fontId="9" fillId="0" borderId="1" xfId="0" applyNumberFormat="1" applyFont="1" applyBorder="1" applyAlignment="1">
      <alignment horizontal="right" vertical="center"/>
    </xf>
    <xf numFmtId="164" fontId="9" fillId="0" borderId="15" xfId="0" applyNumberFormat="1" applyFont="1" applyBorder="1" applyAlignment="1">
      <alignment horizontal="right" vertical="center"/>
    </xf>
    <xf numFmtId="15" fontId="9" fillId="0" borderId="71" xfId="0" applyNumberFormat="1" applyFont="1" applyBorder="1" applyAlignment="1">
      <alignment horizontal="center" vertical="center"/>
    </xf>
    <xf numFmtId="164" fontId="9" fillId="0" borderId="71" xfId="0" applyNumberFormat="1" applyFont="1" applyBorder="1" applyAlignment="1">
      <alignment horizontal="right" vertical="center"/>
    </xf>
    <xf numFmtId="164" fontId="9" fillId="0" borderId="19" xfId="0" applyNumberFormat="1" applyFont="1" applyBorder="1" applyAlignment="1">
      <alignment horizontal="right" vertical="center"/>
    </xf>
    <xf numFmtId="164" fontId="9" fillId="0" borderId="64" xfId="0" applyNumberFormat="1" applyFont="1" applyBorder="1" applyAlignment="1">
      <alignment horizontal="right" vertical="center"/>
    </xf>
    <xf numFmtId="0" fontId="9" fillId="0" borderId="71" xfId="0" applyFont="1" applyBorder="1" applyAlignment="1">
      <alignment horizontal="center" vertical="center"/>
    </xf>
    <xf numFmtId="0" fontId="11" fillId="0" borderId="72" xfId="0" applyFont="1" applyBorder="1" applyAlignment="1">
      <alignment horizontal="center" vertical="center"/>
    </xf>
    <xf numFmtId="15" fontId="9" fillId="8" borderId="62" xfId="1" applyNumberFormat="1" applyFont="1" applyFill="1" applyBorder="1" applyAlignment="1">
      <alignment horizontal="center" vertical="center"/>
    </xf>
    <xf numFmtId="15" fontId="10" fillId="2" borderId="64" xfId="0" applyNumberFormat="1" applyFont="1" applyFill="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11" fillId="0" borderId="2" xfId="0" applyFont="1" applyBorder="1" applyAlignment="1">
      <alignment horizontal="center" vertical="center"/>
    </xf>
    <xf numFmtId="46" fontId="10" fillId="0" borderId="47" xfId="0" quotePrefix="1" applyNumberFormat="1" applyFont="1" applyBorder="1" applyAlignment="1">
      <alignment vertical="center"/>
    </xf>
    <xf numFmtId="0" fontId="10" fillId="0" borderId="56" xfId="0" applyFont="1" applyBorder="1" applyAlignment="1">
      <alignment horizontal="center" vertical="center"/>
    </xf>
    <xf numFmtId="0" fontId="9" fillId="0" borderId="32" xfId="0" applyFont="1" applyBorder="1" applyAlignment="1">
      <alignment vertical="center"/>
    </xf>
    <xf numFmtId="164" fontId="9" fillId="0" borderId="36" xfId="0" applyNumberFormat="1" applyFont="1" applyBorder="1" applyAlignment="1">
      <alignment horizontal="right" vertical="center"/>
    </xf>
    <xf numFmtId="0" fontId="9" fillId="0" borderId="47" xfId="0" applyFont="1" applyBorder="1" applyAlignment="1">
      <alignment vertical="center"/>
    </xf>
    <xf numFmtId="164" fontId="9" fillId="0" borderId="10" xfId="0" applyNumberFormat="1" applyFont="1" applyBorder="1" applyAlignment="1">
      <alignment horizontal="right" vertical="center"/>
    </xf>
    <xf numFmtId="0" fontId="9" fillId="0" borderId="56" xfId="0" applyFont="1" applyBorder="1" applyAlignment="1">
      <alignment horizontal="center" vertical="center"/>
    </xf>
    <xf numFmtId="0" fontId="9" fillId="0" borderId="7" xfId="0" applyFont="1" applyBorder="1" applyAlignment="1">
      <alignment horizontal="center" vertical="center"/>
    </xf>
    <xf numFmtId="15" fontId="10" fillId="0" borderId="2" xfId="0" applyNumberFormat="1" applyFont="1" applyBorder="1" applyAlignment="1">
      <alignment horizontal="center" vertical="center"/>
    </xf>
    <xf numFmtId="0" fontId="10" fillId="0" borderId="18" xfId="0" applyFont="1" applyBorder="1" applyAlignment="1">
      <alignment horizontal="center" vertical="center"/>
    </xf>
    <xf numFmtId="168" fontId="9" fillId="0" borderId="0" xfId="0" applyNumberFormat="1" applyFont="1" applyAlignment="1">
      <alignment horizontal="right" vertical="center"/>
    </xf>
    <xf numFmtId="0" fontId="3" fillId="0" borderId="65" xfId="0" applyFont="1" applyBorder="1" applyAlignment="1">
      <alignment horizontal="center" vertical="center" wrapText="1"/>
    </xf>
    <xf numFmtId="0" fontId="0" fillId="0" borderId="65" xfId="0" applyBorder="1" applyAlignment="1">
      <alignment horizontal="center" vertical="center"/>
    </xf>
    <xf numFmtId="0" fontId="27" fillId="0" borderId="0" xfId="0" applyFont="1" applyAlignment="1">
      <alignment vertical="center"/>
    </xf>
    <xf numFmtId="0" fontId="28" fillId="0" borderId="0" xfId="1" applyFont="1" applyAlignment="1">
      <alignment horizontal="center" vertical="center"/>
    </xf>
    <xf numFmtId="0" fontId="26" fillId="0" borderId="0" xfId="0" applyFont="1"/>
    <xf numFmtId="0" fontId="0" fillId="0" borderId="65" xfId="0" applyBorder="1" applyAlignment="1">
      <alignment horizontal="left" vertical="center"/>
    </xf>
    <xf numFmtId="171" fontId="3" fillId="0" borderId="65" xfId="0" applyNumberFormat="1" applyFont="1" applyBorder="1" applyAlignment="1">
      <alignment horizontal="center" vertical="center"/>
    </xf>
    <xf numFmtId="0" fontId="0" fillId="0" borderId="65" xfId="0" applyBorder="1" applyAlignment="1">
      <alignment horizontal="justify" vertical="center"/>
    </xf>
    <xf numFmtId="169" fontId="3" fillId="0" borderId="65" xfId="0" applyNumberFormat="1" applyFont="1" applyBorder="1" applyAlignment="1">
      <alignment horizontal="center" vertical="center"/>
    </xf>
    <xf numFmtId="0" fontId="0" fillId="0" borderId="65" xfId="0" applyBorder="1"/>
    <xf numFmtId="0" fontId="0" fillId="0" borderId="65" xfId="0" applyBorder="1" applyAlignment="1">
      <alignment horizontal="center" vertical="center" wrapText="1"/>
    </xf>
    <xf numFmtId="0" fontId="0" fillId="0" borderId="65" xfId="0" applyBorder="1" applyAlignment="1">
      <alignment horizontal="left" vertical="center" wrapText="1"/>
    </xf>
    <xf numFmtId="0" fontId="0" fillId="9" borderId="0" xfId="0" applyFill="1"/>
    <xf numFmtId="164" fontId="9" fillId="0" borderId="73" xfId="0" applyNumberFormat="1" applyFont="1" applyBorder="1" applyAlignment="1">
      <alignment horizontal="right" vertical="center"/>
    </xf>
    <xf numFmtId="0" fontId="28" fillId="0" borderId="0" xfId="0" applyFont="1" applyAlignment="1">
      <alignment vertical="center" wrapText="1"/>
    </xf>
    <xf numFmtId="0" fontId="9" fillId="0" borderId="0" xfId="0" applyFont="1" applyAlignment="1">
      <alignment vertical="top" wrapText="1"/>
    </xf>
    <xf numFmtId="0" fontId="3" fillId="0" borderId="65" xfId="0" applyFont="1" applyBorder="1" applyAlignment="1">
      <alignment horizontal="left" vertical="center" wrapText="1"/>
    </xf>
    <xf numFmtId="164" fontId="3" fillId="0" borderId="65" xfId="0" applyNumberFormat="1" applyFont="1" applyBorder="1" applyAlignment="1">
      <alignment horizontal="center" vertical="center" wrapText="1"/>
    </xf>
    <xf numFmtId="15" fontId="3" fillId="0" borderId="65" xfId="0" applyNumberFormat="1" applyFont="1" applyBorder="1" applyAlignment="1">
      <alignment horizontal="center" vertical="center" wrapText="1"/>
    </xf>
    <xf numFmtId="167" fontId="3" fillId="0" borderId="69" xfId="2" applyNumberFormat="1" applyFont="1" applyBorder="1" applyAlignment="1"/>
    <xf numFmtId="0" fontId="5" fillId="0" borderId="74" xfId="0" applyFont="1" applyBorder="1" applyAlignment="1">
      <alignment horizontal="center" wrapText="1"/>
    </xf>
    <xf numFmtId="167" fontId="3" fillId="0" borderId="75" xfId="2" applyNumberFormat="1" applyFont="1" applyBorder="1" applyAlignment="1"/>
    <xf numFmtId="167" fontId="3" fillId="0" borderId="76" xfId="2" applyNumberFormat="1" applyFont="1" applyBorder="1" applyAlignment="1"/>
    <xf numFmtId="167" fontId="3" fillId="0" borderId="74" xfId="2" applyNumberFormat="1" applyFont="1" applyBorder="1" applyAlignment="1"/>
    <xf numFmtId="167" fontId="3" fillId="0" borderId="76" xfId="2" applyNumberFormat="1" applyFont="1" applyFill="1" applyBorder="1" applyAlignment="1"/>
    <xf numFmtId="0" fontId="3" fillId="0" borderId="68" xfId="0" applyFont="1" applyBorder="1" applyAlignment="1">
      <alignment horizontal="center" vertical="center"/>
    </xf>
    <xf numFmtId="0" fontId="5" fillId="0" borderId="77" xfId="0" applyFont="1" applyBorder="1"/>
    <xf numFmtId="0" fontId="3" fillId="0" borderId="78" xfId="0" applyFont="1" applyBorder="1" applyAlignment="1">
      <alignment vertical="center" wrapText="1"/>
    </xf>
    <xf numFmtId="0" fontId="3" fillId="0" borderId="79" xfId="0" applyFont="1" applyBorder="1" applyAlignment="1">
      <alignment vertical="center" wrapText="1"/>
    </xf>
    <xf numFmtId="0" fontId="3" fillId="0" borderId="74" xfId="0" applyFont="1" applyBorder="1"/>
    <xf numFmtId="0" fontId="3" fillId="0" borderId="75" xfId="0" applyFont="1" applyBorder="1" applyAlignment="1">
      <alignment horizontal="center" vertical="center"/>
    </xf>
    <xf numFmtId="0" fontId="29" fillId="0" borderId="0" xfId="0" applyFont="1" applyAlignment="1">
      <alignment vertical="center"/>
    </xf>
    <xf numFmtId="43" fontId="0" fillId="0" borderId="0" xfId="5" applyFont="1"/>
    <xf numFmtId="0" fontId="10" fillId="0" borderId="24" xfId="0" quotePrefix="1" applyFont="1" applyBorder="1" applyAlignment="1">
      <alignment vertical="center"/>
    </xf>
    <xf numFmtId="164" fontId="9" fillId="0" borderId="24" xfId="0" applyNumberFormat="1" applyFont="1" applyBorder="1" applyAlignment="1">
      <alignment vertical="center"/>
    </xf>
    <xf numFmtId="164" fontId="9" fillId="0" borderId="2" xfId="1" applyNumberFormat="1" applyFont="1" applyBorder="1" applyAlignment="1">
      <alignment vertical="center"/>
    </xf>
    <xf numFmtId="164" fontId="9" fillId="0" borderId="47" xfId="0" applyNumberFormat="1" applyFont="1" applyBorder="1" applyAlignment="1">
      <alignment vertical="center"/>
    </xf>
    <xf numFmtId="164" fontId="9" fillId="0" borderId="47" xfId="1" applyNumberFormat="1" applyFont="1" applyBorder="1" applyAlignment="1">
      <alignment vertical="center"/>
    </xf>
    <xf numFmtId="164" fontId="3" fillId="0" borderId="65" xfId="0" applyNumberFormat="1" applyFont="1" applyBorder="1" applyAlignment="1">
      <alignment horizontal="center" vertical="center"/>
    </xf>
    <xf numFmtId="164" fontId="9" fillId="0" borderId="47" xfId="1" applyNumberFormat="1" applyFont="1" applyBorder="1" applyAlignment="1">
      <alignment horizontal="right" vertical="center"/>
    </xf>
    <xf numFmtId="164" fontId="9" fillId="0" borderId="51" xfId="1" applyNumberFormat="1" applyFont="1" applyBorder="1" applyAlignment="1">
      <alignment horizontal="right" vertical="center"/>
    </xf>
    <xf numFmtId="167" fontId="9" fillId="0" borderId="2" xfId="2" applyNumberFormat="1" applyFont="1" applyFill="1" applyBorder="1" applyAlignment="1">
      <alignment horizontal="right" vertical="center"/>
    </xf>
    <xf numFmtId="164" fontId="9" fillId="0" borderId="51" xfId="0" applyNumberFormat="1" applyFont="1" applyBorder="1" applyAlignment="1">
      <alignment horizontal="right" vertical="center"/>
    </xf>
    <xf numFmtId="164" fontId="9" fillId="0" borderId="4" xfId="0" applyNumberFormat="1" applyFont="1" applyBorder="1" applyAlignment="1">
      <alignment vertical="center"/>
    </xf>
    <xf numFmtId="164" fontId="9" fillId="0" borderId="17" xfId="0" applyNumberFormat="1" applyFont="1" applyBorder="1" applyAlignment="1">
      <alignment vertical="center"/>
    </xf>
    <xf numFmtId="0" fontId="26" fillId="0" borderId="0" xfId="1" applyFont="1"/>
    <xf numFmtId="0" fontId="7" fillId="0" borderId="0" xfId="0" applyFont="1" applyAlignment="1">
      <alignment horizontal="left" vertical="top"/>
    </xf>
    <xf numFmtId="0" fontId="7" fillId="0" borderId="0" xfId="1" applyFont="1" applyAlignment="1">
      <alignment horizontal="center" vertical="top"/>
    </xf>
    <xf numFmtId="0" fontId="7" fillId="0" borderId="0" xfId="0" applyFont="1" applyAlignment="1">
      <alignment horizontal="center"/>
    </xf>
    <xf numFmtId="0" fontId="7" fillId="0" borderId="0" xfId="0" applyFont="1"/>
    <xf numFmtId="0" fontId="3" fillId="0" borderId="76" xfId="0" applyFont="1" applyBorder="1" applyAlignment="1">
      <alignment horizontal="center" vertical="center"/>
    </xf>
    <xf numFmtId="0" fontId="9" fillId="0" borderId="0" xfId="4" applyFont="1" applyAlignment="1">
      <alignment vertical="center"/>
    </xf>
    <xf numFmtId="0" fontId="7" fillId="0" borderId="0" xfId="4" applyFont="1" applyAlignment="1">
      <alignment horizontal="left"/>
    </xf>
    <xf numFmtId="0" fontId="9" fillId="0" borderId="0" xfId="4" applyFont="1" applyAlignment="1">
      <alignment horizontal="right" vertical="center"/>
    </xf>
    <xf numFmtId="0" fontId="3" fillId="0" borderId="0" xfId="4"/>
    <xf numFmtId="0" fontId="9" fillId="0" borderId="0" xfId="4" applyFont="1"/>
    <xf numFmtId="0" fontId="9" fillId="0" borderId="0" xfId="4" applyFont="1" applyAlignment="1">
      <alignment horizontal="right"/>
    </xf>
    <xf numFmtId="0" fontId="7" fillId="0" borderId="0" xfId="4" applyFont="1" applyAlignment="1">
      <alignment vertical="center"/>
    </xf>
    <xf numFmtId="0" fontId="7" fillId="0" borderId="0" xfId="4" applyFont="1" applyAlignment="1">
      <alignment horizontal="left" vertical="center"/>
    </xf>
    <xf numFmtId="0" fontId="10" fillId="0" borderId="0" xfId="4" applyFont="1" applyAlignment="1">
      <alignment horizontal="left" vertical="center"/>
    </xf>
    <xf numFmtId="165" fontId="9" fillId="0" borderId="0" xfId="4" applyNumberFormat="1" applyFont="1" applyAlignment="1">
      <alignment horizontal="left" vertical="center"/>
    </xf>
    <xf numFmtId="0" fontId="10" fillId="0" borderId="0" xfId="4" applyFont="1" applyAlignment="1">
      <alignment vertical="center"/>
    </xf>
    <xf numFmtId="0" fontId="32" fillId="0" borderId="0" xfId="4" applyFont="1" applyAlignment="1">
      <alignment vertical="center"/>
    </xf>
    <xf numFmtId="0" fontId="33" fillId="0" borderId="0" xfId="4" applyFont="1" applyAlignment="1">
      <alignment vertical="center"/>
    </xf>
    <xf numFmtId="0" fontId="32" fillId="0" borderId="0" xfId="4" applyFont="1"/>
    <xf numFmtId="0" fontId="34" fillId="0" borderId="0" xfId="4" applyFont="1"/>
    <xf numFmtId="10" fontId="32" fillId="0" borderId="0" xfId="6" applyNumberFormat="1" applyFont="1"/>
    <xf numFmtId="10" fontId="32" fillId="0" borderId="0" xfId="4" applyNumberFormat="1" applyFont="1" applyAlignment="1">
      <alignment vertical="center"/>
    </xf>
    <xf numFmtId="0" fontId="9" fillId="0" borderId="0" xfId="4" applyFont="1" applyAlignment="1">
      <alignment horizontal="center" vertical="center"/>
    </xf>
    <xf numFmtId="43" fontId="32" fillId="0" borderId="0" xfId="2" applyFont="1"/>
    <xf numFmtId="0" fontId="11" fillId="0" borderId="0" xfId="4" applyFont="1" applyAlignment="1">
      <alignment vertical="center"/>
    </xf>
    <xf numFmtId="0" fontId="34" fillId="0" borderId="0" xfId="4" applyFont="1" applyAlignment="1">
      <alignment vertical="center"/>
    </xf>
    <xf numFmtId="167" fontId="32" fillId="0" borderId="0" xfId="6" applyNumberFormat="1" applyFont="1"/>
    <xf numFmtId="0" fontId="9" fillId="0" borderId="19" xfId="4" applyFont="1" applyBorder="1" applyAlignment="1">
      <alignment vertical="center"/>
    </xf>
    <xf numFmtId="0" fontId="10" fillId="2" borderId="20" xfId="4" applyFont="1" applyFill="1" applyBorder="1" applyAlignment="1">
      <alignment horizontal="center" vertical="center" wrapText="1"/>
    </xf>
    <xf numFmtId="0" fontId="10" fillId="3" borderId="10" xfId="4" applyFont="1" applyFill="1" applyBorder="1" applyAlignment="1">
      <alignment horizontal="center" vertical="center" wrapText="1"/>
    </xf>
    <xf numFmtId="0" fontId="10" fillId="2" borderId="30" xfId="4" applyFont="1" applyFill="1" applyBorder="1" applyAlignment="1">
      <alignment horizontal="center" vertical="center"/>
    </xf>
    <xf numFmtId="0" fontId="10" fillId="2" borderId="45" xfId="4" applyFont="1" applyFill="1" applyBorder="1" applyAlignment="1">
      <alignment horizontal="center" vertical="center"/>
    </xf>
    <xf numFmtId="0" fontId="10" fillId="2" borderId="10" xfId="4" applyFont="1" applyFill="1" applyBorder="1" applyAlignment="1">
      <alignment horizontal="center" vertical="center"/>
    </xf>
    <xf numFmtId="0" fontId="10" fillId="2" borderId="11" xfId="4" applyFont="1" applyFill="1" applyBorder="1" applyAlignment="1">
      <alignment horizontal="center" vertical="center"/>
    </xf>
    <xf numFmtId="0" fontId="10" fillId="2" borderId="21" xfId="4" applyFont="1" applyFill="1" applyBorder="1" applyAlignment="1">
      <alignment horizontal="center" vertical="center" wrapText="1"/>
    </xf>
    <xf numFmtId="0" fontId="10" fillId="3" borderId="16" xfId="4" applyFont="1" applyFill="1" applyBorder="1" applyAlignment="1">
      <alignment horizontal="center" vertical="center" wrapText="1"/>
    </xf>
    <xf numFmtId="0" fontId="10" fillId="4" borderId="40" xfId="4" applyFont="1" applyFill="1" applyBorder="1" applyAlignment="1">
      <alignment horizontal="center" vertical="center"/>
    </xf>
    <xf numFmtId="0" fontId="10" fillId="4" borderId="46" xfId="4" applyFont="1" applyFill="1" applyBorder="1" applyAlignment="1">
      <alignment horizontal="center" vertical="center"/>
    </xf>
    <xf numFmtId="0" fontId="10" fillId="2" borderId="16" xfId="4" applyFont="1" applyFill="1" applyBorder="1" applyAlignment="1">
      <alignment horizontal="center" vertical="center"/>
    </xf>
    <xf numFmtId="0" fontId="10" fillId="2" borderId="22" xfId="4" applyFont="1" applyFill="1" applyBorder="1" applyAlignment="1">
      <alignment horizontal="center" vertical="center"/>
    </xf>
    <xf numFmtId="0" fontId="9" fillId="0" borderId="23" xfId="4" applyFont="1" applyBorder="1" applyAlignment="1">
      <alignment horizontal="center" vertical="center" wrapText="1"/>
    </xf>
    <xf numFmtId="0" fontId="9" fillId="0" borderId="24" xfId="4" applyFont="1" applyBorder="1" applyAlignment="1">
      <alignment horizontal="center" vertical="center" wrapText="1"/>
    </xf>
    <xf numFmtId="0" fontId="9" fillId="0" borderId="24" xfId="4" applyFont="1" applyBorder="1" applyAlignment="1">
      <alignment horizontal="center" vertical="center"/>
    </xf>
    <xf numFmtId="164" fontId="9" fillId="0" borderId="24" xfId="4" applyNumberFormat="1" applyFont="1" applyBorder="1" applyAlignment="1">
      <alignment horizontal="center" vertical="center"/>
    </xf>
    <xf numFmtId="164" fontId="9" fillId="0" borderId="17" xfId="4" applyNumberFormat="1" applyFont="1" applyBorder="1" applyAlignment="1">
      <alignment horizontal="center" vertical="center"/>
    </xf>
    <xf numFmtId="0" fontId="10" fillId="0" borderId="5" xfId="4" applyFont="1" applyBorder="1" applyAlignment="1">
      <alignment horizontal="center" vertical="center" wrapText="1"/>
    </xf>
    <xf numFmtId="0" fontId="10" fillId="0" borderId="2" xfId="4" applyFont="1" applyBorder="1" applyAlignment="1">
      <alignment horizontal="center" vertical="center" wrapText="1"/>
    </xf>
    <xf numFmtId="0" fontId="9" fillId="0" borderId="2" xfId="4" applyFont="1" applyBorder="1" applyAlignment="1">
      <alignment vertical="center"/>
    </xf>
    <xf numFmtId="0" fontId="9" fillId="0" borderId="18" xfId="4" applyFont="1" applyBorder="1" applyAlignment="1">
      <alignment vertical="center"/>
    </xf>
    <xf numFmtId="0" fontId="9" fillId="0" borderId="5" xfId="4" applyFont="1" applyBorder="1" applyAlignment="1">
      <alignment horizontal="center" vertical="center"/>
    </xf>
    <xf numFmtId="0" fontId="10" fillId="0" borderId="2" xfId="4" applyFont="1" applyBorder="1" applyAlignment="1">
      <alignment vertical="center" wrapText="1"/>
    </xf>
    <xf numFmtId="164" fontId="9" fillId="0" borderId="2" xfId="4" applyNumberFormat="1" applyFont="1" applyBorder="1" applyAlignment="1">
      <alignment horizontal="right" vertical="center"/>
    </xf>
    <xf numFmtId="164" fontId="9" fillId="0" borderId="2" xfId="4" applyNumberFormat="1" applyFont="1" applyBorder="1" applyAlignment="1">
      <alignment vertical="center"/>
    </xf>
    <xf numFmtId="164" fontId="9" fillId="0" borderId="18" xfId="4" applyNumberFormat="1" applyFont="1" applyBorder="1" applyAlignment="1">
      <alignment vertical="center"/>
    </xf>
    <xf numFmtId="164" fontId="9" fillId="0" borderId="4" xfId="4" applyNumberFormat="1" applyFont="1" applyBorder="1" applyAlignment="1">
      <alignment horizontal="right" vertical="center"/>
    </xf>
    <xf numFmtId="164" fontId="9" fillId="0" borderId="4" xfId="4" applyNumberFormat="1" applyFont="1" applyBorder="1" applyAlignment="1">
      <alignment vertical="center"/>
    </xf>
    <xf numFmtId="164" fontId="9" fillId="0" borderId="31" xfId="4" applyNumberFormat="1" applyFont="1" applyBorder="1" applyAlignment="1">
      <alignment vertical="center"/>
    </xf>
    <xf numFmtId="164" fontId="9" fillId="0" borderId="26" xfId="4" applyNumberFormat="1" applyFont="1" applyBorder="1" applyAlignment="1">
      <alignment horizontal="right" vertical="center"/>
    </xf>
    <xf numFmtId="164" fontId="9" fillId="0" borderId="27" xfId="4" applyNumberFormat="1" applyFont="1" applyBorder="1" applyAlignment="1">
      <alignment horizontal="right" vertical="center"/>
    </xf>
    <xf numFmtId="0" fontId="9" fillId="0" borderId="3" xfId="4" applyFont="1" applyBorder="1" applyAlignment="1">
      <alignment horizontal="center" vertical="center"/>
    </xf>
    <xf numFmtId="0" fontId="10" fillId="0" borderId="4" xfId="4" applyFont="1" applyBorder="1" applyAlignment="1">
      <alignment vertical="center" wrapText="1"/>
    </xf>
    <xf numFmtId="164" fontId="9" fillId="0" borderId="16" xfId="4" applyNumberFormat="1" applyFont="1" applyBorder="1" applyAlignment="1">
      <alignment horizontal="right" vertical="center"/>
    </xf>
    <xf numFmtId="164" fontId="9" fillId="0" borderId="22" xfId="4" applyNumberFormat="1" applyFont="1" applyBorder="1" applyAlignment="1">
      <alignment horizontal="right" vertical="center"/>
    </xf>
    <xf numFmtId="164" fontId="35" fillId="0" borderId="0" xfId="4" applyNumberFormat="1" applyFont="1" applyAlignment="1">
      <alignment vertical="center"/>
    </xf>
    <xf numFmtId="164" fontId="19" fillId="0" borderId="0" xfId="4" applyNumberFormat="1" applyFont="1" applyAlignment="1">
      <alignment vertical="center"/>
    </xf>
    <xf numFmtId="0" fontId="10" fillId="2" borderId="70" xfId="4" applyFont="1" applyFill="1" applyBorder="1" applyAlignment="1">
      <alignment horizontal="center" vertical="center"/>
    </xf>
    <xf numFmtId="164" fontId="9" fillId="0" borderId="0" xfId="4" applyNumberFormat="1" applyFont="1" applyAlignment="1">
      <alignment vertical="center"/>
    </xf>
    <xf numFmtId="0" fontId="10" fillId="4" borderId="53" xfId="4" applyFont="1" applyFill="1" applyBorder="1" applyAlignment="1">
      <alignment horizontal="center" vertical="center"/>
    </xf>
    <xf numFmtId="0" fontId="9" fillId="0" borderId="80" xfId="4" applyFont="1" applyBorder="1" applyAlignment="1">
      <alignment horizontal="center" vertical="center"/>
    </xf>
    <xf numFmtId="0" fontId="10" fillId="0" borderId="32" xfId="4" applyFont="1" applyBorder="1" applyAlignment="1">
      <alignment horizontal="center" vertical="center" wrapText="1"/>
    </xf>
    <xf numFmtId="164" fontId="9" fillId="0" borderId="32" xfId="4" applyNumberFormat="1" applyFont="1" applyBorder="1" applyAlignment="1">
      <alignment horizontal="right" vertical="center"/>
    </xf>
    <xf numFmtId="164" fontId="9" fillId="0" borderId="81" xfId="4" applyNumberFormat="1" applyFont="1" applyBorder="1" applyAlignment="1">
      <alignment horizontal="right" vertical="center"/>
    </xf>
    <xf numFmtId="164" fontId="9" fillId="0" borderId="36" xfId="4" applyNumberFormat="1" applyFont="1" applyBorder="1" applyAlignment="1">
      <alignment horizontal="right" vertical="center"/>
    </xf>
    <xf numFmtId="164" fontId="9" fillId="0" borderId="53" xfId="4" applyNumberFormat="1" applyFont="1" applyBorder="1" applyAlignment="1">
      <alignment horizontal="right" vertical="center"/>
    </xf>
    <xf numFmtId="10" fontId="9" fillId="0" borderId="0" xfId="6" applyNumberFormat="1" applyFont="1" applyAlignment="1">
      <alignment vertical="center"/>
    </xf>
    <xf numFmtId="10" fontId="9" fillId="0" borderId="0" xfId="4" applyNumberFormat="1" applyFont="1" applyAlignment="1">
      <alignment vertical="center"/>
    </xf>
    <xf numFmtId="9" fontId="9" fillId="0" borderId="0" xfId="6" applyFont="1" applyAlignment="1">
      <alignment vertical="center"/>
    </xf>
    <xf numFmtId="0" fontId="10" fillId="2" borderId="46" xfId="4" applyFont="1" applyFill="1" applyBorder="1" applyAlignment="1">
      <alignment horizontal="center" vertical="center"/>
    </xf>
    <xf numFmtId="0" fontId="10" fillId="4" borderId="22" xfId="4" applyFont="1" applyFill="1" applyBorder="1" applyAlignment="1">
      <alignment horizontal="center" vertical="center"/>
    </xf>
    <xf numFmtId="164" fontId="9" fillId="0" borderId="55" xfId="4" applyNumberFormat="1" applyFont="1" applyBorder="1" applyAlignment="1">
      <alignment horizontal="center" vertical="center"/>
    </xf>
    <xf numFmtId="0" fontId="9" fillId="0" borderId="55" xfId="4" applyFont="1" applyBorder="1" applyAlignment="1">
      <alignment horizontal="center" vertical="center"/>
    </xf>
    <xf numFmtId="0" fontId="9" fillId="0" borderId="47" xfId="4" applyFont="1" applyBorder="1" applyAlignment="1">
      <alignment vertical="center"/>
    </xf>
    <xf numFmtId="0" fontId="10" fillId="0" borderId="18" xfId="4" applyFont="1" applyBorder="1" applyAlignment="1">
      <alignment horizontal="center" vertical="center" wrapText="1"/>
    </xf>
    <xf numFmtId="164" fontId="9" fillId="0" borderId="47" xfId="4" applyNumberFormat="1" applyFont="1" applyBorder="1" applyAlignment="1">
      <alignment vertical="center"/>
    </xf>
    <xf numFmtId="164" fontId="9" fillId="0" borderId="18" xfId="4" applyNumberFormat="1" applyFont="1" applyBorder="1" applyAlignment="1">
      <alignment horizontal="right" vertical="center"/>
    </xf>
    <xf numFmtId="164" fontId="9" fillId="0" borderId="52" xfId="4" applyNumberFormat="1" applyFont="1" applyBorder="1" applyAlignment="1">
      <alignment vertical="center"/>
    </xf>
    <xf numFmtId="164" fontId="9" fillId="0" borderId="31" xfId="4" applyNumberFormat="1" applyFont="1" applyBorder="1" applyAlignment="1">
      <alignment horizontal="right" vertical="center"/>
    </xf>
    <xf numFmtId="164" fontId="9" fillId="0" borderId="59" xfId="4" applyNumberFormat="1" applyFont="1" applyBorder="1" applyAlignment="1">
      <alignment horizontal="right" vertical="center"/>
    </xf>
    <xf numFmtId="164" fontId="9" fillId="0" borderId="46" xfId="4" applyNumberFormat="1" applyFont="1" applyBorder="1" applyAlignment="1">
      <alignment horizontal="right" vertical="center"/>
    </xf>
    <xf numFmtId="0" fontId="7" fillId="0" borderId="0" xfId="4" applyFont="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11" fillId="0" borderId="0" xfId="4" applyFont="1" applyAlignment="1">
      <alignment horizontal="center" vertical="center"/>
    </xf>
    <xf numFmtId="164" fontId="0" fillId="0" borderId="0" xfId="0" applyNumberFormat="1"/>
    <xf numFmtId="0" fontId="9" fillId="0" borderId="0" xfId="0" applyFont="1" applyAlignment="1">
      <alignment horizontal="center" vertical="center"/>
    </xf>
    <xf numFmtId="0" fontId="11" fillId="0" borderId="0" xfId="0" applyFont="1" applyAlignment="1">
      <alignment horizontal="center" vertical="center"/>
    </xf>
    <xf numFmtId="0" fontId="9" fillId="0" borderId="0" xfId="4" applyFont="1" applyAlignment="1">
      <alignment horizontal="center" vertical="center"/>
    </xf>
    <xf numFmtId="0" fontId="11" fillId="0" borderId="0" xfId="4" applyFont="1" applyAlignment="1">
      <alignment horizontal="center" vertical="center"/>
    </xf>
    <xf numFmtId="0" fontId="10" fillId="2" borderId="54"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xf>
    <xf numFmtId="0" fontId="10" fillId="2" borderId="43" xfId="1" applyFont="1" applyFill="1" applyBorder="1" applyAlignment="1">
      <alignment horizontal="center" vertical="center"/>
    </xf>
    <xf numFmtId="0" fontId="9" fillId="8" borderId="43" xfId="1" applyFont="1" applyFill="1" applyBorder="1" applyAlignment="1">
      <alignment horizontal="center" vertical="center"/>
    </xf>
    <xf numFmtId="0" fontId="9" fillId="8" borderId="44" xfId="1" applyFont="1" applyFill="1" applyBorder="1" applyAlignment="1">
      <alignment horizontal="center" vertical="center"/>
    </xf>
    <xf numFmtId="0" fontId="10" fillId="2" borderId="54" xfId="1" applyFont="1" applyFill="1" applyBorder="1" applyAlignment="1">
      <alignment horizontal="center" vertical="center"/>
    </xf>
    <xf numFmtId="0" fontId="10" fillId="2" borderId="44" xfId="1" applyFont="1" applyFill="1" applyBorder="1" applyAlignment="1">
      <alignment horizontal="center" vertical="center"/>
    </xf>
    <xf numFmtId="0" fontId="10" fillId="4" borderId="54" xfId="0" applyFont="1" applyFill="1" applyBorder="1" applyAlignment="1">
      <alignment horizontal="center" vertical="center"/>
    </xf>
    <xf numFmtId="0" fontId="10" fillId="4" borderId="43" xfId="0" applyFont="1" applyFill="1" applyBorder="1" applyAlignment="1">
      <alignment horizontal="center" vertical="center"/>
    </xf>
    <xf numFmtId="0" fontId="10" fillId="4" borderId="44" xfId="0" applyFont="1" applyFill="1" applyBorder="1" applyAlignment="1">
      <alignment horizontal="center" vertical="center"/>
    </xf>
    <xf numFmtId="0" fontId="9" fillId="0" borderId="0" xfId="0" applyFont="1" applyAlignment="1">
      <alignment horizontal="left" vertical="center" wrapText="1"/>
    </xf>
    <xf numFmtId="0" fontId="9" fillId="0" borderId="19" xfId="0" applyFont="1" applyBorder="1" applyAlignment="1">
      <alignment horizontal="center" vertical="center"/>
    </xf>
    <xf numFmtId="0" fontId="9" fillId="0" borderId="0" xfId="0" applyFont="1" applyAlignment="1">
      <alignment horizontal="left" vertical="top" wrapText="1"/>
    </xf>
    <xf numFmtId="0" fontId="9" fillId="0" borderId="0" xfId="1" applyFont="1" applyAlignment="1">
      <alignment horizontal="left" vertical="center" wrapText="1"/>
    </xf>
    <xf numFmtId="0" fontId="0" fillId="6" borderId="65" xfId="0" applyFill="1" applyBorder="1" applyAlignment="1">
      <alignment horizontal="center"/>
    </xf>
    <xf numFmtId="0" fontId="0" fillId="6" borderId="66" xfId="0" applyFill="1" applyBorder="1" applyAlignment="1">
      <alignment horizontal="center"/>
    </xf>
    <xf numFmtId="0" fontId="0" fillId="6" borderId="67" xfId="0" applyFill="1" applyBorder="1" applyAlignment="1">
      <alignment horizontal="center"/>
    </xf>
    <xf numFmtId="0" fontId="21" fillId="0" borderId="0" xfId="1" applyFont="1" applyAlignment="1">
      <alignment horizontal="left" vertical="center" wrapText="1"/>
    </xf>
    <xf numFmtId="0" fontId="3" fillId="0" borderId="66"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67" xfId="0" applyFont="1" applyBorder="1" applyAlignment="1">
      <alignment horizontal="center" vertical="center" wrapText="1"/>
    </xf>
    <xf numFmtId="0" fontId="7" fillId="0" borderId="0" xfId="0" applyFont="1" applyAlignment="1">
      <alignment horizontal="left" vertical="top" wrapText="1"/>
    </xf>
    <xf numFmtId="0" fontId="31" fillId="0" borderId="0" xfId="0" applyFont="1" applyAlignment="1">
      <alignment horizontal="left" vertical="top" wrapText="1"/>
    </xf>
    <xf numFmtId="0" fontId="9" fillId="0" borderId="0" xfId="0" applyFont="1" applyAlignment="1">
      <alignment vertical="center"/>
    </xf>
    <xf numFmtId="0" fontId="2" fillId="0" borderId="0" xfId="0" applyFont="1" applyAlignment="1">
      <alignment horizontal="left" vertical="top" wrapText="1"/>
    </xf>
    <xf numFmtId="15" fontId="9" fillId="0" borderId="63" xfId="0" applyNumberFormat="1" applyFont="1" applyFill="1" applyBorder="1" applyAlignment="1">
      <alignment horizontal="center" vertical="center"/>
    </xf>
    <xf numFmtId="164" fontId="9" fillId="0" borderId="48" xfId="0" applyNumberFormat="1" applyFont="1" applyFill="1" applyBorder="1" applyAlignment="1">
      <alignment horizontal="right" vertical="center"/>
    </xf>
    <xf numFmtId="164" fontId="9" fillId="0" borderId="64" xfId="0" applyNumberFormat="1" applyFont="1" applyFill="1" applyBorder="1" applyAlignment="1">
      <alignment vertical="center"/>
    </xf>
    <xf numFmtId="164" fontId="9" fillId="0" borderId="64" xfId="0" applyNumberFormat="1" applyFont="1" applyFill="1" applyBorder="1" applyAlignment="1">
      <alignment horizontal="right" vertical="center"/>
    </xf>
    <xf numFmtId="0" fontId="11" fillId="0" borderId="63" xfId="0" applyFont="1" applyFill="1" applyBorder="1" applyAlignment="1">
      <alignment horizontal="center" vertical="center"/>
    </xf>
    <xf numFmtId="15" fontId="9" fillId="0" borderId="48" xfId="0" applyNumberFormat="1" applyFont="1" applyFill="1" applyBorder="1" applyAlignment="1">
      <alignment horizontal="center" vertical="center"/>
    </xf>
    <xf numFmtId="0" fontId="10" fillId="0" borderId="0" xfId="4" applyFont="1" applyAlignment="1">
      <alignment horizontal="center" vertical="center" wrapText="1"/>
    </xf>
    <xf numFmtId="0" fontId="10" fillId="2" borderId="9" xfId="4" applyFont="1" applyFill="1" applyBorder="1" applyAlignment="1">
      <alignment horizontal="center" vertical="center"/>
    </xf>
    <xf numFmtId="0" fontId="10" fillId="4" borderId="54" xfId="4" applyFont="1" applyFill="1" applyBorder="1" applyAlignment="1">
      <alignment horizontal="center" vertical="center"/>
    </xf>
    <xf numFmtId="0" fontId="10" fillId="4" borderId="43" xfId="4" applyFont="1" applyFill="1" applyBorder="1" applyAlignment="1">
      <alignment horizontal="center" vertical="center"/>
    </xf>
    <xf numFmtId="0" fontId="10" fillId="4" borderId="44" xfId="4" applyFont="1" applyFill="1" applyBorder="1" applyAlignment="1">
      <alignment horizontal="center" vertical="center"/>
    </xf>
    <xf numFmtId="0" fontId="10" fillId="2" borderId="54" xfId="4" applyFont="1" applyFill="1" applyBorder="1" applyAlignment="1">
      <alignment horizontal="center" vertical="center"/>
    </xf>
    <xf numFmtId="0" fontId="10" fillId="2" borderId="43" xfId="4" applyFont="1" applyFill="1" applyBorder="1" applyAlignment="1">
      <alignment horizontal="center" vertical="center"/>
    </xf>
    <xf numFmtId="0" fontId="10" fillId="2" borderId="44" xfId="4" applyFont="1" applyFill="1" applyBorder="1" applyAlignment="1">
      <alignment horizontal="center" vertical="center"/>
    </xf>
    <xf numFmtId="0" fontId="10" fillId="2" borderId="12" xfId="4" applyFont="1" applyFill="1" applyBorder="1" applyAlignment="1">
      <alignment horizontal="center" vertical="center"/>
    </xf>
    <xf numFmtId="0" fontId="10" fillId="2" borderId="14" xfId="4" applyFont="1" applyFill="1" applyBorder="1" applyAlignment="1">
      <alignment horizontal="center" vertical="center"/>
    </xf>
    <xf numFmtId="0" fontId="10" fillId="2" borderId="42" xfId="4" applyFont="1" applyFill="1" applyBorder="1" applyAlignment="1">
      <alignment horizontal="center" vertical="center"/>
    </xf>
    <xf numFmtId="0" fontId="10" fillId="2" borderId="28" xfId="4" applyFont="1" applyFill="1" applyBorder="1" applyAlignment="1">
      <alignment horizontal="center" vertical="center"/>
    </xf>
    <xf numFmtId="0" fontId="10" fillId="4" borderId="38" xfId="4" applyFont="1" applyFill="1" applyBorder="1" applyAlignment="1">
      <alignment horizontal="center" vertical="center"/>
    </xf>
    <xf numFmtId="0" fontId="10" fillId="2" borderId="82" xfId="4" applyFont="1" applyFill="1" applyBorder="1" applyAlignment="1">
      <alignment horizontal="center" vertical="center"/>
    </xf>
    <xf numFmtId="0" fontId="10" fillId="2" borderId="13" xfId="4" applyFont="1" applyFill="1" applyBorder="1" applyAlignment="1">
      <alignment horizontal="center" vertical="center"/>
    </xf>
    <xf numFmtId="15" fontId="10" fillId="2" borderId="28" xfId="4" applyNumberFormat="1" applyFont="1" applyFill="1" applyBorder="1" applyAlignment="1">
      <alignment horizontal="center" vertical="center"/>
    </xf>
    <xf numFmtId="0" fontId="10" fillId="2" borderId="15" xfId="4" applyFont="1" applyFill="1" applyBorder="1" applyAlignment="1">
      <alignment horizontal="center" vertical="center"/>
    </xf>
    <xf numFmtId="15" fontId="10" fillId="2" borderId="16" xfId="4" applyNumberFormat="1" applyFont="1" applyFill="1" applyBorder="1" applyAlignment="1">
      <alignment horizontal="center" vertical="center"/>
    </xf>
    <xf numFmtId="15" fontId="10" fillId="2" borderId="40" xfId="4" applyNumberFormat="1" applyFont="1" applyFill="1" applyBorder="1" applyAlignment="1">
      <alignment horizontal="center" vertical="center"/>
    </xf>
    <xf numFmtId="0" fontId="9" fillId="0" borderId="38" xfId="4" applyFont="1" applyBorder="1" applyAlignment="1">
      <alignment vertical="center"/>
    </xf>
    <xf numFmtId="0" fontId="9" fillId="0" borderId="25" xfId="4" applyFont="1" applyBorder="1" applyAlignment="1">
      <alignment horizontal="center" vertical="center"/>
    </xf>
    <xf numFmtId="0" fontId="9" fillId="0" borderId="36" xfId="4" applyFont="1" applyBorder="1" applyAlignment="1">
      <alignment horizontal="center" vertical="center"/>
    </xf>
    <xf numFmtId="15" fontId="9" fillId="0" borderId="25" xfId="4" applyNumberFormat="1" applyFont="1" applyBorder="1" applyAlignment="1">
      <alignment horizontal="center" vertical="center"/>
    </xf>
    <xf numFmtId="0" fontId="9" fillId="0" borderId="26" xfId="4" applyFont="1" applyBorder="1" applyAlignment="1">
      <alignment horizontal="center" vertical="center"/>
    </xf>
    <xf numFmtId="0" fontId="9" fillId="0" borderId="32" xfId="4" applyFont="1" applyBorder="1" applyAlignment="1">
      <alignment horizontal="center" vertical="center"/>
    </xf>
    <xf numFmtId="15" fontId="9" fillId="0" borderId="5" xfId="4" applyNumberFormat="1" applyFont="1" applyBorder="1" applyAlignment="1">
      <alignment horizontal="center" vertical="center"/>
    </xf>
    <xf numFmtId="0" fontId="9" fillId="0" borderId="2" xfId="4" applyFont="1" applyBorder="1" applyAlignment="1">
      <alignment horizontal="center" vertical="center"/>
    </xf>
    <xf numFmtId="0" fontId="37" fillId="0" borderId="32" xfId="4" applyFont="1" applyBorder="1" applyAlignment="1">
      <alignment horizontal="left" vertical="center"/>
    </xf>
    <xf numFmtId="0" fontId="10" fillId="0" borderId="32" xfId="4" applyFont="1" applyBorder="1" applyAlignment="1">
      <alignment horizontal="left" vertical="center"/>
    </xf>
    <xf numFmtId="0" fontId="10" fillId="0" borderId="32" xfId="4" applyFont="1" applyBorder="1" applyAlignment="1">
      <alignment horizontal="left" vertical="center" indent="1"/>
    </xf>
    <xf numFmtId="164" fontId="9" fillId="0" borderId="5" xfId="4" applyNumberFormat="1" applyFont="1" applyBorder="1" applyAlignment="1">
      <alignment horizontal="right" vertical="center"/>
    </xf>
    <xf numFmtId="0" fontId="38" fillId="0" borderId="0" xfId="4" applyFont="1" applyAlignment="1">
      <alignment vertical="center"/>
    </xf>
    <xf numFmtId="164" fontId="9" fillId="0" borderId="3" xfId="4" applyNumberFormat="1" applyFont="1" applyBorder="1" applyAlignment="1">
      <alignment horizontal="right" vertical="center"/>
    </xf>
    <xf numFmtId="164" fontId="9" fillId="0" borderId="25" xfId="4" applyNumberFormat="1" applyFont="1" applyBorder="1" applyAlignment="1">
      <alignment horizontal="right" vertical="center"/>
    </xf>
    <xf numFmtId="0" fontId="10" fillId="0" borderId="32" xfId="4" applyFont="1" applyBorder="1" applyAlignment="1">
      <alignment vertical="center"/>
    </xf>
    <xf numFmtId="0" fontId="10" fillId="0" borderId="81" xfId="4" applyFont="1" applyBorder="1" applyAlignment="1">
      <alignment vertical="center"/>
    </xf>
    <xf numFmtId="164" fontId="9" fillId="0" borderId="21" xfId="4" applyNumberFormat="1" applyFont="1" applyBorder="1" applyAlignment="1">
      <alignment horizontal="right" vertical="center"/>
    </xf>
    <xf numFmtId="0" fontId="10" fillId="4" borderId="9" xfId="4" applyFont="1" applyFill="1" applyBorder="1" applyAlignment="1">
      <alignment horizontal="center" vertical="center"/>
    </xf>
    <xf numFmtId="0" fontId="10" fillId="4" borderId="58" xfId="4" applyFont="1" applyFill="1" applyBorder="1" applyAlignment="1">
      <alignment horizontal="center" vertical="center"/>
    </xf>
    <xf numFmtId="0" fontId="10" fillId="4" borderId="70" xfId="4" applyFont="1" applyFill="1" applyBorder="1" applyAlignment="1">
      <alignment horizontal="center" vertical="center"/>
    </xf>
    <xf numFmtId="0" fontId="10" fillId="4" borderId="42" xfId="4" applyFont="1" applyFill="1" applyBorder="1" applyAlignment="1">
      <alignment horizontal="center" vertical="center"/>
    </xf>
    <xf numFmtId="0" fontId="10" fillId="4" borderId="82" xfId="4" applyFont="1" applyFill="1" applyBorder="1" applyAlignment="1">
      <alignment horizontal="center" vertical="center"/>
    </xf>
    <xf numFmtId="0" fontId="10" fillId="4" borderId="83" xfId="4" applyFont="1" applyFill="1" applyBorder="1" applyAlignment="1">
      <alignment horizontal="center" vertical="center"/>
    </xf>
    <xf numFmtId="0" fontId="10" fillId="4" borderId="57" xfId="4" applyFont="1" applyFill="1" applyBorder="1" applyAlignment="1">
      <alignment horizontal="center" vertical="center"/>
    </xf>
    <xf numFmtId="0" fontId="10" fillId="4" borderId="13" xfId="4" applyFont="1" applyFill="1" applyBorder="1" applyAlignment="1">
      <alignment horizontal="center" vertical="center"/>
    </xf>
    <xf numFmtId="0" fontId="10" fillId="4" borderId="14" xfId="4" applyFont="1" applyFill="1" applyBorder="1" applyAlignment="1">
      <alignment horizontal="center" vertical="center"/>
    </xf>
    <xf numFmtId="15" fontId="10" fillId="4" borderId="57" xfId="4" applyNumberFormat="1" applyFont="1" applyFill="1" applyBorder="1" applyAlignment="1">
      <alignment horizontal="center" vertical="center"/>
    </xf>
    <xf numFmtId="15" fontId="10" fillId="4" borderId="21" xfId="4" applyNumberFormat="1" applyFont="1" applyFill="1" applyBorder="1" applyAlignment="1">
      <alignment horizontal="center" vertical="center"/>
    </xf>
    <xf numFmtId="0" fontId="10" fillId="4" borderId="16" xfId="4" applyFont="1" applyFill="1" applyBorder="1" applyAlignment="1">
      <alignment horizontal="center" vertical="center"/>
    </xf>
    <xf numFmtId="0" fontId="9" fillId="0" borderId="23" xfId="4" applyFont="1" applyBorder="1" applyAlignment="1">
      <alignment horizontal="center" vertical="center"/>
    </xf>
    <xf numFmtId="15" fontId="9" fillId="0" borderId="23" xfId="4" applyNumberFormat="1" applyFont="1" applyBorder="1" applyAlignment="1">
      <alignment horizontal="center" vertical="center"/>
    </xf>
    <xf numFmtId="0" fontId="9" fillId="0" borderId="6" xfId="4" applyFont="1" applyBorder="1" applyAlignment="1">
      <alignment horizontal="center" vertical="center"/>
    </xf>
    <xf numFmtId="0" fontId="10" fillId="0" borderId="84" xfId="4" applyFont="1" applyBorder="1" applyAlignment="1">
      <alignment vertical="center"/>
    </xf>
    <xf numFmtId="164" fontId="9" fillId="0" borderId="57" xfId="4" applyNumberFormat="1" applyFont="1" applyBorder="1" applyAlignment="1">
      <alignment horizontal="right" vertical="center"/>
    </xf>
    <xf numFmtId="164" fontId="9" fillId="0" borderId="13" xfId="4" applyNumberFormat="1" applyFont="1" applyBorder="1" applyAlignment="1">
      <alignment horizontal="right" vertical="center"/>
    </xf>
    <xf numFmtId="164" fontId="9" fillId="0" borderId="38" xfId="4" applyNumberFormat="1" applyFont="1" applyBorder="1" applyAlignment="1">
      <alignment horizontal="right" vertical="center"/>
    </xf>
    <xf numFmtId="0" fontId="9" fillId="0" borderId="85" xfId="4" applyFont="1" applyBorder="1" applyAlignment="1">
      <alignment horizontal="center" vertical="center"/>
    </xf>
    <xf numFmtId="0" fontId="10" fillId="0" borderId="86" xfId="4" applyFont="1" applyBorder="1" applyAlignment="1">
      <alignment vertical="center"/>
    </xf>
    <xf numFmtId="164" fontId="9" fillId="0" borderId="85" xfId="4" applyNumberFormat="1" applyFont="1" applyBorder="1" applyAlignment="1">
      <alignment horizontal="right" vertical="center"/>
    </xf>
    <xf numFmtId="164" fontId="9" fillId="0" borderId="87" xfId="4" applyNumberFormat="1" applyFont="1" applyBorder="1" applyAlignment="1">
      <alignment horizontal="right" vertical="center"/>
    </xf>
    <xf numFmtId="164" fontId="9" fillId="0" borderId="86" xfId="4" applyNumberFormat="1" applyFont="1" applyBorder="1" applyAlignment="1">
      <alignment horizontal="right" vertical="center"/>
    </xf>
    <xf numFmtId="0" fontId="37" fillId="0" borderId="32" xfId="4" applyFont="1" applyBorder="1" applyAlignment="1">
      <alignment vertical="center"/>
    </xf>
    <xf numFmtId="164" fontId="9" fillId="0" borderId="0" xfId="4" applyNumberFormat="1" applyFont="1" applyAlignment="1">
      <alignment horizontal="right" vertical="center"/>
    </xf>
    <xf numFmtId="0" fontId="8" fillId="0" borderId="0" xfId="4" applyFont="1" applyAlignment="1">
      <alignment vertical="center"/>
    </xf>
    <xf numFmtId="0" fontId="7" fillId="0" borderId="0" xfId="4" applyFont="1" applyAlignment="1">
      <alignment horizontal="left" vertical="center"/>
    </xf>
    <xf numFmtId="0" fontId="3" fillId="0" borderId="0" xfId="4" applyAlignment="1">
      <alignment horizontal="center"/>
    </xf>
    <xf numFmtId="0" fontId="5" fillId="0" borderId="0" xfId="4" applyFont="1"/>
    <xf numFmtId="0" fontId="3" fillId="0" borderId="0" xfId="4" applyAlignment="1">
      <alignment vertical="center"/>
    </xf>
    <xf numFmtId="0" fontId="39" fillId="0" borderId="0" xfId="4" applyFont="1" applyAlignment="1">
      <alignment vertical="center"/>
    </xf>
    <xf numFmtId="0" fontId="10" fillId="0" borderId="0" xfId="4" applyFont="1" applyAlignment="1">
      <alignment horizontal="center" vertical="center"/>
    </xf>
    <xf numFmtId="0" fontId="8" fillId="0" borderId="0" xfId="4" applyFont="1" applyAlignment="1">
      <alignment horizontal="center" vertical="center"/>
    </xf>
    <xf numFmtId="0" fontId="5" fillId="0" borderId="0" xfId="4" applyFont="1" applyAlignment="1">
      <alignment horizontal="center"/>
    </xf>
    <xf numFmtId="0" fontId="10" fillId="4" borderId="88" xfId="4" applyFont="1" applyFill="1" applyBorder="1" applyAlignment="1">
      <alignment horizontal="center" vertical="center"/>
    </xf>
    <xf numFmtId="0" fontId="10" fillId="4" borderId="28" xfId="4" applyFont="1" applyFill="1" applyBorder="1" applyAlignment="1">
      <alignment horizontal="center" vertical="center"/>
    </xf>
    <xf numFmtId="0" fontId="9" fillId="4" borderId="38" xfId="4" applyFont="1" applyFill="1" applyBorder="1" applyAlignment="1">
      <alignment horizontal="center" vertical="center"/>
    </xf>
    <xf numFmtId="15" fontId="10" fillId="4" borderId="13" xfId="4" applyNumberFormat="1" applyFont="1" applyFill="1" applyBorder="1" applyAlignment="1">
      <alignment horizontal="center" vertical="center"/>
    </xf>
    <xf numFmtId="15" fontId="10" fillId="4" borderId="16" xfId="4" applyNumberFormat="1" applyFont="1" applyFill="1" applyBorder="1" applyAlignment="1">
      <alignment horizontal="center" vertical="center"/>
    </xf>
    <xf numFmtId="0" fontId="9" fillId="0" borderId="38" xfId="4" applyFont="1" applyBorder="1" applyAlignment="1">
      <alignment horizontal="center" vertical="center"/>
    </xf>
    <xf numFmtId="172" fontId="9" fillId="0" borderId="0" xfId="4" applyNumberFormat="1" applyFont="1" applyAlignment="1">
      <alignment horizontal="right" vertical="center"/>
    </xf>
    <xf numFmtId="15" fontId="10" fillId="2" borderId="13" xfId="4" applyNumberFormat="1" applyFont="1" applyFill="1" applyBorder="1" applyAlignment="1">
      <alignment horizontal="center" vertical="center"/>
    </xf>
    <xf numFmtId="0" fontId="9" fillId="0" borderId="0" xfId="4" applyFont="1" applyAlignment="1">
      <alignment horizontal="left" vertical="center"/>
    </xf>
    <xf numFmtId="0" fontId="10" fillId="2" borderId="20" xfId="4" applyFont="1" applyFill="1" applyBorder="1" applyAlignment="1">
      <alignment horizontal="center" vertical="center"/>
    </xf>
    <xf numFmtId="0" fontId="9" fillId="3" borderId="10" xfId="4" applyFont="1" applyFill="1" applyBorder="1" applyAlignment="1">
      <alignment horizontal="center" vertical="center" wrapText="1"/>
    </xf>
    <xf numFmtId="0" fontId="10" fillId="3" borderId="11" xfId="4" applyFont="1" applyFill="1" applyBorder="1" applyAlignment="1">
      <alignment horizontal="center" vertical="center" wrapText="1"/>
    </xf>
    <xf numFmtId="0" fontId="10" fillId="2" borderId="21" xfId="4" applyFont="1" applyFill="1" applyBorder="1" applyAlignment="1">
      <alignment horizontal="center" vertical="center"/>
    </xf>
    <xf numFmtId="0" fontId="10" fillId="7" borderId="16" xfId="4" applyFont="1" applyFill="1" applyBorder="1" applyAlignment="1">
      <alignment horizontal="center" vertical="center" wrapText="1"/>
    </xf>
    <xf numFmtId="0" fontId="10" fillId="3" borderId="22" xfId="4" applyFont="1" applyFill="1" applyBorder="1" applyAlignment="1">
      <alignment horizontal="center" vertical="center" wrapText="1"/>
    </xf>
    <xf numFmtId="0" fontId="9" fillId="0" borderId="57" xfId="4" applyFont="1" applyBorder="1" applyAlignment="1">
      <alignment horizontal="center" vertical="center"/>
    </xf>
    <xf numFmtId="0" fontId="9" fillId="0" borderId="13" xfId="4" applyFont="1" applyBorder="1" applyAlignment="1">
      <alignment horizontal="center" vertical="center"/>
    </xf>
    <xf numFmtId="0" fontId="9" fillId="0" borderId="10" xfId="4" applyFont="1" applyBorder="1" applyAlignment="1">
      <alignment horizontal="center" vertical="center"/>
    </xf>
    <xf numFmtId="0" fontId="9" fillId="0" borderId="14" xfId="4" applyFont="1" applyBorder="1" applyAlignment="1">
      <alignment horizontal="center" vertical="center"/>
    </xf>
    <xf numFmtId="0" fontId="9" fillId="0" borderId="18" xfId="4" applyFont="1" applyBorder="1" applyAlignment="1">
      <alignment horizontal="center" vertical="center"/>
    </xf>
    <xf numFmtId="0" fontId="10" fillId="0" borderId="26" xfId="4" applyFont="1" applyBorder="1" applyAlignment="1">
      <alignment horizontal="left" vertical="center"/>
    </xf>
    <xf numFmtId="164" fontId="7" fillId="0" borderId="0" xfId="4" applyNumberFormat="1" applyFont="1" applyAlignment="1">
      <alignment vertical="center"/>
    </xf>
    <xf numFmtId="0" fontId="10" fillId="0" borderId="2" xfId="4" applyFont="1" applyBorder="1" applyAlignment="1">
      <alignment horizontal="left" vertical="center"/>
    </xf>
    <xf numFmtId="164" fontId="9" fillId="0" borderId="31" xfId="4" quotePrefix="1" applyNumberFormat="1" applyFont="1" applyBorder="1" applyAlignment="1">
      <alignment vertical="center"/>
    </xf>
    <xf numFmtId="0" fontId="10" fillId="0" borderId="7" xfId="4" applyFont="1" applyBorder="1" applyAlignment="1">
      <alignment horizontal="left" vertical="center"/>
    </xf>
    <xf numFmtId="164" fontId="9" fillId="0" borderId="13" xfId="4" applyNumberFormat="1" applyFont="1" applyBorder="1" applyAlignment="1">
      <alignment vertical="center"/>
    </xf>
    <xf numFmtId="164" fontId="9" fillId="0" borderId="26" xfId="4" applyNumberFormat="1" applyFont="1" applyBorder="1" applyAlignment="1">
      <alignment vertical="center"/>
    </xf>
    <xf numFmtId="164" fontId="9" fillId="0" borderId="27" xfId="4" quotePrefix="1" applyNumberFormat="1" applyFont="1" applyBorder="1" applyAlignment="1">
      <alignment vertical="center"/>
    </xf>
    <xf numFmtId="0" fontId="10" fillId="0" borderId="7" xfId="4" applyFont="1" applyBorder="1" applyAlignment="1">
      <alignment horizontal="right" vertical="center"/>
    </xf>
    <xf numFmtId="164" fontId="9" fillId="0" borderId="14" xfId="4" quotePrefix="1" applyNumberFormat="1" applyFont="1" applyBorder="1" applyAlignment="1">
      <alignment vertical="center"/>
    </xf>
    <xf numFmtId="164" fontId="9" fillId="0" borderId="7" xfId="4" applyNumberFormat="1" applyFont="1" applyBorder="1" applyAlignment="1">
      <alignment vertical="center"/>
    </xf>
    <xf numFmtId="164" fontId="9" fillId="0" borderId="41" xfId="4" quotePrefix="1" applyNumberFormat="1" applyFont="1" applyBorder="1" applyAlignment="1">
      <alignment vertical="center"/>
    </xf>
    <xf numFmtId="164" fontId="9" fillId="0" borderId="7" xfId="2" applyNumberFormat="1" applyFont="1" applyFill="1" applyBorder="1" applyAlignment="1">
      <alignment vertical="center"/>
    </xf>
    <xf numFmtId="164" fontId="9" fillId="0" borderId="41" xfId="4" applyNumberFormat="1" applyFont="1" applyBorder="1" applyAlignment="1">
      <alignment vertical="center"/>
    </xf>
    <xf numFmtId="0" fontId="10" fillId="0" borderId="52" xfId="4" applyFont="1" applyBorder="1" applyAlignment="1">
      <alignment vertical="center" wrapText="1"/>
    </xf>
    <xf numFmtId="164" fontId="9" fillId="0" borderId="89" xfId="4" applyNumberFormat="1" applyFont="1" applyBorder="1" applyAlignment="1">
      <alignment vertical="center"/>
    </xf>
    <xf numFmtId="164" fontId="9" fillId="0" borderId="49" xfId="4" applyNumberFormat="1" applyFont="1" applyBorder="1" applyAlignment="1">
      <alignment vertical="center"/>
    </xf>
    <xf numFmtId="0" fontId="10" fillId="0" borderId="0" xfId="4" applyFont="1" applyAlignment="1">
      <alignment vertical="center" wrapText="1"/>
    </xf>
    <xf numFmtId="4" fontId="3" fillId="0" borderId="0" xfId="4" applyNumberFormat="1"/>
    <xf numFmtId="164" fontId="3" fillId="0" borderId="0" xfId="4" applyNumberFormat="1"/>
    <xf numFmtId="164" fontId="9" fillId="0" borderId="27" xfId="4" applyNumberFormat="1" applyFont="1" applyBorder="1" applyAlignment="1">
      <alignment vertical="center"/>
    </xf>
    <xf numFmtId="164" fontId="9" fillId="0" borderId="73" xfId="4" applyNumberFormat="1" applyFont="1" applyBorder="1" applyAlignment="1">
      <alignment vertical="center"/>
    </xf>
    <xf numFmtId="164" fontId="9" fillId="0" borderId="90" xfId="4" applyNumberFormat="1" applyFont="1" applyBorder="1" applyAlignment="1">
      <alignment vertical="center"/>
    </xf>
    <xf numFmtId="164" fontId="9" fillId="0" borderId="91" xfId="4" applyNumberFormat="1" applyFont="1" applyBorder="1" applyAlignment="1">
      <alignment vertical="center"/>
    </xf>
    <xf numFmtId="164" fontId="9" fillId="0" borderId="10" xfId="4" applyNumberFormat="1" applyFont="1" applyBorder="1" applyAlignment="1">
      <alignment vertical="center"/>
    </xf>
    <xf numFmtId="164" fontId="9" fillId="0" borderId="11" xfId="4" applyNumberFormat="1" applyFont="1" applyBorder="1" applyAlignment="1">
      <alignment vertical="center"/>
    </xf>
    <xf numFmtId="0" fontId="9" fillId="0" borderId="92" xfId="4" applyFont="1" applyBorder="1" applyAlignment="1">
      <alignment horizontal="center" vertical="center"/>
    </xf>
    <xf numFmtId="0" fontId="10" fillId="0" borderId="87" xfId="4" applyFont="1" applyBorder="1" applyAlignment="1">
      <alignment vertical="center" wrapText="1"/>
    </xf>
    <xf numFmtId="164" fontId="9" fillId="0" borderId="87" xfId="4" applyNumberFormat="1" applyFont="1" applyBorder="1" applyAlignment="1">
      <alignment vertical="center"/>
    </xf>
    <xf numFmtId="164" fontId="9" fillId="0" borderId="93" xfId="4" applyNumberFormat="1" applyFont="1" applyBorder="1" applyAlignment="1">
      <alignment vertical="center"/>
    </xf>
    <xf numFmtId="0" fontId="10" fillId="0" borderId="4" xfId="4" applyFont="1" applyBorder="1" applyAlignment="1">
      <alignment horizontal="left" vertical="center"/>
    </xf>
    <xf numFmtId="164" fontId="9" fillId="0" borderId="16" xfId="4" applyNumberFormat="1" applyFont="1" applyBorder="1" applyAlignment="1">
      <alignment vertical="center"/>
    </xf>
    <xf numFmtId="164" fontId="9" fillId="0" borderId="22" xfId="4" applyNumberFormat="1" applyFont="1" applyBorder="1" applyAlignment="1">
      <alignment vertical="center"/>
    </xf>
    <xf numFmtId="0" fontId="10" fillId="3" borderId="45" xfId="4" applyFont="1" applyFill="1" applyBorder="1" applyAlignment="1">
      <alignment horizontal="center" vertical="center" wrapText="1"/>
    </xf>
    <xf numFmtId="0" fontId="10" fillId="3" borderId="46" xfId="4" applyFont="1" applyFill="1" applyBorder="1" applyAlignment="1">
      <alignment horizontal="center" vertical="center" wrapText="1"/>
    </xf>
    <xf numFmtId="0" fontId="9" fillId="0" borderId="56" xfId="4" applyFont="1" applyBorder="1" applyAlignment="1">
      <alignment horizontal="center" vertical="center"/>
    </xf>
    <xf numFmtId="0" fontId="9" fillId="0" borderId="47" xfId="4" applyFont="1" applyBorder="1" applyAlignment="1">
      <alignment horizontal="center" vertical="center"/>
    </xf>
    <xf numFmtId="0" fontId="10" fillId="0" borderId="7" xfId="4" applyFont="1" applyBorder="1" applyAlignment="1">
      <alignment vertical="center"/>
    </xf>
    <xf numFmtId="164" fontId="9" fillId="0" borderId="51" xfId="4" applyNumberFormat="1" applyFont="1" applyBorder="1" applyAlignment="1">
      <alignment vertical="center"/>
    </xf>
    <xf numFmtId="0" fontId="10" fillId="0" borderId="51" xfId="4" applyFont="1" applyBorder="1" applyAlignment="1">
      <alignment vertical="center" wrapText="1"/>
    </xf>
    <xf numFmtId="164" fontId="9" fillId="0" borderId="45" xfId="4" applyNumberFormat="1" applyFont="1" applyBorder="1" applyAlignment="1">
      <alignment vertical="center"/>
    </xf>
    <xf numFmtId="0" fontId="9" fillId="0" borderId="0" xfId="4" applyFont="1" applyAlignment="1">
      <alignment horizontal="left" vertical="center" wrapText="1"/>
    </xf>
    <xf numFmtId="0" fontId="9" fillId="2" borderId="20" xfId="4" applyFont="1" applyFill="1" applyBorder="1" applyAlignment="1">
      <alignment horizontal="center" vertical="center"/>
    </xf>
    <xf numFmtId="0" fontId="10" fillId="2" borderId="10" xfId="4" applyFont="1" applyFill="1" applyBorder="1" applyAlignment="1">
      <alignment vertical="center"/>
    </xf>
    <xf numFmtId="0" fontId="9" fillId="2" borderId="39" xfId="4" applyFont="1" applyFill="1" applyBorder="1" applyAlignment="1">
      <alignment horizontal="center" vertical="center"/>
    </xf>
    <xf numFmtId="0" fontId="9" fillId="2" borderId="13" xfId="4" applyFont="1" applyFill="1" applyBorder="1" applyAlignment="1">
      <alignment horizontal="center" vertical="center"/>
    </xf>
    <xf numFmtId="0" fontId="9" fillId="2" borderId="14" xfId="4" applyFont="1" applyFill="1" applyBorder="1" applyAlignment="1">
      <alignment horizontal="center" vertical="center"/>
    </xf>
    <xf numFmtId="0" fontId="10" fillId="2" borderId="38" xfId="4" applyFont="1" applyFill="1" applyBorder="1" applyAlignment="1">
      <alignment horizontal="center" vertical="center"/>
    </xf>
    <xf numFmtId="15" fontId="10" fillId="2" borderId="53" xfId="4" applyNumberFormat="1" applyFont="1" applyFill="1" applyBorder="1" applyAlignment="1">
      <alignment horizontal="center" vertical="center"/>
    </xf>
    <xf numFmtId="15" fontId="9" fillId="0" borderId="80" xfId="4" applyNumberFormat="1" applyFont="1" applyBorder="1" applyAlignment="1">
      <alignment horizontal="center" vertical="center"/>
    </xf>
    <xf numFmtId="15" fontId="9" fillId="0" borderId="32" xfId="4" applyNumberFormat="1" applyFont="1" applyBorder="1" applyAlignment="1">
      <alignment horizontal="center" vertical="center"/>
    </xf>
    <xf numFmtId="0" fontId="10" fillId="0" borderId="2" xfId="1" quotePrefix="1" applyFont="1" applyBorder="1" applyAlignment="1">
      <alignment horizontal="left" vertical="center"/>
    </xf>
    <xf numFmtId="164" fontId="9" fillId="0" borderId="2" xfId="4" applyNumberFormat="1" applyFont="1" applyBorder="1" applyAlignment="1">
      <alignment horizontal="center" vertical="center"/>
    </xf>
    <xf numFmtId="164" fontId="9" fillId="0" borderId="32" xfId="4" applyNumberFormat="1" applyFont="1" applyBorder="1" applyAlignment="1">
      <alignment horizontal="center" vertical="center"/>
    </xf>
    <xf numFmtId="0" fontId="37" fillId="0" borderId="2" xfId="1" quotePrefix="1" applyFont="1" applyBorder="1" applyAlignment="1">
      <alignment horizontal="left" vertical="center"/>
    </xf>
    <xf numFmtId="0" fontId="10" fillId="0" borderId="2" xfId="1" applyFont="1" applyBorder="1" applyAlignment="1">
      <alignment horizontal="left" vertical="center" indent="1"/>
    </xf>
    <xf numFmtId="0" fontId="40" fillId="0" borderId="2" xfId="4" applyFont="1" applyBorder="1" applyAlignment="1">
      <alignment horizontal="left" vertical="center" indent="1"/>
    </xf>
    <xf numFmtId="0" fontId="10" fillId="0" borderId="2" xfId="4" applyFont="1" applyBorder="1" applyAlignment="1">
      <alignment vertical="center"/>
    </xf>
    <xf numFmtId="0" fontId="10" fillId="0" borderId="2" xfId="1" applyFont="1" applyBorder="1" applyAlignment="1">
      <alignment horizontal="left" vertical="center"/>
    </xf>
    <xf numFmtId="0" fontId="9" fillId="0" borderId="12" xfId="4" applyFont="1" applyBorder="1" applyAlignment="1">
      <alignment horizontal="center" vertical="center"/>
    </xf>
    <xf numFmtId="0" fontId="9" fillId="0" borderId="28" xfId="4" applyFont="1" applyBorder="1" applyAlignment="1">
      <alignment horizontal="center" vertical="center"/>
    </xf>
    <xf numFmtId="15" fontId="9" fillId="0" borderId="38" xfId="4" applyNumberFormat="1" applyFont="1" applyBorder="1" applyAlignment="1">
      <alignment horizontal="center" vertical="center"/>
    </xf>
    <xf numFmtId="15" fontId="9" fillId="0" borderId="36" xfId="4" applyNumberFormat="1" applyFont="1" applyBorder="1" applyAlignment="1">
      <alignment horizontal="center" vertical="center"/>
    </xf>
    <xf numFmtId="46" fontId="10" fillId="0" borderId="2" xfId="4" quotePrefix="1" applyNumberFormat="1" applyFont="1" applyBorder="1" applyAlignment="1">
      <alignment horizontal="left" vertical="center"/>
    </xf>
    <xf numFmtId="15" fontId="9" fillId="0" borderId="18" xfId="4" applyNumberFormat="1" applyFont="1" applyBorder="1" applyAlignment="1">
      <alignment horizontal="center" vertical="center"/>
    </xf>
    <xf numFmtId="15" fontId="9" fillId="0" borderId="48" xfId="4" applyNumberFormat="1" applyFont="1" applyBorder="1" applyAlignment="1">
      <alignment horizontal="center" vertical="center"/>
    </xf>
    <xf numFmtId="46" fontId="37" fillId="0" borderId="2" xfId="4" quotePrefix="1" applyNumberFormat="1" applyFont="1" applyBorder="1" applyAlignment="1">
      <alignment horizontal="left" vertical="center"/>
    </xf>
    <xf numFmtId="164" fontId="9" fillId="0" borderId="48" xfId="4" applyNumberFormat="1" applyFont="1" applyBorder="1" applyAlignment="1">
      <alignment horizontal="right" vertical="center"/>
    </xf>
    <xf numFmtId="0" fontId="15" fillId="0" borderId="0" xfId="1" applyFont="1" applyAlignment="1">
      <alignment vertical="center"/>
    </xf>
    <xf numFmtId="0" fontId="10" fillId="0" borderId="71" xfId="4" applyFont="1" applyBorder="1" applyAlignment="1">
      <alignment horizontal="left" vertical="center" indent="1"/>
    </xf>
    <xf numFmtId="164" fontId="9" fillId="0" borderId="48" xfId="1" applyNumberFormat="1" applyFont="1" applyBorder="1" applyAlignment="1">
      <alignment horizontal="right" vertical="center"/>
    </xf>
    <xf numFmtId="164" fontId="9" fillId="0" borderId="94" xfId="4" applyNumberFormat="1" applyFont="1" applyBorder="1" applyAlignment="1">
      <alignment horizontal="right" vertical="center"/>
    </xf>
    <xf numFmtId="164" fontId="9" fillId="0" borderId="63" xfId="4" applyNumberFormat="1" applyFont="1" applyBorder="1" applyAlignment="1">
      <alignment horizontal="right" vertical="center"/>
    </xf>
    <xf numFmtId="164" fontId="9" fillId="0" borderId="64" xfId="4" applyNumberFormat="1" applyFont="1" applyBorder="1" applyAlignment="1">
      <alignment horizontal="right" vertical="center"/>
    </xf>
    <xf numFmtId="0" fontId="10" fillId="0" borderId="10" xfId="4" applyFont="1" applyBorder="1" applyAlignment="1">
      <alignment vertical="center" wrapText="1"/>
    </xf>
    <xf numFmtId="164" fontId="9" fillId="0" borderId="10" xfId="4" applyNumberFormat="1" applyFont="1" applyBorder="1" applyAlignment="1">
      <alignment horizontal="right" vertical="center"/>
    </xf>
    <xf numFmtId="164" fontId="9" fillId="0" borderId="28" xfId="4" applyNumberFormat="1" applyFont="1" applyBorder="1" applyAlignment="1">
      <alignment horizontal="right" vertical="center"/>
    </xf>
    <xf numFmtId="43" fontId="9" fillId="0" borderId="0" xfId="2" applyFont="1" applyAlignment="1">
      <alignment vertical="center"/>
    </xf>
    <xf numFmtId="0" fontId="9" fillId="0" borderId="9" xfId="4" applyFont="1" applyBorder="1" applyAlignment="1">
      <alignment horizontal="center" vertical="center"/>
    </xf>
    <xf numFmtId="164" fontId="9" fillId="0" borderId="30" xfId="4" applyNumberFormat="1" applyFont="1" applyBorder="1" applyAlignment="1">
      <alignment horizontal="right" vertical="center"/>
    </xf>
    <xf numFmtId="164" fontId="9" fillId="0" borderId="17" xfId="4" applyNumberFormat="1" applyFont="1" applyBorder="1" applyAlignment="1">
      <alignment horizontal="right" vertical="center"/>
    </xf>
    <xf numFmtId="164" fontId="9" fillId="0" borderId="70" xfId="4" applyNumberFormat="1" applyFont="1" applyBorder="1" applyAlignment="1">
      <alignment horizontal="right" vertical="center"/>
    </xf>
    <xf numFmtId="0" fontId="10" fillId="0" borderId="13" xfId="4" applyFont="1" applyBorder="1" applyAlignment="1">
      <alignment vertical="center" wrapText="1"/>
    </xf>
    <xf numFmtId="164" fontId="9" fillId="0" borderId="14" xfId="4" applyNumberFormat="1" applyFont="1" applyBorder="1" applyAlignment="1">
      <alignment horizontal="right" vertical="center"/>
    </xf>
    <xf numFmtId="166" fontId="9" fillId="0" borderId="22" xfId="4" applyNumberFormat="1" applyFont="1" applyBorder="1" applyAlignment="1">
      <alignment horizontal="right" vertical="center"/>
    </xf>
    <xf numFmtId="0" fontId="10" fillId="0" borderId="28" xfId="4" applyFont="1" applyBorder="1" applyAlignment="1">
      <alignment vertical="center" wrapText="1"/>
    </xf>
    <xf numFmtId="164" fontId="9" fillId="0" borderId="60" xfId="4" applyNumberFormat="1" applyFont="1" applyBorder="1" applyAlignment="1">
      <alignment horizontal="right" vertical="center"/>
    </xf>
    <xf numFmtId="164" fontId="9" fillId="0" borderId="62" xfId="4" applyNumberFormat="1" applyFont="1" applyBorder="1" applyAlignment="1">
      <alignment horizontal="right" vertical="center"/>
    </xf>
    <xf numFmtId="15" fontId="9" fillId="0" borderId="71" xfId="4" applyNumberFormat="1" applyFont="1" applyBorder="1" applyAlignment="1">
      <alignment horizontal="center" vertical="center"/>
    </xf>
    <xf numFmtId="0" fontId="37" fillId="0" borderId="2" xfId="4" applyFont="1" applyBorder="1" applyAlignment="1">
      <alignment vertical="center"/>
    </xf>
    <xf numFmtId="164" fontId="9" fillId="0" borderId="71" xfId="4" applyNumberFormat="1" applyFont="1" applyBorder="1" applyAlignment="1">
      <alignment horizontal="right" vertical="center"/>
    </xf>
    <xf numFmtId="164" fontId="9" fillId="0" borderId="95" xfId="4" applyNumberFormat="1" applyFont="1" applyBorder="1" applyAlignment="1">
      <alignment horizontal="right" vertical="center"/>
    </xf>
    <xf numFmtId="164" fontId="9" fillId="0" borderId="72" xfId="4" applyNumberFormat="1" applyFont="1" applyBorder="1" applyAlignment="1">
      <alignment horizontal="right" vertical="center"/>
    </xf>
    <xf numFmtId="0" fontId="10" fillId="0" borderId="2" xfId="4" applyFont="1" applyBorder="1" applyAlignment="1">
      <alignment horizontal="left" vertical="center" indent="1"/>
    </xf>
    <xf numFmtId="164" fontId="9" fillId="0" borderId="7" xfId="4" applyNumberFormat="1" applyFont="1" applyBorder="1" applyAlignment="1">
      <alignment horizontal="right" vertical="center"/>
    </xf>
    <xf numFmtId="0" fontId="10" fillId="0" borderId="7" xfId="4" applyFont="1" applyBorder="1" applyAlignment="1">
      <alignment vertical="center" wrapText="1"/>
    </xf>
    <xf numFmtId="164" fontId="9" fillId="0" borderId="61" xfId="4" applyNumberFormat="1" applyFont="1" applyBorder="1" applyAlignment="1">
      <alignment horizontal="right" vertical="center"/>
    </xf>
    <xf numFmtId="0" fontId="10" fillId="0" borderId="87" xfId="4" applyFont="1" applyBorder="1" applyAlignment="1">
      <alignment vertical="center"/>
    </xf>
    <xf numFmtId="164" fontId="9" fillId="0" borderId="87" xfId="1" applyNumberFormat="1" applyFont="1" applyBorder="1" applyAlignment="1">
      <alignment horizontal="right" vertical="center"/>
    </xf>
    <xf numFmtId="164" fontId="9" fillId="0" borderId="96" xfId="4" applyNumberFormat="1" applyFont="1" applyBorder="1" applyAlignment="1">
      <alignment horizontal="right" vertical="center"/>
    </xf>
    <xf numFmtId="164" fontId="9" fillId="0" borderId="97" xfId="4" applyNumberFormat="1" applyFont="1" applyBorder="1" applyAlignment="1">
      <alignment horizontal="right" vertical="center"/>
    </xf>
    <xf numFmtId="164" fontId="9" fillId="0" borderId="98" xfId="4" applyNumberFormat="1" applyFont="1" applyBorder="1" applyAlignment="1">
      <alignment horizontal="right" vertical="center"/>
    </xf>
    <xf numFmtId="164" fontId="9" fillId="0" borderId="99" xfId="4" applyNumberFormat="1" applyFont="1" applyBorder="1" applyAlignment="1">
      <alignment horizontal="right" vertical="center"/>
    </xf>
    <xf numFmtId="164" fontId="9" fillId="0" borderId="24" xfId="4" applyNumberFormat="1" applyFont="1" applyBorder="1" applyAlignment="1">
      <alignment horizontal="right" vertical="center"/>
    </xf>
    <xf numFmtId="164" fontId="9" fillId="0" borderId="58" xfId="4" applyNumberFormat="1" applyFont="1" applyBorder="1" applyAlignment="1">
      <alignment horizontal="right" vertical="center"/>
    </xf>
    <xf numFmtId="164" fontId="9" fillId="0" borderId="39" xfId="4" applyNumberFormat="1" applyFont="1" applyBorder="1" applyAlignment="1">
      <alignment horizontal="right" vertical="center"/>
    </xf>
    <xf numFmtId="167" fontId="9" fillId="0" borderId="48" xfId="2" applyNumberFormat="1" applyFont="1" applyFill="1" applyBorder="1" applyAlignment="1">
      <alignment horizontal="right" vertical="center"/>
    </xf>
    <xf numFmtId="164" fontId="9" fillId="0" borderId="26" xfId="1" applyNumberFormat="1" applyFont="1" applyBorder="1" applyAlignment="1">
      <alignment horizontal="right" vertical="center"/>
    </xf>
    <xf numFmtId="0" fontId="10" fillId="0" borderId="4" xfId="4" applyFont="1" applyBorder="1" applyAlignment="1">
      <alignment vertical="center"/>
    </xf>
    <xf numFmtId="0" fontId="9" fillId="0" borderId="0" xfId="4" applyFont="1" applyAlignment="1">
      <alignment horizontal="left"/>
    </xf>
    <xf numFmtId="0" fontId="9" fillId="0" borderId="0" xfId="4" applyFont="1" applyAlignment="1">
      <alignment horizontal="center"/>
    </xf>
    <xf numFmtId="0" fontId="3" fillId="0" borderId="0" xfId="4" applyAlignment="1">
      <alignment vertical="top"/>
    </xf>
    <xf numFmtId="0" fontId="7" fillId="0" borderId="0" xfId="4" applyFont="1" applyAlignment="1">
      <alignment horizontal="left" vertical="top"/>
    </xf>
    <xf numFmtId="0" fontId="8" fillId="0" borderId="0" xfId="4" applyFont="1" applyAlignment="1">
      <alignment vertical="top"/>
    </xf>
    <xf numFmtId="0" fontId="7" fillId="0" borderId="0" xfId="4" applyFont="1" applyAlignment="1">
      <alignment vertical="top"/>
    </xf>
    <xf numFmtId="0" fontId="9" fillId="0" borderId="0" xfId="4" applyFont="1" applyAlignment="1">
      <alignment horizontal="center" vertical="top"/>
    </xf>
    <xf numFmtId="0" fontId="9" fillId="0" borderId="0" xfId="4" applyFont="1" applyAlignment="1">
      <alignment vertical="top"/>
    </xf>
    <xf numFmtId="0" fontId="7" fillId="0" borderId="0" xfId="4" applyFont="1"/>
    <xf numFmtId="0" fontId="9" fillId="0" borderId="0" xfId="1" applyFont="1"/>
    <xf numFmtId="0" fontId="3" fillId="0" borderId="65" xfId="4" applyBorder="1" applyAlignment="1">
      <alignment horizontal="center" wrapText="1"/>
    </xf>
    <xf numFmtId="0" fontId="3" fillId="0" borderId="65" xfId="4" applyBorder="1" applyAlignment="1">
      <alignment horizontal="center"/>
    </xf>
    <xf numFmtId="0" fontId="3" fillId="0" borderId="65" xfId="4" applyBorder="1" applyAlignment="1">
      <alignment horizontal="center" vertical="center" wrapText="1"/>
    </xf>
    <xf numFmtId="0" fontId="3" fillId="0" borderId="65" xfId="4" applyBorder="1" applyAlignment="1">
      <alignment horizontal="justify" vertical="top"/>
    </xf>
    <xf numFmtId="0" fontId="3" fillId="0" borderId="65" xfId="4" applyBorder="1" applyAlignment="1">
      <alignment horizontal="center" vertical="center"/>
    </xf>
    <xf numFmtId="15" fontId="3" fillId="0" borderId="65" xfId="4" applyNumberFormat="1" applyBorder="1" applyAlignment="1">
      <alignment horizontal="center"/>
    </xf>
    <xf numFmtId="164" fontId="3" fillId="0" borderId="65" xfId="4" applyNumberFormat="1" applyBorder="1" applyAlignment="1">
      <alignment horizontal="center" vertical="center"/>
    </xf>
    <xf numFmtId="0" fontId="3" fillId="0" borderId="65" xfId="4" applyBorder="1" applyAlignment="1">
      <alignment vertical="center"/>
    </xf>
    <xf numFmtId="16" fontId="3" fillId="0" borderId="0" xfId="1" applyNumberFormat="1"/>
    <xf numFmtId="164" fontId="3" fillId="0" borderId="65" xfId="2" applyNumberFormat="1" applyFont="1" applyFill="1" applyBorder="1" applyAlignment="1">
      <alignment horizontal="center" vertical="center"/>
    </xf>
    <xf numFmtId="15" fontId="3" fillId="0" borderId="65" xfId="4" applyNumberFormat="1" applyBorder="1" applyAlignment="1">
      <alignment horizontal="center" vertical="center"/>
    </xf>
    <xf numFmtId="15" fontId="9" fillId="0" borderId="0" xfId="4" applyNumberFormat="1" applyFont="1"/>
    <xf numFmtId="0" fontId="42" fillId="0" borderId="0" xfId="1" applyFont="1" applyAlignment="1">
      <alignment horizontal="center" vertical="center"/>
    </xf>
    <xf numFmtId="0" fontId="7" fillId="0" borderId="0" xfId="1" applyFont="1" applyAlignment="1">
      <alignment horizontal="left" vertical="top" wrapText="1"/>
    </xf>
    <xf numFmtId="0" fontId="27" fillId="0" borderId="0" xfId="1" applyFont="1"/>
    <xf numFmtId="0" fontId="7" fillId="0" borderId="0" xfId="4" applyFont="1" applyAlignment="1">
      <alignment horizontal="left" vertical="top" wrapText="1"/>
    </xf>
    <xf numFmtId="0" fontId="7" fillId="0" borderId="0" xfId="1" applyFont="1" applyAlignment="1">
      <alignment horizontal="left" vertical="top"/>
    </xf>
    <xf numFmtId="0" fontId="7" fillId="0" borderId="0" xfId="1" applyFont="1"/>
    <xf numFmtId="0" fontId="7" fillId="0" borderId="0" xfId="4" applyFont="1" applyAlignment="1">
      <alignment horizontal="center" vertical="top"/>
    </xf>
    <xf numFmtId="0" fontId="27" fillId="0" borderId="0" xfId="4" applyFont="1"/>
    <xf numFmtId="0" fontId="7" fillId="0" borderId="0" xfId="1" applyFont="1" applyAlignment="1">
      <alignment vertical="top"/>
    </xf>
    <xf numFmtId="0" fontId="7" fillId="0" borderId="0" xfId="1" applyFont="1" applyAlignment="1">
      <alignment horizontal="left" vertical="top" wrapText="1"/>
    </xf>
    <xf numFmtId="0" fontId="7" fillId="0" borderId="0" xfId="4" applyFont="1" applyAlignment="1">
      <alignment horizontal="left" vertical="center" wrapText="1"/>
    </xf>
    <xf numFmtId="0" fontId="7" fillId="0" borderId="0" xfId="4" applyFont="1" applyAlignment="1">
      <alignment horizontal="center"/>
    </xf>
    <xf numFmtId="0" fontId="7" fillId="0" borderId="0" xfId="1" applyFont="1" applyAlignment="1">
      <alignment vertical="center" wrapText="1"/>
    </xf>
    <xf numFmtId="0" fontId="7" fillId="0" borderId="0" xfId="1" applyFont="1" applyAlignment="1">
      <alignment horizontal="center" vertical="center" wrapText="1"/>
    </xf>
    <xf numFmtId="0" fontId="7" fillId="0" borderId="66" xfId="4" applyFont="1" applyBorder="1" applyAlignment="1">
      <alignment horizontal="center" vertical="center" wrapText="1"/>
    </xf>
    <xf numFmtId="0" fontId="7" fillId="0" borderId="68" xfId="4" applyFont="1" applyBorder="1" applyAlignment="1">
      <alignment horizontal="center" vertical="center" wrapText="1"/>
    </xf>
    <xf numFmtId="0" fontId="7" fillId="0" borderId="67" xfId="4" applyFont="1" applyBorder="1" applyAlignment="1">
      <alignment horizontal="center" vertical="center" wrapText="1"/>
    </xf>
    <xf numFmtId="43" fontId="7" fillId="0" borderId="0" xfId="4" applyNumberFormat="1" applyFont="1"/>
    <xf numFmtId="0" fontId="7" fillId="0" borderId="100" xfId="4" applyFont="1" applyBorder="1" applyAlignment="1">
      <alignment horizontal="center" vertical="center" wrapText="1"/>
    </xf>
    <xf numFmtId="0" fontId="7" fillId="0" borderId="88" xfId="4" applyFont="1" applyBorder="1" applyAlignment="1">
      <alignment horizontal="center" vertical="center"/>
    </xf>
    <xf numFmtId="0" fontId="7" fillId="0" borderId="82" xfId="4" applyFont="1" applyBorder="1" applyAlignment="1">
      <alignment horizontal="center" vertical="center" wrapText="1"/>
    </xf>
    <xf numFmtId="43" fontId="3" fillId="0" borderId="0" xfId="4" applyNumberFormat="1"/>
    <xf numFmtId="0" fontId="7" fillId="0" borderId="101" xfId="4" applyFont="1" applyBorder="1"/>
    <xf numFmtId="0" fontId="8" fillId="0" borderId="101" xfId="4" applyFont="1" applyBorder="1"/>
    <xf numFmtId="0" fontId="8" fillId="0" borderId="101" xfId="4" applyFont="1" applyBorder="1" applyAlignment="1">
      <alignment horizontal="center" wrapText="1"/>
    </xf>
    <xf numFmtId="0" fontId="7" fillId="0" borderId="75" xfId="4" applyFont="1" applyBorder="1" applyAlignment="1">
      <alignment horizontal="center" vertical="center"/>
    </xf>
    <xf numFmtId="0" fontId="7" fillId="0" borderId="75" xfId="4" applyFont="1" applyBorder="1" applyAlignment="1">
      <alignment horizontal="left" vertical="top" wrapText="1"/>
    </xf>
    <xf numFmtId="167" fontId="7" fillId="0" borderId="75" xfId="2" applyNumberFormat="1" applyFont="1" applyBorder="1" applyAlignment="1"/>
    <xf numFmtId="0" fontId="7" fillId="0" borderId="75" xfId="4" applyFont="1" applyBorder="1" applyAlignment="1">
      <alignment horizontal="center"/>
    </xf>
    <xf numFmtId="0" fontId="7" fillId="0" borderId="75" xfId="4" applyFont="1" applyBorder="1" applyAlignment="1">
      <alignment wrapText="1"/>
    </xf>
    <xf numFmtId="167" fontId="7" fillId="0" borderId="102" xfId="2" applyNumberFormat="1" applyFont="1" applyBorder="1" applyAlignment="1"/>
    <xf numFmtId="0" fontId="31" fillId="0" borderId="75" xfId="4" applyFont="1" applyBorder="1" applyAlignment="1">
      <alignment wrapText="1"/>
    </xf>
    <xf numFmtId="164" fontId="7" fillId="0" borderId="101" xfId="4" applyNumberFormat="1" applyFont="1" applyBorder="1" applyAlignment="1">
      <alignment horizontal="right"/>
    </xf>
    <xf numFmtId="0" fontId="7" fillId="0" borderId="75" xfId="4" applyFont="1" applyBorder="1"/>
    <xf numFmtId="0" fontId="8" fillId="0" borderId="75" xfId="4" applyFont="1" applyBorder="1" applyAlignment="1">
      <alignment vertical="center"/>
    </xf>
    <xf numFmtId="164" fontId="7" fillId="0" borderId="75" xfId="4" applyNumberFormat="1" applyFont="1" applyBorder="1" applyAlignment="1">
      <alignment horizontal="right"/>
    </xf>
    <xf numFmtId="0" fontId="43" fillId="0" borderId="75" xfId="4" applyFont="1" applyBorder="1" applyAlignment="1">
      <alignment wrapText="1"/>
    </xf>
    <xf numFmtId="167" fontId="7" fillId="0" borderId="75" xfId="2" applyNumberFormat="1" applyFont="1" applyFill="1" applyBorder="1" applyAlignment="1"/>
    <xf numFmtId="0" fontId="26" fillId="0" borderId="0" xfId="4" applyFont="1"/>
    <xf numFmtId="167" fontId="7" fillId="0" borderId="102" xfId="2" applyNumberFormat="1" applyFont="1" applyFill="1" applyBorder="1" applyAlignment="1"/>
    <xf numFmtId="43" fontId="27" fillId="0" borderId="0" xfId="4" applyNumberFormat="1" applyFont="1"/>
    <xf numFmtId="0" fontId="7" fillId="0" borderId="75" xfId="4" quotePrefix="1" applyFont="1" applyBorder="1" applyAlignment="1">
      <alignment wrapText="1"/>
    </xf>
    <xf numFmtId="167" fontId="7" fillId="0" borderId="101" xfId="2" applyNumberFormat="1" applyFont="1" applyFill="1" applyBorder="1" applyAlignment="1"/>
    <xf numFmtId="0" fontId="7" fillId="0" borderId="75" xfId="4" applyFont="1" applyBorder="1" applyAlignment="1">
      <alignment vertical="center" wrapText="1"/>
    </xf>
    <xf numFmtId="167" fontId="7" fillId="0" borderId="76" xfId="2" applyNumberFormat="1" applyFont="1" applyBorder="1" applyAlignment="1"/>
    <xf numFmtId="0" fontId="7" fillId="0" borderId="69" xfId="4" applyFont="1" applyBorder="1" applyAlignment="1">
      <alignment horizontal="center" vertical="top"/>
    </xf>
    <xf numFmtId="0" fontId="7" fillId="0" borderId="69" xfId="4" applyFont="1" applyBorder="1" applyAlignment="1">
      <alignment vertical="center" wrapText="1"/>
    </xf>
    <xf numFmtId="167" fontId="7" fillId="0" borderId="103" xfId="2" applyNumberFormat="1" applyFont="1" applyBorder="1" applyAlignment="1"/>
    <xf numFmtId="0" fontId="45" fillId="0" borderId="0" xfId="4" applyFont="1" applyAlignment="1">
      <alignment horizontal="center" vertical="top"/>
    </xf>
    <xf numFmtId="0" fontId="31" fillId="0" borderId="0" xfId="4" applyFont="1" applyAlignment="1">
      <alignment horizontal="left" vertical="top" wrapText="1"/>
    </xf>
    <xf numFmtId="0" fontId="8" fillId="0" borderId="0" xfId="4" applyFont="1"/>
    <xf numFmtId="43" fontId="7" fillId="0" borderId="0" xfId="4" applyNumberFormat="1" applyFont="1" applyAlignment="1">
      <alignment horizontal="center"/>
    </xf>
    <xf numFmtId="0" fontId="10" fillId="0" borderId="0" xfId="4" applyFont="1"/>
    <xf numFmtId="15" fontId="10" fillId="2" borderId="38" xfId="4" applyNumberFormat="1" applyFont="1" applyFill="1" applyBorder="1" applyAlignment="1">
      <alignment horizontal="center" vertical="center"/>
    </xf>
    <xf numFmtId="0" fontId="9" fillId="0" borderId="29" xfId="4" applyFont="1" applyBorder="1" applyAlignment="1">
      <alignment horizontal="center" vertical="center"/>
    </xf>
    <xf numFmtId="0" fontId="9" fillId="0" borderId="33" xfId="4" applyFont="1" applyBorder="1" applyAlignment="1">
      <alignment horizontal="center" vertical="center"/>
    </xf>
    <xf numFmtId="15" fontId="9" fillId="0" borderId="17" xfId="4" applyNumberFormat="1" applyFont="1" applyBorder="1" applyAlignment="1">
      <alignment horizontal="center" vertical="center"/>
    </xf>
    <xf numFmtId="173" fontId="3" fillId="0" borderId="0" xfId="2" applyNumberFormat="1" applyFont="1" applyAlignment="1">
      <alignment horizontal="center"/>
    </xf>
    <xf numFmtId="173" fontId="7" fillId="0" borderId="0" xfId="2" applyNumberFormat="1" applyFont="1" applyAlignment="1">
      <alignment horizontal="center" vertical="center"/>
    </xf>
    <xf numFmtId="167" fontId="9" fillId="0" borderId="4" xfId="2" applyNumberFormat="1" applyFont="1" applyFill="1" applyBorder="1" applyAlignment="1">
      <alignment horizontal="right" vertical="center"/>
    </xf>
    <xf numFmtId="167" fontId="9" fillId="0" borderId="81" xfId="2" applyNumberFormat="1" applyFont="1" applyFill="1" applyBorder="1" applyAlignment="1">
      <alignment horizontal="right" vertical="center"/>
    </xf>
    <xf numFmtId="167" fontId="9" fillId="0" borderId="26" xfId="2" applyNumberFormat="1" applyFont="1" applyFill="1" applyBorder="1" applyAlignment="1">
      <alignment horizontal="right" vertical="center"/>
    </xf>
    <xf numFmtId="167" fontId="9" fillId="0" borderId="36" xfId="2" applyNumberFormat="1" applyFont="1" applyFill="1" applyBorder="1" applyAlignment="1">
      <alignment horizontal="right" vertical="center"/>
    </xf>
    <xf numFmtId="167" fontId="9" fillId="0" borderId="32" xfId="2" applyNumberFormat="1" applyFont="1" applyFill="1" applyBorder="1" applyAlignment="1">
      <alignment horizontal="right" vertical="center"/>
    </xf>
    <xf numFmtId="0" fontId="10" fillId="0" borderId="87" xfId="1" applyFont="1" applyBorder="1" applyAlignment="1">
      <alignment vertical="center"/>
    </xf>
    <xf numFmtId="0" fontId="37" fillId="0" borderId="2" xfId="1" applyFont="1" applyBorder="1" applyAlignment="1">
      <alignment vertical="center"/>
    </xf>
    <xf numFmtId="15" fontId="9" fillId="0" borderId="14" xfId="4" applyNumberFormat="1" applyFont="1" applyBorder="1" applyAlignment="1">
      <alignment horizontal="center" vertical="center"/>
    </xf>
    <xf numFmtId="9" fontId="7" fillId="0" borderId="0" xfId="6" applyFont="1" applyAlignment="1">
      <alignment vertical="center"/>
    </xf>
    <xf numFmtId="0" fontId="9" fillId="0" borderId="20" xfId="4" applyFont="1" applyBorder="1" applyAlignment="1">
      <alignment horizontal="center" vertical="center"/>
    </xf>
    <xf numFmtId="0" fontId="10" fillId="0" borderId="30" xfId="4" applyFont="1" applyBorder="1" applyAlignment="1">
      <alignment vertical="center" wrapText="1"/>
    </xf>
    <xf numFmtId="164" fontId="9" fillId="0" borderId="11" xfId="4" applyNumberFormat="1" applyFont="1" applyBorder="1" applyAlignment="1">
      <alignment horizontal="right" vertical="center"/>
    </xf>
    <xf numFmtId="2" fontId="7" fillId="0" borderId="0" xfId="6" applyNumberFormat="1" applyFont="1" applyAlignment="1">
      <alignment vertical="center"/>
    </xf>
    <xf numFmtId="167" fontId="9" fillId="0" borderId="0" xfId="2" applyNumberFormat="1" applyFont="1" applyBorder="1" applyAlignment="1">
      <alignment vertical="center"/>
    </xf>
    <xf numFmtId="167" fontId="7" fillId="0" borderId="0" xfId="2" applyNumberFormat="1" applyFont="1" applyBorder="1" applyAlignment="1">
      <alignment vertical="center"/>
    </xf>
    <xf numFmtId="0" fontId="10" fillId="0" borderId="34" xfId="1" quotePrefix="1" applyFont="1" applyBorder="1" applyAlignment="1">
      <alignment horizontal="left" vertical="center"/>
    </xf>
    <xf numFmtId="0" fontId="37" fillId="0" borderId="34" xfId="1" quotePrefix="1" applyFont="1" applyBorder="1" applyAlignment="1">
      <alignment horizontal="left" vertical="center"/>
    </xf>
    <xf numFmtId="0" fontId="10" fillId="0" borderId="34" xfId="1" applyFont="1" applyBorder="1" applyAlignment="1">
      <alignment horizontal="left" vertical="center" indent="1"/>
    </xf>
    <xf numFmtId="9" fontId="7" fillId="0" borderId="0" xfId="6" applyFont="1" applyBorder="1" applyAlignment="1">
      <alignment vertical="center"/>
    </xf>
    <xf numFmtId="0" fontId="10" fillId="0" borderId="34" xfId="4" applyFont="1" applyBorder="1" applyAlignment="1">
      <alignment vertical="center"/>
    </xf>
    <xf numFmtId="0" fontId="10" fillId="0" borderId="34" xfId="4" applyFont="1" applyBorder="1" applyAlignment="1">
      <alignment horizontal="left" vertical="center" indent="1"/>
    </xf>
    <xf numFmtId="0" fontId="10" fillId="0" borderId="34" xfId="1" applyFont="1" applyBorder="1" applyAlignment="1">
      <alignment vertical="center"/>
    </xf>
    <xf numFmtId="167" fontId="8" fillId="0" borderId="0" xfId="2" applyNumberFormat="1" applyFont="1" applyBorder="1" applyAlignment="1">
      <alignment vertical="center"/>
    </xf>
    <xf numFmtId="0" fontId="10" fillId="0" borderId="34" xfId="4" applyFont="1" applyBorder="1" applyAlignment="1">
      <alignment horizontal="left" vertical="center"/>
    </xf>
    <xf numFmtId="0" fontId="10" fillId="0" borderId="104" xfId="4" applyFont="1" applyBorder="1" applyAlignment="1">
      <alignment vertical="center" wrapText="1"/>
    </xf>
    <xf numFmtId="0" fontId="10" fillId="0" borderId="105" xfId="1" applyFont="1" applyBorder="1" applyAlignment="1">
      <alignment vertical="center"/>
    </xf>
    <xf numFmtId="0" fontId="37" fillId="0" borderId="34" xfId="1" applyFont="1" applyBorder="1" applyAlignment="1">
      <alignment vertical="center"/>
    </xf>
    <xf numFmtId="0" fontId="10" fillId="0" borderId="106" xfId="4" applyFont="1" applyBorder="1" applyAlignment="1">
      <alignment vertical="center"/>
    </xf>
    <xf numFmtId="0" fontId="3" fillId="0" borderId="0" xfId="4" applyAlignment="1">
      <alignment horizontal="left" vertical="top"/>
    </xf>
    <xf numFmtId="0" fontId="5" fillId="0" borderId="0" xfId="4" applyFont="1" applyAlignment="1">
      <alignment vertical="top"/>
    </xf>
    <xf numFmtId="0" fontId="3" fillId="0" borderId="0" xfId="4" applyAlignment="1">
      <alignment horizontal="center" vertical="top" wrapText="1"/>
    </xf>
    <xf numFmtId="9" fontId="3" fillId="0" borderId="0" xfId="6" applyFont="1" applyAlignment="1">
      <alignment vertical="top"/>
    </xf>
    <xf numFmtId="43" fontId="3" fillId="0" borderId="0" xfId="2" applyFont="1" applyAlignment="1">
      <alignment vertical="top"/>
    </xf>
    <xf numFmtId="0" fontId="5" fillId="0" borderId="65" xfId="4" applyFont="1" applyBorder="1"/>
    <xf numFmtId="0" fontId="36" fillId="0" borderId="65" xfId="4" applyFont="1" applyBorder="1" applyAlignment="1">
      <alignment horizontal="center" vertical="center"/>
    </xf>
    <xf numFmtId="0" fontId="36" fillId="0" borderId="0" xfId="4" applyFont="1" applyAlignment="1">
      <alignment horizontal="justify"/>
    </xf>
    <xf numFmtId="0" fontId="3" fillId="0" borderId="0" xfId="4" applyAlignment="1">
      <alignment horizontal="right"/>
    </xf>
    <xf numFmtId="15" fontId="3" fillId="0" borderId="0" xfId="4" applyNumberFormat="1"/>
    <xf numFmtId="0" fontId="3" fillId="0" borderId="0" xfId="1" applyAlignment="1">
      <alignment horizontal="left" vertical="top" wrapText="1"/>
    </xf>
    <xf numFmtId="0" fontId="10" fillId="4" borderId="10" xfId="4" applyFont="1" applyFill="1" applyBorder="1" applyAlignment="1">
      <alignment horizontal="center" vertical="center"/>
    </xf>
    <xf numFmtId="0" fontId="9" fillId="2" borderId="11" xfId="4" applyFont="1" applyFill="1" applyBorder="1" applyAlignment="1">
      <alignment horizontal="center"/>
    </xf>
    <xf numFmtId="46" fontId="10" fillId="0" borderId="2" xfId="4" quotePrefix="1" applyNumberFormat="1" applyFont="1" applyBorder="1" applyAlignment="1">
      <alignment vertical="center"/>
    </xf>
    <xf numFmtId="174" fontId="9" fillId="0" borderId="107" xfId="4" applyNumberFormat="1" applyFont="1" applyBorder="1" applyAlignment="1">
      <alignment horizontal="right" vertical="center"/>
    </xf>
    <xf numFmtId="174" fontId="9" fillId="0" borderId="108" xfId="4" applyNumberFormat="1" applyFont="1" applyBorder="1" applyAlignment="1">
      <alignment vertical="center"/>
    </xf>
    <xf numFmtId="174" fontId="9" fillId="0" borderId="109" xfId="4" applyNumberFormat="1" applyFont="1" applyBorder="1" applyAlignment="1">
      <alignment vertical="center"/>
    </xf>
    <xf numFmtId="174" fontId="9" fillId="0" borderId="2" xfId="4" applyNumberFormat="1" applyFont="1" applyBorder="1" applyAlignment="1">
      <alignment vertical="center"/>
    </xf>
    <xf numFmtId="174" fontId="9" fillId="0" borderId="32" xfId="4" applyNumberFormat="1" applyFont="1" applyBorder="1" applyAlignment="1">
      <alignment vertical="center"/>
    </xf>
    <xf numFmtId="164" fontId="9" fillId="0" borderId="107" xfId="4" applyNumberFormat="1" applyFont="1" applyBorder="1" applyAlignment="1">
      <alignment vertical="center"/>
    </xf>
    <xf numFmtId="164" fontId="9" fillId="0" borderId="108" xfId="4" applyNumberFormat="1" applyFont="1" applyBorder="1" applyAlignment="1">
      <alignment vertical="center"/>
    </xf>
    <xf numFmtId="164" fontId="9" fillId="0" borderId="109" xfId="4" applyNumberFormat="1" applyFont="1" applyBorder="1" applyAlignment="1">
      <alignment vertical="center"/>
    </xf>
    <xf numFmtId="164" fontId="9" fillId="0" borderId="32" xfId="4" applyNumberFormat="1" applyFont="1" applyBorder="1" applyAlignment="1">
      <alignment vertical="center"/>
    </xf>
    <xf numFmtId="46" fontId="37" fillId="0" borderId="2" xfId="4" quotePrefix="1" applyNumberFormat="1" applyFont="1" applyBorder="1" applyAlignment="1">
      <alignment vertical="center"/>
    </xf>
    <xf numFmtId="164" fontId="9" fillId="0" borderId="107" xfId="4" applyNumberFormat="1" applyFont="1" applyBorder="1" applyAlignment="1">
      <alignment horizontal="right" vertical="center"/>
    </xf>
    <xf numFmtId="164" fontId="9" fillId="11" borderId="108" xfId="4" applyNumberFormat="1" applyFont="1" applyFill="1" applyBorder="1" applyAlignment="1">
      <alignment horizontal="right" vertical="center"/>
    </xf>
    <xf numFmtId="164" fontId="9" fillId="11" borderId="109" xfId="1" applyNumberFormat="1" applyFont="1" applyFill="1" applyBorder="1" applyAlignment="1">
      <alignment horizontal="right" vertical="center"/>
    </xf>
    <xf numFmtId="164" fontId="9" fillId="0" borderId="110" xfId="4" applyNumberFormat="1" applyFont="1" applyBorder="1" applyAlignment="1">
      <alignment horizontal="right" vertical="center"/>
    </xf>
    <xf numFmtId="175" fontId="9" fillId="11" borderId="108" xfId="7" applyNumberFormat="1" applyFont="1" applyFill="1" applyBorder="1" applyAlignment="1">
      <alignment horizontal="right" vertical="center"/>
    </xf>
    <xf numFmtId="167" fontId="9" fillId="0" borderId="111" xfId="2" applyNumberFormat="1" applyFont="1" applyFill="1" applyBorder="1" applyAlignment="1">
      <alignment horizontal="right" vertical="center"/>
    </xf>
    <xf numFmtId="175" fontId="9" fillId="11" borderId="112" xfId="7" applyNumberFormat="1" applyFont="1" applyFill="1" applyBorder="1" applyAlignment="1">
      <alignment horizontal="right" vertical="center"/>
    </xf>
    <xf numFmtId="164" fontId="9" fillId="11" borderId="113" xfId="1" applyNumberFormat="1" applyFont="1" applyFill="1" applyBorder="1" applyAlignment="1">
      <alignment horizontal="right" vertical="center"/>
    </xf>
    <xf numFmtId="176" fontId="9" fillId="0" borderId="0" xfId="4" applyNumberFormat="1" applyFont="1" applyAlignment="1">
      <alignment vertical="center"/>
    </xf>
    <xf numFmtId="167" fontId="9" fillId="0" borderId="114" xfId="2" applyNumberFormat="1" applyFont="1" applyFill="1" applyBorder="1" applyAlignment="1">
      <alignment horizontal="right" vertical="center"/>
    </xf>
    <xf numFmtId="167" fontId="9" fillId="0" borderId="115" xfId="2" applyNumberFormat="1" applyFont="1" applyFill="1" applyBorder="1" applyAlignment="1">
      <alignment horizontal="right" vertical="center"/>
    </xf>
    <xf numFmtId="167" fontId="9" fillId="0" borderId="116" xfId="2" applyNumberFormat="1" applyFont="1" applyFill="1" applyBorder="1" applyAlignment="1">
      <alignment horizontal="right" vertical="center"/>
    </xf>
    <xf numFmtId="167" fontId="9" fillId="0" borderId="107" xfId="2" applyNumberFormat="1" applyFont="1" applyFill="1" applyBorder="1" applyAlignment="1">
      <alignment horizontal="right" vertical="center"/>
    </xf>
    <xf numFmtId="166" fontId="9" fillId="0" borderId="0" xfId="4" applyNumberFormat="1" applyFont="1" applyAlignment="1">
      <alignment vertical="center"/>
    </xf>
    <xf numFmtId="166" fontId="7" fillId="0" borderId="0" xfId="4" applyNumberFormat="1" applyFont="1" applyAlignment="1">
      <alignment vertical="center"/>
    </xf>
    <xf numFmtId="164" fontId="9" fillId="0" borderId="117" xfId="4" applyNumberFormat="1" applyFont="1" applyBorder="1" applyAlignment="1">
      <alignment horizontal="right" vertical="center"/>
    </xf>
    <xf numFmtId="164" fontId="9" fillId="11" borderId="112" xfId="4" applyNumberFormat="1" applyFont="1" applyFill="1" applyBorder="1" applyAlignment="1">
      <alignment horizontal="right" vertical="center"/>
    </xf>
    <xf numFmtId="164" fontId="9" fillId="0" borderId="114" xfId="4" applyNumberFormat="1" applyFont="1" applyBorder="1" applyAlignment="1">
      <alignment horizontal="right" vertical="center"/>
    </xf>
    <xf numFmtId="164" fontId="9" fillId="0" borderId="115" xfId="4" applyNumberFormat="1" applyFont="1" applyBorder="1" applyAlignment="1">
      <alignment horizontal="right" vertical="center"/>
    </xf>
    <xf numFmtId="164" fontId="9" fillId="0" borderId="116" xfId="4" applyNumberFormat="1" applyFont="1" applyBorder="1" applyAlignment="1">
      <alignment horizontal="right" vertical="center"/>
    </xf>
    <xf numFmtId="164" fontId="9" fillId="0" borderId="108" xfId="4" applyNumberFormat="1" applyFont="1" applyBorder="1" applyAlignment="1">
      <alignment horizontal="right" vertical="center"/>
    </xf>
    <xf numFmtId="164" fontId="9" fillId="0" borderId="109" xfId="4" applyNumberFormat="1" applyFont="1" applyBorder="1" applyAlignment="1">
      <alignment horizontal="right" vertical="center"/>
    </xf>
    <xf numFmtId="164" fontId="9" fillId="0" borderId="117" xfId="1" applyNumberFormat="1" applyFont="1" applyBorder="1" applyAlignment="1">
      <alignment horizontal="right" vertical="center"/>
    </xf>
    <xf numFmtId="164" fontId="9" fillId="11" borderId="112" xfId="1" applyNumberFormat="1" applyFont="1" applyFill="1" applyBorder="1" applyAlignment="1">
      <alignment horizontal="right" vertical="center"/>
    </xf>
    <xf numFmtId="164" fontId="9" fillId="0" borderId="118" xfId="4" applyNumberFormat="1" applyFont="1" applyBorder="1" applyAlignment="1">
      <alignment horizontal="right" vertical="center"/>
    </xf>
    <xf numFmtId="164" fontId="9" fillId="0" borderId="119" xfId="4" applyNumberFormat="1" applyFont="1" applyBorder="1" applyAlignment="1">
      <alignment horizontal="right" vertical="center"/>
    </xf>
    <xf numFmtId="164" fontId="9" fillId="0" borderId="120" xfId="4" applyNumberFormat="1" applyFont="1" applyBorder="1" applyAlignment="1">
      <alignment horizontal="right" vertical="center"/>
    </xf>
    <xf numFmtId="167" fontId="9" fillId="0" borderId="16" xfId="2" applyNumberFormat="1" applyFont="1" applyFill="1" applyBorder="1" applyAlignment="1">
      <alignment horizontal="right" vertical="center"/>
    </xf>
    <xf numFmtId="0" fontId="9" fillId="0" borderId="37" xfId="4" applyFont="1" applyBorder="1" applyAlignment="1">
      <alignment horizontal="center" vertical="center"/>
    </xf>
    <xf numFmtId="46" fontId="10" fillId="0" borderId="26" xfId="4" quotePrefix="1" applyNumberFormat="1" applyFont="1" applyBorder="1" applyAlignment="1">
      <alignment vertical="center"/>
    </xf>
    <xf numFmtId="174" fontId="9" fillId="0" borderId="26" xfId="4" applyNumberFormat="1" applyFont="1" applyBorder="1" applyAlignment="1">
      <alignment horizontal="right" vertical="center"/>
    </xf>
    <xf numFmtId="174" fontId="9" fillId="0" borderId="26" xfId="4" applyNumberFormat="1" applyFont="1" applyBorder="1" applyAlignment="1">
      <alignment vertical="center"/>
    </xf>
    <xf numFmtId="174" fontId="9" fillId="0" borderId="24" xfId="4" applyNumberFormat="1" applyFont="1" applyBorder="1" applyAlignment="1">
      <alignment vertical="center"/>
    </xf>
    <xf numFmtId="174" fontId="9" fillId="0" borderId="60" xfId="4" applyNumberFormat="1" applyFont="1" applyBorder="1" applyAlignment="1">
      <alignment vertical="center"/>
    </xf>
    <xf numFmtId="174" fontId="9" fillId="0" borderId="17" xfId="4" applyNumberFormat="1" applyFont="1" applyBorder="1" applyAlignment="1">
      <alignment vertical="center"/>
    </xf>
    <xf numFmtId="164" fontId="9" fillId="5" borderId="108" xfId="4" applyNumberFormat="1" applyFont="1" applyFill="1" applyBorder="1" applyAlignment="1">
      <alignment horizontal="right" vertical="center"/>
    </xf>
    <xf numFmtId="164" fontId="9" fillId="5" borderId="109" xfId="1" applyNumberFormat="1" applyFont="1" applyFill="1" applyBorder="1" applyAlignment="1">
      <alignment horizontal="right" vertical="center"/>
    </xf>
    <xf numFmtId="164" fontId="9" fillId="0" borderId="111" xfId="4" applyNumberFormat="1" applyFont="1" applyBorder="1" applyAlignment="1">
      <alignment horizontal="right" vertical="center"/>
    </xf>
    <xf numFmtId="167" fontId="9" fillId="5" borderId="112" xfId="2" applyNumberFormat="1" applyFont="1" applyFill="1" applyBorder="1" applyAlignment="1">
      <alignment horizontal="right" vertical="center"/>
    </xf>
    <xf numFmtId="164" fontId="9" fillId="5" borderId="113" xfId="1" applyNumberFormat="1" applyFont="1" applyFill="1" applyBorder="1" applyAlignment="1">
      <alignment horizontal="right" vertical="center"/>
    </xf>
    <xf numFmtId="167" fontId="9" fillId="5" borderId="108" xfId="2" applyNumberFormat="1" applyFont="1" applyFill="1" applyBorder="1" applyAlignment="1">
      <alignment horizontal="right" vertical="center"/>
    </xf>
    <xf numFmtId="164" fontId="9" fillId="5" borderId="112" xfId="4" applyNumberFormat="1" applyFont="1" applyFill="1" applyBorder="1" applyAlignment="1">
      <alignment horizontal="right" vertical="center"/>
    </xf>
    <xf numFmtId="164" fontId="9" fillId="5" borderId="112" xfId="1" applyNumberFormat="1" applyFont="1" applyFill="1" applyBorder="1" applyAlignment="1">
      <alignment horizontal="right" vertical="center"/>
    </xf>
    <xf numFmtId="0" fontId="9" fillId="0" borderId="1" xfId="4" applyFont="1" applyBorder="1" applyAlignment="1">
      <alignment horizontal="center" vertical="center"/>
    </xf>
    <xf numFmtId="46" fontId="10" fillId="0" borderId="24" xfId="4" quotePrefix="1" applyNumberFormat="1" applyFont="1" applyBorder="1" applyAlignment="1">
      <alignment vertical="center"/>
    </xf>
    <xf numFmtId="174" fontId="9" fillId="0" borderId="60" xfId="4" applyNumberFormat="1" applyFont="1" applyBorder="1" applyAlignment="1">
      <alignment horizontal="right" vertical="center"/>
    </xf>
    <xf numFmtId="174" fontId="9" fillId="0" borderId="59" xfId="4" applyNumberFormat="1" applyFont="1" applyBorder="1" applyAlignment="1">
      <alignment vertical="center"/>
    </xf>
    <xf numFmtId="164" fontId="9" fillId="0" borderId="24" xfId="4" applyNumberFormat="1" applyFont="1" applyBorder="1" applyAlignment="1">
      <alignment vertical="center"/>
    </xf>
    <xf numFmtId="174" fontId="9" fillId="0" borderId="27" xfId="4" applyNumberFormat="1" applyFont="1" applyBorder="1" applyAlignment="1">
      <alignment vertical="center"/>
    </xf>
    <xf numFmtId="46" fontId="10" fillId="0" borderId="34" xfId="4" quotePrefix="1" applyNumberFormat="1" applyFont="1" applyBorder="1" applyAlignment="1">
      <alignment vertical="center"/>
    </xf>
    <xf numFmtId="46" fontId="37" fillId="0" borderId="34" xfId="4" quotePrefix="1" applyNumberFormat="1" applyFont="1" applyBorder="1" applyAlignment="1">
      <alignment vertical="center"/>
    </xf>
    <xf numFmtId="164" fontId="9" fillId="5" borderId="108" xfId="1" applyNumberFormat="1" applyFont="1" applyFill="1" applyBorder="1" applyAlignment="1">
      <alignment horizontal="right" vertical="center"/>
    </xf>
    <xf numFmtId="39" fontId="9" fillId="0" borderId="2" xfId="1" applyNumberFormat="1" applyFont="1" applyBorder="1" applyAlignment="1">
      <alignment horizontal="right" vertical="center"/>
    </xf>
    <xf numFmtId="39" fontId="9" fillId="0" borderId="4" xfId="2" applyNumberFormat="1" applyFont="1" applyFill="1" applyBorder="1" applyAlignment="1">
      <alignment horizontal="right" vertical="center"/>
    </xf>
    <xf numFmtId="164" fontId="9" fillId="0" borderId="26" xfId="2" applyNumberFormat="1" applyFont="1" applyFill="1" applyBorder="1" applyAlignment="1">
      <alignment horizontal="right" vertical="center"/>
    </xf>
    <xf numFmtId="164" fontId="9" fillId="0" borderId="2" xfId="2" applyNumberFormat="1" applyFont="1" applyFill="1" applyBorder="1" applyAlignment="1">
      <alignment horizontal="right" vertical="center"/>
    </xf>
    <xf numFmtId="0" fontId="10" fillId="0" borderId="106" xfId="4" applyFont="1" applyBorder="1" applyAlignment="1">
      <alignment vertical="center" wrapText="1"/>
    </xf>
    <xf numFmtId="46" fontId="10" fillId="0" borderId="33" xfId="4" quotePrefix="1" applyNumberFormat="1" applyFont="1" applyBorder="1" applyAlignment="1">
      <alignment vertical="center"/>
    </xf>
    <xf numFmtId="174" fontId="9" fillId="0" borderId="24" xfId="4" applyNumberFormat="1" applyFont="1" applyBorder="1" applyAlignment="1">
      <alignment horizontal="right" vertical="center"/>
    </xf>
    <xf numFmtId="174" fontId="9" fillId="0" borderId="33" xfId="4" applyNumberFormat="1" applyFont="1" applyBorder="1" applyAlignment="1">
      <alignment vertical="center"/>
    </xf>
    <xf numFmtId="174" fontId="9" fillId="0" borderId="80" xfId="4" applyNumberFormat="1" applyFont="1" applyBorder="1" applyAlignment="1">
      <alignment vertical="center"/>
    </xf>
    <xf numFmtId="174" fontId="9" fillId="0" borderId="0" xfId="4" applyNumberFormat="1" applyFont="1" applyAlignment="1">
      <alignment vertical="center"/>
    </xf>
    <xf numFmtId="174" fontId="9" fillId="0" borderId="28" xfId="4" applyNumberFormat="1" applyFont="1" applyBorder="1" applyAlignment="1">
      <alignment horizontal="right" vertical="center"/>
    </xf>
    <xf numFmtId="174" fontId="9" fillId="0" borderId="0" xfId="4" applyNumberFormat="1" applyFont="1" applyAlignment="1">
      <alignment horizontal="right" vertical="center"/>
    </xf>
    <xf numFmtId="174" fontId="9" fillId="0" borderId="10" xfId="4" applyNumberFormat="1" applyFont="1" applyBorder="1" applyAlignment="1">
      <alignment horizontal="right" vertical="center"/>
    </xf>
    <xf numFmtId="174" fontId="9" fillId="0" borderId="17" xfId="4" applyNumberFormat="1" applyFont="1" applyBorder="1" applyAlignment="1">
      <alignment horizontal="right" vertical="center"/>
    </xf>
    <xf numFmtId="174" fontId="9" fillId="0" borderId="107" xfId="4" applyNumberFormat="1" applyFont="1" applyBorder="1" applyAlignment="1">
      <alignment vertical="center"/>
    </xf>
    <xf numFmtId="174" fontId="9" fillId="0" borderId="18" xfId="4" applyNumberFormat="1" applyFont="1" applyBorder="1" applyAlignment="1">
      <alignment vertical="center"/>
    </xf>
    <xf numFmtId="177" fontId="9" fillId="0" borderId="0" xfId="4" applyNumberFormat="1" applyFont="1" applyAlignment="1">
      <alignment vertical="center"/>
    </xf>
    <xf numFmtId="164" fontId="9" fillId="0" borderId="4" xfId="2" applyNumberFormat="1" applyFont="1" applyFill="1" applyBorder="1" applyAlignment="1">
      <alignment horizontal="right" vertical="center"/>
    </xf>
    <xf numFmtId="167" fontId="9" fillId="0" borderId="31" xfId="2" applyNumberFormat="1" applyFont="1" applyFill="1" applyBorder="1" applyAlignment="1">
      <alignment horizontal="right" vertical="center"/>
    </xf>
    <xf numFmtId="167" fontId="9" fillId="0" borderId="27" xfId="2" applyNumberFormat="1" applyFont="1" applyFill="1" applyBorder="1" applyAlignment="1">
      <alignment horizontal="right" vertical="center"/>
    </xf>
    <xf numFmtId="167" fontId="9" fillId="0" borderId="18" xfId="2" applyNumberFormat="1" applyFont="1" applyFill="1" applyBorder="1" applyAlignment="1">
      <alignment horizontal="right" vertical="center"/>
    </xf>
    <xf numFmtId="168" fontId="9" fillId="0" borderId="4" xfId="4" applyNumberFormat="1" applyFont="1" applyBorder="1" applyAlignment="1">
      <alignment horizontal="right" vertical="center"/>
    </xf>
    <xf numFmtId="168" fontId="9" fillId="0" borderId="4" xfId="1" applyNumberFormat="1" applyFont="1" applyBorder="1" applyAlignment="1">
      <alignment horizontal="right" vertical="center"/>
    </xf>
    <xf numFmtId="39" fontId="9" fillId="0" borderId="26" xfId="4" applyNumberFormat="1" applyFont="1" applyBorder="1" applyAlignment="1">
      <alignment horizontal="right" vertical="center"/>
    </xf>
    <xf numFmtId="39" fontId="9" fillId="0" borderId="2" xfId="4" applyNumberFormat="1" applyFont="1" applyBorder="1" applyAlignment="1">
      <alignment horizontal="right" vertical="center"/>
    </xf>
    <xf numFmtId="164" fontId="9" fillId="0" borderId="111" xfId="1" applyNumberFormat="1" applyFont="1" applyBorder="1" applyAlignment="1">
      <alignment horizontal="right" vertical="center"/>
    </xf>
    <xf numFmtId="0" fontId="29" fillId="10" borderId="0" xfId="4" applyFont="1" applyFill="1" applyAlignment="1">
      <alignment horizontal="center" wrapText="1"/>
    </xf>
    <xf numFmtId="0" fontId="9" fillId="0" borderId="0" xfId="1" applyFont="1" applyAlignment="1">
      <alignment horizontal="left" vertical="top" wrapText="1"/>
    </xf>
    <xf numFmtId="0" fontId="9" fillId="0" borderId="0" xfId="4" applyFont="1" applyAlignment="1">
      <alignment horizontal="left" vertical="top" wrapText="1"/>
    </xf>
    <xf numFmtId="164" fontId="7" fillId="0" borderId="0" xfId="1" applyNumberFormat="1" applyFont="1" applyAlignment="1">
      <alignment vertical="center"/>
    </xf>
    <xf numFmtId="0" fontId="9" fillId="2" borderId="70" xfId="4" applyFont="1" applyFill="1" applyBorder="1" applyAlignment="1">
      <alignment horizontal="center"/>
    </xf>
    <xf numFmtId="0" fontId="10" fillId="2" borderId="53" xfId="4" applyFont="1" applyFill="1" applyBorder="1" applyAlignment="1">
      <alignment horizontal="center" vertical="center"/>
    </xf>
    <xf numFmtId="174" fontId="9" fillId="0" borderId="34" xfId="4" applyNumberFormat="1" applyFont="1" applyBorder="1" applyAlignment="1">
      <alignment horizontal="right" vertical="center"/>
    </xf>
    <xf numFmtId="174" fontId="9" fillId="0" borderId="2" xfId="4" applyNumberFormat="1" applyFont="1" applyBorder="1" applyAlignment="1">
      <alignment horizontal="right" vertical="center"/>
    </xf>
    <xf numFmtId="164" fontId="9" fillId="0" borderId="84" xfId="4" applyNumberFormat="1" applyFont="1" applyBorder="1" applyAlignment="1">
      <alignment horizontal="right" vertical="center"/>
    </xf>
    <xf numFmtId="174" fontId="9" fillId="0" borderId="70" xfId="4" applyNumberFormat="1" applyFont="1" applyBorder="1" applyAlignment="1">
      <alignment horizontal="right" vertical="center"/>
    </xf>
    <xf numFmtId="0" fontId="37" fillId="0" borderId="2" xfId="4" applyFont="1" applyBorder="1" applyAlignment="1">
      <alignment vertical="center" wrapText="1"/>
    </xf>
    <xf numFmtId="174" fontId="9" fillId="0" borderId="13" xfId="4" applyNumberFormat="1" applyFont="1" applyBorder="1" applyAlignment="1">
      <alignment horizontal="right" vertical="center"/>
    </xf>
    <xf numFmtId="174" fontId="9" fillId="0" borderId="36" xfId="4" applyNumberFormat="1" applyFont="1" applyBorder="1" applyAlignment="1">
      <alignment horizontal="right" vertical="center"/>
    </xf>
    <xf numFmtId="0" fontId="10" fillId="0" borderId="105" xfId="4" applyFont="1" applyBorder="1" applyAlignment="1">
      <alignment vertical="center" wrapText="1"/>
    </xf>
    <xf numFmtId="0" fontId="37" fillId="0" borderId="34" xfId="4" applyFont="1" applyBorder="1" applyAlignment="1">
      <alignment vertical="center" wrapText="1"/>
    </xf>
    <xf numFmtId="164" fontId="10" fillId="0" borderId="0" xfId="4" applyNumberFormat="1" applyFont="1" applyAlignment="1">
      <alignment vertical="center"/>
    </xf>
    <xf numFmtId="0" fontId="9" fillId="0" borderId="87" xfId="4" applyFont="1" applyBorder="1" applyAlignment="1">
      <alignment vertical="center" wrapText="1"/>
    </xf>
    <xf numFmtId="164" fontId="9" fillId="0" borderId="93" xfId="4" applyNumberFormat="1" applyFont="1" applyBorder="1" applyAlignment="1">
      <alignment horizontal="right" vertical="center"/>
    </xf>
    <xf numFmtId="0" fontId="10" fillId="0" borderId="24" xfId="4" applyFont="1" applyBorder="1" applyAlignment="1">
      <alignment vertical="center" wrapText="1"/>
    </xf>
    <xf numFmtId="164" fontId="9" fillId="0" borderId="33" xfId="4" applyNumberFormat="1" applyFont="1" applyBorder="1" applyAlignment="1">
      <alignment horizontal="right" vertical="center"/>
    </xf>
    <xf numFmtId="164" fontId="9" fillId="0" borderId="80" xfId="4" applyNumberFormat="1" applyFont="1" applyBorder="1" applyAlignment="1">
      <alignment horizontal="right" vertical="center"/>
    </xf>
    <xf numFmtId="0" fontId="3" fillId="12" borderId="0" xfId="4" applyFill="1"/>
    <xf numFmtId="167" fontId="9" fillId="0" borderId="106" xfId="2" applyNumberFormat="1" applyFont="1" applyFill="1" applyBorder="1" applyAlignment="1">
      <alignment horizontal="right" vertical="center"/>
    </xf>
    <xf numFmtId="164" fontId="9" fillId="0" borderId="106" xfId="4" applyNumberFormat="1" applyFont="1" applyBorder="1" applyAlignment="1">
      <alignment horizontal="right" vertical="center"/>
    </xf>
    <xf numFmtId="0" fontId="10" fillId="0" borderId="71" xfId="4" applyFont="1" applyBorder="1" applyAlignment="1">
      <alignment vertical="center"/>
    </xf>
    <xf numFmtId="164" fontId="9" fillId="0" borderId="106" xfId="1" applyNumberFormat="1" applyFont="1" applyBorder="1" applyAlignment="1">
      <alignment horizontal="right" vertical="center"/>
    </xf>
    <xf numFmtId="0" fontId="10" fillId="0" borderId="60" xfId="4" applyFont="1" applyBorder="1" applyAlignment="1">
      <alignment vertical="center" wrapText="1"/>
    </xf>
    <xf numFmtId="0" fontId="3" fillId="0" borderId="0" xfId="4" applyAlignment="1">
      <alignment horizontal="center" vertical="top"/>
    </xf>
    <xf numFmtId="0" fontId="3" fillId="0" borderId="0" xfId="4" applyAlignment="1">
      <alignment horizontal="left" vertical="top" wrapText="1"/>
    </xf>
    <xf numFmtId="0" fontId="9" fillId="0" borderId="0" xfId="4" applyFont="1" applyAlignment="1">
      <alignment vertical="center"/>
    </xf>
    <xf numFmtId="0" fontId="1" fillId="0" borderId="0" xfId="4" applyFont="1" applyAlignment="1">
      <alignment horizontal="center" vertical="center"/>
    </xf>
    <xf numFmtId="0" fontId="1" fillId="0" borderId="0" xfId="4" applyFont="1" applyAlignment="1">
      <alignment vertical="center"/>
    </xf>
    <xf numFmtId="0" fontId="9" fillId="2" borderId="11" xfId="4" applyFont="1" applyFill="1" applyBorder="1" applyAlignment="1">
      <alignment horizontal="center" vertical="center"/>
    </xf>
    <xf numFmtId="15" fontId="9" fillId="0" borderId="24" xfId="4" applyNumberFormat="1" applyFont="1" applyBorder="1" applyAlignment="1">
      <alignment horizontal="center" vertical="center"/>
    </xf>
    <xf numFmtId="0" fontId="9" fillId="0" borderId="17" xfId="4" applyFont="1" applyBorder="1" applyAlignment="1">
      <alignment horizontal="center" vertical="center"/>
    </xf>
    <xf numFmtId="15" fontId="9" fillId="0" borderId="2" xfId="4" applyNumberFormat="1" applyFont="1" applyBorder="1" applyAlignment="1">
      <alignment horizontal="center" vertical="center"/>
    </xf>
    <xf numFmtId="46" fontId="10" fillId="0" borderId="26" xfId="4" quotePrefix="1" applyNumberFormat="1" applyFont="1" applyBorder="1" applyAlignment="1">
      <alignment horizontal="left" vertical="center"/>
    </xf>
    <xf numFmtId="164" fontId="9" fillId="0" borderId="26" xfId="4" applyNumberFormat="1" applyFont="1" applyBorder="1" applyAlignment="1">
      <alignment horizontal="center" vertical="center"/>
    </xf>
    <xf numFmtId="164" fontId="9" fillId="0" borderId="27" xfId="4" applyNumberFormat="1" applyFont="1" applyBorder="1" applyAlignment="1">
      <alignment horizontal="center" vertical="center"/>
    </xf>
    <xf numFmtId="0" fontId="9" fillId="0" borderId="12" xfId="4" applyFont="1" applyBorder="1" applyAlignment="1">
      <alignment vertical="center"/>
    </xf>
    <xf numFmtId="0" fontId="23" fillId="0" borderId="2" xfId="4" applyFont="1" applyBorder="1" applyAlignment="1">
      <alignment vertical="center" wrapText="1"/>
    </xf>
    <xf numFmtId="164" fontId="9" fillId="0" borderId="41" xfId="4" applyNumberFormat="1" applyFont="1" applyBorder="1" applyAlignment="1">
      <alignment horizontal="right" vertical="center"/>
    </xf>
    <xf numFmtId="0" fontId="10" fillId="0" borderId="16" xfId="4" applyFont="1" applyBorder="1" applyAlignment="1">
      <alignment vertical="center" wrapText="1"/>
    </xf>
    <xf numFmtId="0" fontId="10" fillId="0" borderId="26" xfId="4" quotePrefix="1" applyFont="1" applyBorder="1" applyAlignment="1">
      <alignment vertical="center"/>
    </xf>
    <xf numFmtId="164" fontId="9" fillId="0" borderId="17" xfId="4" applyNumberFormat="1" applyFont="1" applyBorder="1" applyAlignment="1">
      <alignment vertical="center"/>
    </xf>
    <xf numFmtId="164" fontId="9" fillId="0" borderId="18" xfId="4" applyNumberFormat="1" applyFont="1" applyBorder="1" applyAlignment="1">
      <alignment horizontal="center" vertical="center"/>
    </xf>
    <xf numFmtId="0" fontId="9" fillId="0" borderId="0" xfId="4" applyFont="1" applyAlignment="1">
      <alignment horizontal="left" vertical="top" wrapText="1"/>
    </xf>
    <xf numFmtId="0" fontId="1" fillId="0" borderId="0" xfId="4" applyFont="1" applyAlignment="1">
      <alignment horizontal="center" vertical="top"/>
    </xf>
    <xf numFmtId="0" fontId="1" fillId="0" borderId="0" xfId="4" applyFont="1" applyAlignment="1">
      <alignment horizontal="left" vertical="top" wrapText="1"/>
    </xf>
    <xf numFmtId="0" fontId="1" fillId="0" borderId="0" xfId="4" applyFont="1" applyAlignment="1">
      <alignment horizontal="left" vertical="top" wrapText="1"/>
    </xf>
    <xf numFmtId="15" fontId="9" fillId="0" borderId="26" xfId="4" applyNumberFormat="1" applyFont="1" applyBorder="1" applyAlignment="1">
      <alignment horizontal="center" vertical="center"/>
    </xf>
    <xf numFmtId="0" fontId="9" fillId="0" borderId="27" xfId="4" applyFont="1" applyBorder="1" applyAlignment="1">
      <alignment horizontal="center" vertical="center"/>
    </xf>
    <xf numFmtId="170" fontId="9" fillId="0" borderId="0" xfId="6" applyNumberFormat="1" applyFont="1" applyAlignment="1">
      <alignment vertical="center"/>
    </xf>
    <xf numFmtId="0" fontId="1" fillId="0" borderId="0" xfId="4" applyFont="1" applyAlignment="1">
      <alignment horizontal="left" vertical="center" wrapText="1"/>
    </xf>
    <xf numFmtId="0" fontId="7" fillId="0" borderId="0" xfId="1" applyFont="1" applyAlignment="1">
      <alignment horizontal="center" vertical="center"/>
    </xf>
    <xf numFmtId="0" fontId="1" fillId="0" borderId="0" xfId="4" applyFont="1" applyAlignment="1">
      <alignment vertical="center" wrapText="1"/>
    </xf>
  </cellXfs>
  <cellStyles count="8">
    <cellStyle name="Comma" xfId="5" builtinId="3"/>
    <cellStyle name="Comma [0] 2" xfId="7" xr:uid="{9C458EC5-0C41-4CBA-96FA-40E19254DEC5}"/>
    <cellStyle name="Comma 2" xfId="2" xr:uid="{00000000-0005-0000-0000-000000000000}"/>
    <cellStyle name="Normal" xfId="0" builtinId="0"/>
    <cellStyle name="Normal 10 2 2" xfId="4" xr:uid="{E9B99B1D-E6F4-4388-94E2-E2CD597D1C8F}"/>
    <cellStyle name="Normal 2" xfId="1" xr:uid="{00000000-0005-0000-0000-000002000000}"/>
    <cellStyle name="Percent" xfId="3" builtinId="5"/>
    <cellStyle name="Percent 2" xfId="6" xr:uid="{C8BC7A78-9025-45F5-84E8-2725259C6BDA}"/>
  </cellStyles>
  <dxfs count="0"/>
  <tableStyles count="0" defaultTableStyle="TableStyleMedium9" defaultPivotStyle="PivotStyleLight16"/>
  <colors>
    <mruColors>
      <color rgb="FFFFFF99"/>
      <color rgb="FFFF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84"/>
  <sheetViews>
    <sheetView tabSelected="1" view="pageBreakPreview" zoomScaleNormal="100" zoomScaleSheetLayoutView="100" workbookViewId="0">
      <selection activeCell="B7" sqref="B7:L7"/>
    </sheetView>
  </sheetViews>
  <sheetFormatPr defaultRowHeight="12.75" x14ac:dyDescent="0.2"/>
  <cols>
    <col min="1" max="1" width="2.5703125" customWidth="1"/>
    <col min="2" max="2" width="8.5703125" customWidth="1"/>
    <col min="3" max="3" width="47.7109375" customWidth="1"/>
    <col min="4" max="12" width="12.5703125" customWidth="1"/>
    <col min="13" max="13" width="2.5703125" customWidth="1"/>
    <col min="20" max="20" width="10.7109375" bestFit="1" customWidth="1"/>
    <col min="22" max="24" width="10" bestFit="1" customWidth="1"/>
    <col min="25" max="29" width="11.28515625" bestFit="1" customWidth="1"/>
    <col min="30" max="30" width="10" customWidth="1"/>
  </cols>
  <sheetData>
    <row r="1" spans="1:31" s="7" customFormat="1" ht="17.25" customHeight="1" x14ac:dyDescent="0.2">
      <c r="A1" s="14"/>
      <c r="B1" s="115" t="s">
        <v>0</v>
      </c>
      <c r="C1" s="14"/>
      <c r="D1" s="14"/>
      <c r="E1" s="14"/>
      <c r="F1" s="14"/>
      <c r="G1" s="13"/>
      <c r="H1" s="14"/>
      <c r="J1" s="14"/>
      <c r="K1" s="14"/>
      <c r="L1" s="13" t="s">
        <v>1</v>
      </c>
      <c r="M1" s="14"/>
      <c r="N1"/>
      <c r="O1"/>
      <c r="P1"/>
      <c r="Q1"/>
      <c r="R1"/>
      <c r="S1"/>
      <c r="T1"/>
      <c r="U1"/>
      <c r="V1"/>
      <c r="W1"/>
      <c r="X1"/>
      <c r="Y1"/>
      <c r="Z1"/>
      <c r="AA1"/>
      <c r="AB1"/>
      <c r="AC1"/>
      <c r="AD1"/>
    </row>
    <row r="2" spans="1:31" s="7" customFormat="1" ht="17.25" customHeight="1" x14ac:dyDescent="0.2">
      <c r="A2" s="14"/>
      <c r="B2" s="115"/>
      <c r="C2" s="15"/>
      <c r="D2" s="15"/>
      <c r="E2" s="14"/>
      <c r="F2" s="14"/>
      <c r="G2" s="14"/>
      <c r="H2" s="14"/>
      <c r="J2" s="14"/>
      <c r="K2" s="14"/>
      <c r="L2" s="13" t="s">
        <v>2</v>
      </c>
      <c r="M2" s="14"/>
      <c r="N2"/>
      <c r="O2"/>
      <c r="P2"/>
      <c r="Q2"/>
      <c r="R2"/>
      <c r="S2"/>
      <c r="T2"/>
      <c r="U2"/>
      <c r="V2"/>
      <c r="W2"/>
      <c r="X2"/>
      <c r="Y2"/>
      <c r="Z2"/>
      <c r="AA2"/>
      <c r="AB2"/>
      <c r="AC2"/>
      <c r="AD2"/>
    </row>
    <row r="3" spans="1:31" s="7" customFormat="1" ht="17.25" customHeight="1" x14ac:dyDescent="0.2">
      <c r="A3" s="14"/>
      <c r="B3" s="16"/>
      <c r="C3" s="14"/>
      <c r="D3" s="14"/>
      <c r="E3" s="14"/>
      <c r="F3" s="14"/>
      <c r="G3" s="13"/>
      <c r="H3" s="14"/>
      <c r="J3" s="14"/>
      <c r="K3" s="14"/>
      <c r="L3" s="13" t="s">
        <v>3</v>
      </c>
      <c r="M3" s="14"/>
      <c r="N3"/>
      <c r="O3"/>
      <c r="P3"/>
      <c r="Q3"/>
      <c r="R3"/>
      <c r="S3"/>
      <c r="T3"/>
      <c r="U3"/>
      <c r="V3"/>
      <c r="W3"/>
      <c r="X3"/>
      <c r="Y3"/>
      <c r="Z3"/>
      <c r="AA3"/>
      <c r="AB3"/>
      <c r="AC3"/>
      <c r="AD3"/>
    </row>
    <row r="4" spans="1:31" s="7" customFormat="1" ht="17.25" customHeight="1" x14ac:dyDescent="0.2">
      <c r="A4" s="14"/>
      <c r="B4" s="17"/>
      <c r="C4" s="18"/>
      <c r="D4" s="18"/>
      <c r="E4" s="14"/>
      <c r="F4" s="14"/>
      <c r="G4" s="13"/>
      <c r="H4" s="14"/>
      <c r="J4" s="14"/>
      <c r="K4" s="14"/>
      <c r="L4" s="13" t="s">
        <v>4</v>
      </c>
      <c r="M4" s="14"/>
      <c r="N4"/>
      <c r="O4"/>
      <c r="P4"/>
      <c r="Q4"/>
      <c r="R4"/>
      <c r="S4"/>
      <c r="T4"/>
      <c r="U4"/>
      <c r="V4"/>
      <c r="W4"/>
      <c r="X4"/>
      <c r="Y4"/>
      <c r="Z4"/>
      <c r="AA4"/>
      <c r="AB4"/>
      <c r="AC4"/>
      <c r="AD4"/>
    </row>
    <row r="5" spans="1:31" s="7" customFormat="1" ht="17.25" customHeight="1" x14ac:dyDescent="0.2">
      <c r="A5" s="14"/>
      <c r="B5" s="17"/>
      <c r="C5" s="14"/>
      <c r="D5" s="14"/>
      <c r="E5" s="14"/>
      <c r="F5" s="14"/>
      <c r="G5" s="13"/>
      <c r="H5" s="14"/>
      <c r="J5" s="14"/>
      <c r="K5" s="14"/>
      <c r="L5" s="13" t="s">
        <v>5</v>
      </c>
      <c r="M5" s="14"/>
      <c r="N5"/>
      <c r="O5"/>
      <c r="P5"/>
      <c r="Q5"/>
      <c r="R5"/>
      <c r="S5"/>
      <c r="T5"/>
      <c r="U5"/>
      <c r="V5"/>
      <c r="W5"/>
      <c r="X5"/>
      <c r="Y5"/>
      <c r="Z5"/>
      <c r="AA5"/>
      <c r="AB5"/>
      <c r="AC5"/>
      <c r="AD5"/>
    </row>
    <row r="6" spans="1:31" s="7" customFormat="1" ht="17.25" customHeight="1" x14ac:dyDescent="0.2">
      <c r="A6" s="14"/>
      <c r="B6" s="14"/>
      <c r="C6" s="14"/>
      <c r="D6" s="14"/>
      <c r="E6" s="14"/>
      <c r="F6" s="14"/>
      <c r="G6" s="14"/>
      <c r="H6" s="14" t="s">
        <v>6</v>
      </c>
      <c r="J6" s="14"/>
      <c r="K6" s="14"/>
      <c r="L6" s="13" t="s">
        <v>7</v>
      </c>
      <c r="M6" s="14"/>
      <c r="N6"/>
      <c r="O6"/>
      <c r="P6"/>
      <c r="Q6"/>
      <c r="R6"/>
      <c r="S6"/>
      <c r="T6"/>
      <c r="U6"/>
      <c r="V6"/>
      <c r="W6"/>
      <c r="X6"/>
      <c r="Y6"/>
      <c r="Z6"/>
      <c r="AA6"/>
      <c r="AB6"/>
      <c r="AC6"/>
      <c r="AD6"/>
    </row>
    <row r="7" spans="1:31" s="7" customFormat="1" ht="17.25" customHeight="1" x14ac:dyDescent="0.2">
      <c r="A7" s="14"/>
      <c r="B7" s="437" t="s">
        <v>7</v>
      </c>
      <c r="C7" s="437"/>
      <c r="D7" s="437"/>
      <c r="E7" s="437"/>
      <c r="F7" s="437"/>
      <c r="G7" s="437"/>
      <c r="H7" s="437"/>
      <c r="I7" s="437"/>
      <c r="J7" s="437"/>
      <c r="K7" s="437"/>
      <c r="L7" s="437"/>
      <c r="M7" s="14"/>
      <c r="N7"/>
      <c r="O7"/>
      <c r="P7"/>
      <c r="Q7"/>
      <c r="R7"/>
      <c r="S7"/>
      <c r="T7"/>
      <c r="U7"/>
      <c r="V7"/>
      <c r="W7"/>
      <c r="X7"/>
      <c r="Y7"/>
      <c r="Z7"/>
      <c r="AA7"/>
      <c r="AB7"/>
      <c r="AC7"/>
      <c r="AD7"/>
    </row>
    <row r="8" spans="1:31" s="7" customFormat="1" ht="17.25" customHeight="1" x14ac:dyDescent="0.2">
      <c r="A8" s="14"/>
      <c r="B8" s="438" t="s">
        <v>8</v>
      </c>
      <c r="C8" s="438"/>
      <c r="D8" s="438"/>
      <c r="E8" s="438"/>
      <c r="F8" s="438"/>
      <c r="G8" s="438"/>
      <c r="H8" s="438"/>
      <c r="I8" s="438"/>
      <c r="J8" s="438"/>
      <c r="K8" s="438"/>
      <c r="L8" s="438"/>
      <c r="M8" s="14"/>
      <c r="N8"/>
      <c r="O8"/>
      <c r="P8"/>
      <c r="Q8"/>
      <c r="R8"/>
      <c r="S8"/>
      <c r="T8"/>
      <c r="U8"/>
      <c r="V8"/>
      <c r="W8"/>
      <c r="X8"/>
      <c r="Y8"/>
      <c r="Z8"/>
      <c r="AA8"/>
      <c r="AB8"/>
      <c r="AC8"/>
      <c r="AD8"/>
    </row>
    <row r="9" spans="1:31" s="7" customFormat="1" ht="17.25" customHeight="1" thickBot="1" x14ac:dyDescent="0.25">
      <c r="A9" s="14"/>
      <c r="B9" s="14"/>
      <c r="C9" s="19"/>
      <c r="D9" s="19"/>
      <c r="E9" s="19"/>
      <c r="F9" s="19"/>
      <c r="G9" s="19"/>
      <c r="H9" s="19"/>
      <c r="I9" s="19"/>
      <c r="J9" s="14"/>
      <c r="K9" s="14"/>
      <c r="L9" s="14"/>
      <c r="M9" s="14"/>
      <c r="N9"/>
      <c r="O9"/>
      <c r="P9"/>
      <c r="Q9"/>
      <c r="R9"/>
      <c r="S9"/>
      <c r="T9"/>
      <c r="U9"/>
      <c r="V9"/>
      <c r="W9"/>
      <c r="X9"/>
      <c r="Y9"/>
      <c r="Z9"/>
      <c r="AA9"/>
      <c r="AB9"/>
      <c r="AC9"/>
      <c r="AD9"/>
    </row>
    <row r="10" spans="1:31" s="7" customFormat="1" ht="17.25" customHeight="1" x14ac:dyDescent="0.2">
      <c r="A10" s="14"/>
      <c r="B10" s="20" t="s">
        <v>9</v>
      </c>
      <c r="C10" s="21"/>
      <c r="D10" s="50">
        <v>2013</v>
      </c>
      <c r="E10" s="50">
        <v>2014</v>
      </c>
      <c r="F10" s="49">
        <v>2015</v>
      </c>
      <c r="G10" s="49">
        <v>2016</v>
      </c>
      <c r="H10" s="49">
        <v>2017</v>
      </c>
      <c r="I10" s="116">
        <v>2018</v>
      </c>
      <c r="J10" s="49">
        <v>2019</v>
      </c>
      <c r="K10" s="49">
        <v>2020</v>
      </c>
      <c r="L10" s="102">
        <v>2021</v>
      </c>
      <c r="M10" s="14"/>
      <c r="N10"/>
      <c r="O10"/>
      <c r="P10"/>
      <c r="Q10"/>
      <c r="R10"/>
      <c r="S10"/>
      <c r="T10"/>
      <c r="U10"/>
      <c r="V10"/>
      <c r="W10"/>
      <c r="X10"/>
      <c r="Y10"/>
      <c r="Z10"/>
      <c r="AA10"/>
      <c r="AB10"/>
      <c r="AC10"/>
      <c r="AD10"/>
      <c r="AE10" s="3"/>
    </row>
    <row r="11" spans="1:31" s="7" customFormat="1" ht="17.25" customHeight="1" thickBot="1" x14ac:dyDescent="0.25">
      <c r="A11" s="14"/>
      <c r="B11" s="23" t="s">
        <v>10</v>
      </c>
      <c r="C11" s="24" t="s">
        <v>11</v>
      </c>
      <c r="D11" s="139" t="s">
        <v>12</v>
      </c>
      <c r="E11" s="193" t="s">
        <v>12</v>
      </c>
      <c r="F11" s="57" t="s">
        <v>12</v>
      </c>
      <c r="G11" s="57" t="s">
        <v>12</v>
      </c>
      <c r="H11" s="57" t="s">
        <v>12</v>
      </c>
      <c r="I11" s="199" t="s">
        <v>12</v>
      </c>
      <c r="J11" s="57" t="s">
        <v>12</v>
      </c>
      <c r="K11" s="57" t="s">
        <v>12</v>
      </c>
      <c r="L11" s="59" t="s">
        <v>12</v>
      </c>
      <c r="M11" s="14"/>
      <c r="N11"/>
      <c r="O11"/>
      <c r="P11"/>
      <c r="Q11"/>
      <c r="R11"/>
      <c r="S11"/>
      <c r="T11"/>
      <c r="U11"/>
      <c r="V11"/>
      <c r="W11"/>
      <c r="X11"/>
      <c r="Y11"/>
      <c r="Z11"/>
      <c r="AA11"/>
      <c r="AB11"/>
      <c r="AC11"/>
      <c r="AD11"/>
      <c r="AE11" s="3"/>
    </row>
    <row r="12" spans="1:31" s="8" customFormat="1" ht="17.25" customHeight="1" x14ac:dyDescent="0.2">
      <c r="A12" s="14"/>
      <c r="B12" s="27"/>
      <c r="C12" s="28"/>
      <c r="D12" s="61" t="s">
        <v>13</v>
      </c>
      <c r="E12" s="140" t="s">
        <v>14</v>
      </c>
      <c r="F12" s="61" t="s">
        <v>15</v>
      </c>
      <c r="G12" s="213" t="s">
        <v>16</v>
      </c>
      <c r="H12" s="142" t="s">
        <v>17</v>
      </c>
      <c r="I12" s="202" t="s">
        <v>18</v>
      </c>
      <c r="J12" s="61" t="s">
        <v>19</v>
      </c>
      <c r="K12" s="140" t="s">
        <v>20</v>
      </c>
      <c r="L12" s="62" t="s">
        <v>21</v>
      </c>
      <c r="M12" s="14"/>
      <c r="N12"/>
      <c r="O12"/>
      <c r="P12"/>
      <c r="Q12"/>
      <c r="R12"/>
      <c r="S12"/>
      <c r="T12"/>
      <c r="U12"/>
      <c r="V12"/>
      <c r="W12"/>
      <c r="X12"/>
      <c r="Y12"/>
      <c r="Z12"/>
      <c r="AA12"/>
      <c r="AB12"/>
      <c r="AC12"/>
      <c r="AD12"/>
      <c r="AE12" s="3"/>
    </row>
    <row r="13" spans="1:31" s="8" customFormat="1" ht="17.25" customHeight="1" x14ac:dyDescent="0.2">
      <c r="A13" s="14"/>
      <c r="B13" s="125"/>
      <c r="C13" s="126"/>
      <c r="D13" s="144"/>
      <c r="E13" s="144"/>
      <c r="F13" s="127"/>
      <c r="G13" s="127"/>
      <c r="H13" s="127"/>
      <c r="I13" s="203"/>
      <c r="J13" s="127"/>
      <c r="K13" s="127"/>
      <c r="L13" s="143"/>
      <c r="M13" s="14"/>
      <c r="N13"/>
      <c r="O13"/>
      <c r="P13"/>
      <c r="Q13"/>
      <c r="R13"/>
      <c r="S13"/>
      <c r="T13"/>
      <c r="U13"/>
      <c r="V13"/>
      <c r="W13"/>
      <c r="X13"/>
      <c r="Y13"/>
      <c r="Z13"/>
      <c r="AA13"/>
      <c r="AB13"/>
      <c r="AC13"/>
      <c r="AD13"/>
      <c r="AE13" s="3"/>
    </row>
    <row r="14" spans="1:31" s="7" customFormat="1" ht="17.25" customHeight="1" x14ac:dyDescent="0.2">
      <c r="A14" s="14"/>
      <c r="B14" s="29">
        <v>1</v>
      </c>
      <c r="C14" s="30" t="s">
        <v>22</v>
      </c>
      <c r="D14" s="31">
        <v>8934.8697829870798</v>
      </c>
      <c r="E14" s="31">
        <v>9257.2919296599994</v>
      </c>
      <c r="F14" s="31">
        <v>9321.0864206950009</v>
      </c>
      <c r="G14" s="31">
        <v>9404.2545808049999</v>
      </c>
      <c r="H14" s="31">
        <v>9501.5972706700013</v>
      </c>
      <c r="I14" s="121">
        <v>9638.0528699600018</v>
      </c>
      <c r="J14" s="31">
        <v>9812.9601603949995</v>
      </c>
      <c r="K14" s="31">
        <v>9989.4564798049996</v>
      </c>
      <c r="L14" s="32">
        <v>10166.696125499999</v>
      </c>
      <c r="M14" s="14"/>
      <c r="N14"/>
      <c r="O14"/>
      <c r="P14"/>
      <c r="Q14"/>
      <c r="R14"/>
      <c r="S14"/>
      <c r="T14"/>
      <c r="U14"/>
      <c r="V14"/>
      <c r="W14"/>
      <c r="X14"/>
      <c r="Y14"/>
      <c r="Z14"/>
      <c r="AA14"/>
      <c r="AB14"/>
      <c r="AC14"/>
      <c r="AD14"/>
      <c r="AE14" s="3"/>
    </row>
    <row r="15" spans="1:31" s="7" customFormat="1" ht="33" customHeight="1" thickBot="1" x14ac:dyDescent="0.25">
      <c r="A15" s="14"/>
      <c r="B15" s="29">
        <f>B14+1</f>
        <v>2</v>
      </c>
      <c r="C15" s="30" t="s">
        <v>23</v>
      </c>
      <c r="D15" s="33">
        <v>1610.1457584199998</v>
      </c>
      <c r="E15" s="33">
        <v>1740.7513231366897</v>
      </c>
      <c r="F15" s="33">
        <v>1873.0752291940582</v>
      </c>
      <c r="G15" s="33">
        <v>2008.7520845190581</v>
      </c>
      <c r="H15" s="33">
        <v>2143.3144438040581</v>
      </c>
      <c r="I15" s="204">
        <v>2277.7482710011582</v>
      </c>
      <c r="J15" s="33">
        <v>2402.1830836732579</v>
      </c>
      <c r="K15" s="33">
        <v>2528.652011705758</v>
      </c>
      <c r="L15" s="34">
        <v>2658.9499223081475</v>
      </c>
      <c r="M15" s="14"/>
      <c r="N15"/>
      <c r="O15"/>
      <c r="P15"/>
      <c r="Q15"/>
      <c r="R15"/>
      <c r="S15"/>
      <c r="T15"/>
      <c r="U15"/>
      <c r="V15"/>
      <c r="W15"/>
      <c r="X15"/>
      <c r="Y15"/>
      <c r="Z15"/>
      <c r="AA15"/>
      <c r="AB15"/>
      <c r="AC15"/>
      <c r="AD15"/>
      <c r="AE15" s="3"/>
    </row>
    <row r="16" spans="1:31" s="7" customFormat="1" ht="17.25" customHeight="1" x14ac:dyDescent="0.2">
      <c r="A16" s="14"/>
      <c r="B16" s="29">
        <f>B15+1</f>
        <v>3</v>
      </c>
      <c r="C16" s="30" t="s">
        <v>24</v>
      </c>
      <c r="D16" s="120">
        <f t="shared" ref="D16:L16" si="0">D14-D15</f>
        <v>7324.7240245670801</v>
      </c>
      <c r="E16" s="120">
        <f t="shared" si="0"/>
        <v>7516.5406065233092</v>
      </c>
      <c r="F16" s="120">
        <f t="shared" si="0"/>
        <v>7448.0111915009429</v>
      </c>
      <c r="G16" s="120">
        <f t="shared" si="0"/>
        <v>7395.5024962859416</v>
      </c>
      <c r="H16" s="120">
        <f t="shared" si="0"/>
        <v>7358.2828268659432</v>
      </c>
      <c r="I16" s="205">
        <f t="shared" si="0"/>
        <v>7360.3045989588436</v>
      </c>
      <c r="J16" s="120">
        <f t="shared" si="0"/>
        <v>7410.7770767217417</v>
      </c>
      <c r="K16" s="120">
        <f t="shared" si="0"/>
        <v>7460.8044680992416</v>
      </c>
      <c r="L16" s="70">
        <f t="shared" si="0"/>
        <v>7507.7462031918512</v>
      </c>
      <c r="M16" s="14"/>
      <c r="N16"/>
      <c r="O16"/>
      <c r="P16"/>
      <c r="Q16"/>
      <c r="R16"/>
      <c r="S16"/>
      <c r="T16"/>
      <c r="U16"/>
      <c r="V16"/>
      <c r="W16"/>
      <c r="X16"/>
      <c r="Y16"/>
      <c r="Z16"/>
      <c r="AA16"/>
      <c r="AB16"/>
      <c r="AC16"/>
      <c r="AD16"/>
      <c r="AE16" s="3"/>
    </row>
    <row r="17" spans="1:30" s="7" customFormat="1" ht="17.25" customHeight="1" x14ac:dyDescent="0.2">
      <c r="A17" s="14"/>
      <c r="B17" s="29"/>
      <c r="C17" s="30"/>
      <c r="D17" s="31"/>
      <c r="E17" s="31"/>
      <c r="F17" s="31"/>
      <c r="G17" s="31"/>
      <c r="H17" s="31"/>
      <c r="I17" s="121"/>
      <c r="J17" s="31"/>
      <c r="K17" s="31"/>
      <c r="L17" s="32"/>
      <c r="M17" s="14"/>
      <c r="N17"/>
      <c r="O17"/>
      <c r="P17"/>
      <c r="Q17"/>
      <c r="R17"/>
      <c r="S17"/>
      <c r="T17"/>
      <c r="U17"/>
      <c r="V17"/>
      <c r="W17"/>
      <c r="X17"/>
      <c r="Y17"/>
      <c r="Z17"/>
      <c r="AA17"/>
      <c r="AB17"/>
      <c r="AC17"/>
      <c r="AD17"/>
    </row>
    <row r="18" spans="1:30" s="7" customFormat="1" ht="17.25" customHeight="1" x14ac:dyDescent="0.2">
      <c r="A18" s="14"/>
      <c r="B18" s="29">
        <f>B16+1</f>
        <v>4</v>
      </c>
      <c r="C18" s="30" t="s">
        <v>25</v>
      </c>
      <c r="D18" s="31">
        <v>29.974699999999999</v>
      </c>
      <c r="E18" s="31">
        <v>30.294049316174299</v>
      </c>
      <c r="F18" s="31">
        <v>24.722359999999998</v>
      </c>
      <c r="G18" s="31">
        <v>27.699980918036623</v>
      </c>
      <c r="H18" s="31">
        <v>24.668301658806282</v>
      </c>
      <c r="I18" s="121">
        <v>30.564461581797694</v>
      </c>
      <c r="J18" s="31">
        <v>26.798039993926526</v>
      </c>
      <c r="K18" s="31">
        <v>14.868241298202886</v>
      </c>
      <c r="L18" s="32">
        <v>9.347643368212637</v>
      </c>
      <c r="M18" s="14"/>
      <c r="N18"/>
      <c r="O18"/>
      <c r="P18"/>
      <c r="Q18"/>
      <c r="R18"/>
      <c r="S18"/>
      <c r="T18"/>
      <c r="U18"/>
      <c r="V18"/>
      <c r="W18"/>
      <c r="X18"/>
      <c r="Y18"/>
      <c r="Z18"/>
      <c r="AA18"/>
      <c r="AB18"/>
      <c r="AC18"/>
      <c r="AD18"/>
    </row>
    <row r="19" spans="1:30" s="7" customFormat="1" ht="17.25" customHeight="1" x14ac:dyDescent="0.2">
      <c r="A19" s="14"/>
      <c r="B19" s="29">
        <f>B18+1</f>
        <v>5</v>
      </c>
      <c r="C19" s="36" t="s">
        <v>26</v>
      </c>
      <c r="D19" s="31">
        <v>1.10128</v>
      </c>
      <c r="E19" s="31">
        <v>0.65128000000000008</v>
      </c>
      <c r="F19" s="31">
        <v>0.46138098873199995</v>
      </c>
      <c r="G19" s="31">
        <v>0.44733742373199981</v>
      </c>
      <c r="H19" s="31">
        <v>0.3787599849999998</v>
      </c>
      <c r="I19" s="121">
        <v>0.35292797999999992</v>
      </c>
      <c r="J19" s="31">
        <v>0.42024886000000006</v>
      </c>
      <c r="K19" s="31">
        <v>0.41069686000000005</v>
      </c>
      <c r="L19" s="32">
        <v>0.40114486000000005</v>
      </c>
      <c r="M19" s="14"/>
      <c r="N19"/>
      <c r="O19"/>
      <c r="P19"/>
      <c r="Q19"/>
      <c r="R19"/>
      <c r="S19"/>
      <c r="T19"/>
      <c r="U19"/>
      <c r="V19"/>
      <c r="W19"/>
      <c r="X19"/>
      <c r="Y19"/>
      <c r="Z19"/>
      <c r="AA19"/>
      <c r="AB19"/>
      <c r="AC19"/>
      <c r="AD19"/>
    </row>
    <row r="20" spans="1:30" s="7" customFormat="1" ht="17.25" customHeight="1" thickBot="1" x14ac:dyDescent="0.25">
      <c r="A20" s="14"/>
      <c r="B20" s="37"/>
      <c r="C20" s="38"/>
      <c r="D20" s="33"/>
      <c r="E20" s="33"/>
      <c r="F20" s="33"/>
      <c r="G20" s="33"/>
      <c r="H20" s="33"/>
      <c r="I20" s="204"/>
      <c r="J20" s="33"/>
      <c r="K20" s="33"/>
      <c r="L20" s="34"/>
      <c r="M20" s="14"/>
      <c r="N20"/>
      <c r="O20"/>
      <c r="P20"/>
      <c r="Q20"/>
      <c r="R20"/>
      <c r="S20"/>
      <c r="T20"/>
      <c r="U20"/>
      <c r="V20"/>
      <c r="W20"/>
      <c r="X20"/>
      <c r="Y20"/>
      <c r="Z20"/>
      <c r="AA20"/>
      <c r="AB20"/>
      <c r="AC20"/>
      <c r="AD20"/>
    </row>
    <row r="21" spans="1:30" s="7" customFormat="1" ht="24" customHeight="1" thickBot="1" x14ac:dyDescent="0.25">
      <c r="A21" s="14"/>
      <c r="B21" s="39">
        <f>B19+1</f>
        <v>6</v>
      </c>
      <c r="C21" s="40" t="s">
        <v>27</v>
      </c>
      <c r="D21" s="41">
        <f t="shared" ref="D21:L21" si="1">SUM(D16:D19)</f>
        <v>7355.8000045670797</v>
      </c>
      <c r="E21" s="41">
        <f t="shared" si="1"/>
        <v>7547.4859358394833</v>
      </c>
      <c r="F21" s="41">
        <f>SUM(F16:F19)</f>
        <v>7473.194932489675</v>
      </c>
      <c r="G21" s="41">
        <f t="shared" si="1"/>
        <v>7423.6498146277108</v>
      </c>
      <c r="H21" s="41">
        <f t="shared" si="1"/>
        <v>7383.3298885097493</v>
      </c>
      <c r="I21" s="137">
        <f t="shared" si="1"/>
        <v>7391.2219885206405</v>
      </c>
      <c r="J21" s="41">
        <f t="shared" si="1"/>
        <v>7437.995365575669</v>
      </c>
      <c r="K21" s="41">
        <f t="shared" si="1"/>
        <v>7476.083406257444</v>
      </c>
      <c r="L21" s="42">
        <f t="shared" si="1"/>
        <v>7517.4949914200643</v>
      </c>
      <c r="M21" s="14"/>
      <c r="N21"/>
      <c r="O21"/>
      <c r="P21"/>
      <c r="Q21"/>
      <c r="R21"/>
      <c r="S21"/>
      <c r="T21"/>
      <c r="U21"/>
      <c r="V21"/>
      <c r="W21"/>
      <c r="X21"/>
      <c r="Y21"/>
      <c r="Z21"/>
      <c r="AA21"/>
      <c r="AB21"/>
      <c r="AC21"/>
      <c r="AD21"/>
    </row>
    <row r="22" spans="1:30" s="7" customFormat="1" ht="17.25" customHeight="1" x14ac:dyDescent="0.2">
      <c r="A22" s="14"/>
      <c r="B22" s="14"/>
      <c r="C22" s="14"/>
      <c r="D22" s="14"/>
      <c r="E22" s="14"/>
      <c r="F22" s="14"/>
      <c r="G22" s="14"/>
      <c r="H22" s="14"/>
      <c r="I22" s="14"/>
      <c r="J22" s="14"/>
      <c r="K22" s="14"/>
      <c r="L22" s="14"/>
      <c r="M22" s="14"/>
      <c r="N22"/>
      <c r="O22"/>
      <c r="P22"/>
      <c r="Q22"/>
      <c r="R22"/>
      <c r="S22"/>
      <c r="T22"/>
      <c r="U22"/>
      <c r="V22"/>
      <c r="W22"/>
      <c r="X22"/>
      <c r="Y22"/>
      <c r="Z22"/>
      <c r="AA22"/>
      <c r="AB22"/>
      <c r="AC22"/>
      <c r="AD22"/>
    </row>
    <row r="23" spans="1:30" s="7" customFormat="1" ht="17.25" customHeight="1" thickBot="1" x14ac:dyDescent="0.25">
      <c r="A23" s="14"/>
      <c r="B23" s="14"/>
      <c r="C23" s="14"/>
      <c r="D23" s="14"/>
      <c r="E23"/>
      <c r="F23"/>
      <c r="G23"/>
      <c r="H23"/>
      <c r="I23" s="14"/>
      <c r="J23" s="14"/>
      <c r="K23" s="14"/>
      <c r="L23" s="14"/>
      <c r="M23" s="14"/>
      <c r="N23"/>
      <c r="O23"/>
      <c r="P23"/>
      <c r="Q23"/>
      <c r="R23"/>
      <c r="S23"/>
      <c r="T23"/>
      <c r="U23"/>
      <c r="V23"/>
      <c r="W23"/>
      <c r="X23"/>
      <c r="Y23"/>
      <c r="Z23"/>
      <c r="AA23"/>
      <c r="AB23"/>
      <c r="AC23"/>
      <c r="AD23"/>
    </row>
    <row r="24" spans="1:30" s="7" customFormat="1" ht="17.25" customHeight="1" x14ac:dyDescent="0.2">
      <c r="A24" s="14"/>
      <c r="B24" s="20" t="s">
        <v>9</v>
      </c>
      <c r="C24" s="21"/>
      <c r="D24" s="49">
        <v>2022</v>
      </c>
      <c r="E24" s="116">
        <v>2023</v>
      </c>
      <c r="F24" s="49">
        <v>2024</v>
      </c>
      <c r="G24" s="49">
        <v>2025</v>
      </c>
      <c r="H24" s="49">
        <v>2026</v>
      </c>
      <c r="I24" s="200">
        <v>2027</v>
      </c>
      <c r="J24" s="49">
        <v>2028</v>
      </c>
      <c r="K24" s="49">
        <v>2029</v>
      </c>
      <c r="L24" s="102">
        <v>2030</v>
      </c>
      <c r="M24" s="3"/>
      <c r="N24"/>
      <c r="O24"/>
      <c r="P24"/>
      <c r="Q24"/>
      <c r="R24"/>
      <c r="S24"/>
      <c r="T24"/>
      <c r="U24"/>
      <c r="V24"/>
      <c r="W24"/>
      <c r="X24"/>
      <c r="Y24"/>
      <c r="Z24"/>
      <c r="AA24"/>
      <c r="AB24"/>
      <c r="AC24"/>
      <c r="AD24"/>
    </row>
    <row r="25" spans="1:30" s="7" customFormat="1" ht="17.25" customHeight="1" thickBot="1" x14ac:dyDescent="0.25">
      <c r="A25" s="14"/>
      <c r="B25" s="23" t="s">
        <v>10</v>
      </c>
      <c r="C25" s="24" t="s">
        <v>11</v>
      </c>
      <c r="D25" s="57" t="s">
        <v>12</v>
      </c>
      <c r="E25" s="199" t="s">
        <v>12</v>
      </c>
      <c r="F25" s="57" t="s">
        <v>12</v>
      </c>
      <c r="G25" s="57" t="s">
        <v>28</v>
      </c>
      <c r="H25" s="57" t="s">
        <v>28</v>
      </c>
      <c r="I25" s="201" t="s">
        <v>29</v>
      </c>
      <c r="J25" s="57" t="s">
        <v>29</v>
      </c>
      <c r="K25" s="57" t="s">
        <v>29</v>
      </c>
      <c r="L25" s="59" t="s">
        <v>29</v>
      </c>
      <c r="M25" s="3"/>
      <c r="N25"/>
      <c r="O25"/>
      <c r="P25"/>
      <c r="Q25"/>
      <c r="R25"/>
      <c r="S25"/>
      <c r="T25"/>
      <c r="U25"/>
      <c r="V25"/>
      <c r="W25"/>
      <c r="X25"/>
      <c r="Y25"/>
      <c r="Z25"/>
      <c r="AA25"/>
      <c r="AB25"/>
      <c r="AC25"/>
      <c r="AD25"/>
    </row>
    <row r="26" spans="1:30" s="8" customFormat="1" ht="17.25" customHeight="1" x14ac:dyDescent="0.2">
      <c r="A26" s="14"/>
      <c r="B26" s="27"/>
      <c r="C26" s="28"/>
      <c r="D26" s="140" t="s">
        <v>13</v>
      </c>
      <c r="E26" s="141" t="s">
        <v>14</v>
      </c>
      <c r="F26" s="142" t="s">
        <v>15</v>
      </c>
      <c r="G26" s="142" t="s">
        <v>16</v>
      </c>
      <c r="H26" s="142" t="s">
        <v>17</v>
      </c>
      <c r="I26" s="202" t="s">
        <v>18</v>
      </c>
      <c r="J26" s="61" t="s">
        <v>19</v>
      </c>
      <c r="K26" s="140" t="s">
        <v>20</v>
      </c>
      <c r="L26" s="62" t="s">
        <v>21</v>
      </c>
      <c r="M26" s="3"/>
      <c r="N26"/>
      <c r="O26"/>
      <c r="P26"/>
      <c r="Q26"/>
      <c r="R26"/>
      <c r="S26"/>
      <c r="T26"/>
      <c r="U26"/>
      <c r="V26"/>
      <c r="W26"/>
      <c r="X26"/>
      <c r="Y26"/>
      <c r="Z26"/>
      <c r="AA26"/>
      <c r="AB26"/>
      <c r="AC26"/>
      <c r="AD26"/>
    </row>
    <row r="27" spans="1:30" s="8" customFormat="1" ht="17.25" customHeight="1" x14ac:dyDescent="0.2">
      <c r="A27" s="14"/>
      <c r="B27" s="125"/>
      <c r="C27" s="126"/>
      <c r="D27" s="127"/>
      <c r="E27" s="127"/>
      <c r="F27" s="127"/>
      <c r="G27" s="127"/>
      <c r="H27" s="127"/>
      <c r="I27" s="203"/>
      <c r="J27" s="144"/>
      <c r="K27" s="144"/>
      <c r="L27" s="170"/>
      <c r="M27" s="3"/>
      <c r="N27"/>
      <c r="O27"/>
      <c r="P27"/>
      <c r="Q27"/>
      <c r="R27"/>
      <c r="S27"/>
      <c r="T27"/>
      <c r="U27"/>
      <c r="V27"/>
      <c r="W27"/>
      <c r="X27"/>
      <c r="Y27"/>
      <c r="Z27"/>
      <c r="AA27"/>
      <c r="AB27"/>
      <c r="AC27"/>
      <c r="AD27"/>
    </row>
    <row r="28" spans="1:30" s="7" customFormat="1" ht="17.25" customHeight="1" x14ac:dyDescent="0.2">
      <c r="A28" s="14"/>
      <c r="B28" s="29">
        <f>B21+1</f>
        <v>7</v>
      </c>
      <c r="C28" s="30" t="s">
        <v>22</v>
      </c>
      <c r="D28" s="31">
        <v>10510.575991325</v>
      </c>
      <c r="E28" s="31">
        <v>10907.596812865</v>
      </c>
      <c r="F28" s="31">
        <v>11193.6458783</v>
      </c>
      <c r="G28" s="31">
        <v>11538.451968002655</v>
      </c>
      <c r="H28" s="31">
        <v>12026.579184958593</v>
      </c>
      <c r="I28" s="121">
        <v>12741.208815242429</v>
      </c>
      <c r="J28" s="167">
        <v>13495.646108104724</v>
      </c>
      <c r="K28" s="31">
        <v>14841.834353297916</v>
      </c>
      <c r="L28" s="32">
        <v>15735.535778136691</v>
      </c>
      <c r="M28" s="3"/>
      <c r="N28"/>
      <c r="O28"/>
      <c r="P28"/>
      <c r="Q28"/>
      <c r="R28"/>
      <c r="S28"/>
      <c r="T28"/>
      <c r="U28"/>
      <c r="V28"/>
      <c r="W28"/>
      <c r="X28"/>
      <c r="Y28"/>
      <c r="Z28"/>
      <c r="AA28"/>
      <c r="AB28"/>
      <c r="AC28"/>
      <c r="AD28"/>
    </row>
    <row r="29" spans="1:30" s="7" customFormat="1" ht="33" customHeight="1" thickBot="1" x14ac:dyDescent="0.25">
      <c r="A29" s="14"/>
      <c r="B29" s="29">
        <f>B28+1</f>
        <v>8</v>
      </c>
      <c r="C29" s="30" t="s">
        <v>23</v>
      </c>
      <c r="D29" s="33">
        <v>2791.6047193616751</v>
      </c>
      <c r="E29" s="33">
        <v>2937.9705725003137</v>
      </c>
      <c r="F29" s="33">
        <v>3088.7106439267864</v>
      </c>
      <c r="G29" s="33">
        <v>3254.7764764418985</v>
      </c>
      <c r="H29" s="33">
        <v>3435.6320528431729</v>
      </c>
      <c r="I29" s="204">
        <v>3625.5821505203235</v>
      </c>
      <c r="J29" s="168">
        <v>3828.0089247611954</v>
      </c>
      <c r="K29" s="33">
        <v>4047.2973247873379</v>
      </c>
      <c r="L29" s="34">
        <v>4283.9450128154376</v>
      </c>
      <c r="M29" s="3"/>
      <c r="N29"/>
      <c r="O29"/>
      <c r="P29"/>
      <c r="Q29"/>
      <c r="R29"/>
      <c r="S29"/>
      <c r="T29"/>
      <c r="U29"/>
      <c r="V29"/>
      <c r="W29"/>
      <c r="X29"/>
      <c r="Y29"/>
      <c r="Z29"/>
      <c r="AA29"/>
      <c r="AB29"/>
      <c r="AC29"/>
      <c r="AD29"/>
    </row>
    <row r="30" spans="1:30" s="7" customFormat="1" ht="17.25" customHeight="1" x14ac:dyDescent="0.2">
      <c r="A30" s="14"/>
      <c r="B30" s="29">
        <f>B29+1</f>
        <v>9</v>
      </c>
      <c r="C30" s="30" t="s">
        <v>24</v>
      </c>
      <c r="D30" s="120">
        <f>D28-D29</f>
        <v>7718.9712719633253</v>
      </c>
      <c r="E30" s="120">
        <f>E28-E29</f>
        <v>7969.626240364687</v>
      </c>
      <c r="F30" s="120">
        <f t="shared" ref="F30:I30" si="2">F28-F29</f>
        <v>8104.9352343732135</v>
      </c>
      <c r="G30" s="120">
        <f t="shared" si="2"/>
        <v>8283.6754915607562</v>
      </c>
      <c r="H30" s="120">
        <f t="shared" si="2"/>
        <v>8590.9471321154197</v>
      </c>
      <c r="I30" s="205">
        <f t="shared" si="2"/>
        <v>9115.6266647221055</v>
      </c>
      <c r="J30" s="120">
        <f>J28-J29</f>
        <v>9667.6371833435278</v>
      </c>
      <c r="K30" s="120">
        <f>K28-K29</f>
        <v>10794.537028510578</v>
      </c>
      <c r="L30" s="70">
        <f>L28-L29</f>
        <v>11451.590765321253</v>
      </c>
      <c r="M30" s="3"/>
      <c r="N30"/>
      <c r="O30"/>
      <c r="P30"/>
      <c r="Q30"/>
      <c r="R30"/>
      <c r="S30"/>
      <c r="T30"/>
      <c r="U30"/>
      <c r="V30"/>
      <c r="W30"/>
      <c r="X30"/>
      <c r="Y30"/>
      <c r="Z30"/>
      <c r="AA30"/>
      <c r="AB30"/>
      <c r="AC30"/>
      <c r="AD30"/>
    </row>
    <row r="31" spans="1:30" s="7" customFormat="1" ht="17.25" customHeight="1" x14ac:dyDescent="0.2">
      <c r="A31" s="14"/>
      <c r="B31" s="29"/>
      <c r="C31" s="30"/>
      <c r="D31" s="31"/>
      <c r="E31" s="31"/>
      <c r="F31" s="31"/>
      <c r="G31" s="31"/>
      <c r="H31" s="31"/>
      <c r="I31" s="121"/>
      <c r="J31" s="31"/>
      <c r="K31" s="31"/>
      <c r="L31" s="32"/>
      <c r="M31" s="3"/>
      <c r="N31"/>
      <c r="O31"/>
      <c r="P31"/>
      <c r="Q31"/>
      <c r="R31"/>
      <c r="S31"/>
      <c r="T31"/>
      <c r="U31"/>
      <c r="V31"/>
      <c r="W31"/>
      <c r="X31"/>
      <c r="Y31"/>
      <c r="Z31"/>
      <c r="AA31"/>
      <c r="AB31"/>
      <c r="AC31"/>
      <c r="AD31"/>
    </row>
    <row r="32" spans="1:30" s="7" customFormat="1" ht="17.25" customHeight="1" x14ac:dyDescent="0.2">
      <c r="A32" s="14"/>
      <c r="B32" s="29">
        <f>B30+1</f>
        <v>10</v>
      </c>
      <c r="C32" s="30" t="s">
        <v>25</v>
      </c>
      <c r="D32" s="31">
        <v>15.500915015553325</v>
      </c>
      <c r="E32" s="31">
        <v>20.209554770677013</v>
      </c>
      <c r="F32" s="31">
        <v>19.188735794989377</v>
      </c>
      <c r="G32" s="31">
        <v>19.251849075276905</v>
      </c>
      <c r="H32" s="31">
        <v>19.251849075276905</v>
      </c>
      <c r="I32" s="121">
        <v>19.251849075276905</v>
      </c>
      <c r="J32" s="31">
        <v>19.188735794989377</v>
      </c>
      <c r="K32" s="31">
        <v>19.251849075276905</v>
      </c>
      <c r="L32" s="32">
        <v>19.251849075276905</v>
      </c>
      <c r="M32" s="3"/>
      <c r="N32"/>
      <c r="O32"/>
      <c r="P32"/>
      <c r="Q32"/>
      <c r="R32"/>
      <c r="S32"/>
      <c r="T32"/>
      <c r="U32"/>
      <c r="V32"/>
      <c r="W32"/>
      <c r="X32"/>
      <c r="Y32"/>
      <c r="Z32"/>
      <c r="AA32"/>
      <c r="AB32"/>
      <c r="AC32"/>
      <c r="AD32"/>
    </row>
    <row r="33" spans="1:30" s="7" customFormat="1" ht="17.25" customHeight="1" x14ac:dyDescent="0.2">
      <c r="A33" s="14"/>
      <c r="B33" s="29">
        <f>B32+1</f>
        <v>11</v>
      </c>
      <c r="C33" s="36" t="s">
        <v>26</v>
      </c>
      <c r="D33" s="31">
        <v>0.25984573499999997</v>
      </c>
      <c r="E33" s="31">
        <v>0.18410481499999998</v>
      </c>
      <c r="F33" s="31">
        <v>0.25801775500000002</v>
      </c>
      <c r="G33" s="31">
        <v>0.26637249000000002</v>
      </c>
      <c r="H33" s="31">
        <v>0.26637249000000002</v>
      </c>
      <c r="I33" s="121">
        <v>0.26637249000000002</v>
      </c>
      <c r="J33" s="31">
        <v>0.26637249000000002</v>
      </c>
      <c r="K33" s="31">
        <v>0.26637249000000002</v>
      </c>
      <c r="L33" s="32">
        <v>0.26637249000000002</v>
      </c>
      <c r="M33" s="3"/>
      <c r="N33"/>
      <c r="O33"/>
      <c r="P33"/>
      <c r="Q33"/>
      <c r="R33"/>
      <c r="S33"/>
      <c r="T33"/>
      <c r="U33"/>
      <c r="V33"/>
      <c r="W33"/>
      <c r="X33"/>
      <c r="Y33"/>
      <c r="Z33"/>
      <c r="AA33"/>
      <c r="AB33"/>
      <c r="AC33"/>
      <c r="AD33"/>
    </row>
    <row r="34" spans="1:30" s="7" customFormat="1" ht="17.25" customHeight="1" thickBot="1" x14ac:dyDescent="0.25">
      <c r="A34" s="14"/>
      <c r="B34" s="37"/>
      <c r="C34" s="38"/>
      <c r="D34" s="33"/>
      <c r="E34" s="33"/>
      <c r="F34" s="33"/>
      <c r="G34" s="33"/>
      <c r="H34" s="33"/>
      <c r="I34" s="204"/>
      <c r="J34" s="33"/>
      <c r="K34" s="33"/>
      <c r="L34" s="34"/>
      <c r="M34" s="3"/>
      <c r="N34"/>
      <c r="O34"/>
      <c r="P34"/>
      <c r="Q34"/>
      <c r="R34"/>
      <c r="S34"/>
      <c r="T34"/>
      <c r="U34"/>
      <c r="V34"/>
      <c r="W34"/>
      <c r="X34"/>
      <c r="Y34"/>
      <c r="Z34"/>
      <c r="AA34"/>
      <c r="AB34"/>
      <c r="AC34"/>
      <c r="AD34"/>
    </row>
    <row r="35" spans="1:30" s="7" customFormat="1" ht="24" customHeight="1" thickBot="1" x14ac:dyDescent="0.25">
      <c r="A35" s="14"/>
      <c r="B35" s="39">
        <f>B33+1</f>
        <v>12</v>
      </c>
      <c r="C35" s="40" t="s">
        <v>27</v>
      </c>
      <c r="D35" s="41">
        <f>SUM(D30:D33)</f>
        <v>7734.7320327138787</v>
      </c>
      <c r="E35" s="41">
        <f>SUM(E30:E33)</f>
        <v>7990.0198999503637</v>
      </c>
      <c r="F35" s="41">
        <f t="shared" ref="F35:I35" si="3">SUM(F30:F33)</f>
        <v>8124.3819879232024</v>
      </c>
      <c r="G35" s="41">
        <f t="shared" si="3"/>
        <v>8303.1937131260329</v>
      </c>
      <c r="H35" s="41">
        <f t="shared" si="3"/>
        <v>8610.4653536806964</v>
      </c>
      <c r="I35" s="137">
        <f t="shared" si="3"/>
        <v>9135.1448862873822</v>
      </c>
      <c r="J35" s="41">
        <f>SUM(J30:J33)</f>
        <v>9687.0922916285163</v>
      </c>
      <c r="K35" s="41">
        <f>SUM(K30:K33)</f>
        <v>10814.055250075855</v>
      </c>
      <c r="L35" s="42">
        <f>SUM(L30:L33)</f>
        <v>11471.108986886529</v>
      </c>
      <c r="M35" s="3"/>
      <c r="N35"/>
      <c r="O35"/>
      <c r="P35"/>
      <c r="Q35"/>
      <c r="R35"/>
      <c r="S35"/>
      <c r="T35"/>
      <c r="U35"/>
      <c r="V35"/>
      <c r="W35"/>
      <c r="X35"/>
      <c r="Y35"/>
      <c r="Z35"/>
      <c r="AA35"/>
      <c r="AB35"/>
      <c r="AC35"/>
      <c r="AD35"/>
    </row>
    <row r="36" spans="1:30" s="7" customFormat="1" ht="17.25" customHeight="1" x14ac:dyDescent="0.2">
      <c r="A36" s="14"/>
      <c r="B36" s="43"/>
      <c r="C36" s="171"/>
      <c r="D36" s="172"/>
      <c r="E36" s="296"/>
      <c r="F36" s="296"/>
      <c r="G36" s="296"/>
      <c r="H36" s="296"/>
      <c r="I36" s="296"/>
      <c r="J36" s="296"/>
      <c r="K36" s="296"/>
      <c r="L36" s="296"/>
      <c r="M36" s="3"/>
      <c r="N36"/>
      <c r="O36"/>
      <c r="P36"/>
      <c r="Q36"/>
      <c r="R36"/>
      <c r="S36"/>
      <c r="T36"/>
      <c r="U36"/>
      <c r="V36"/>
      <c r="W36"/>
      <c r="X36"/>
      <c r="Y36"/>
      <c r="Z36"/>
      <c r="AA36"/>
      <c r="AB36"/>
      <c r="AC36"/>
      <c r="AD36"/>
    </row>
    <row r="37" spans="1:30" s="7" customFormat="1" ht="17.25" customHeight="1" thickBot="1" x14ac:dyDescent="0.25">
      <c r="A37" s="14"/>
      <c r="B37" s="43"/>
      <c r="C37" s="171"/>
      <c r="D37" s="172"/>
      <c r="E37" s="172"/>
      <c r="F37" s="172"/>
      <c r="G37" s="172"/>
      <c r="H37" s="172"/>
      <c r="I37" s="172"/>
      <c r="J37" s="172"/>
      <c r="K37" s="172"/>
      <c r="L37" s="172"/>
      <c r="M37" s="3"/>
      <c r="N37"/>
      <c r="O37"/>
      <c r="P37"/>
      <c r="Q37"/>
      <c r="R37"/>
      <c r="S37"/>
      <c r="T37"/>
      <c r="U37"/>
      <c r="V37"/>
      <c r="W37"/>
      <c r="X37"/>
      <c r="Y37"/>
      <c r="Z37"/>
      <c r="AA37"/>
      <c r="AB37"/>
      <c r="AC37"/>
      <c r="AD37"/>
    </row>
    <row r="38" spans="1:30" s="7" customFormat="1" ht="17.25" customHeight="1" x14ac:dyDescent="0.2">
      <c r="A38" s="14"/>
      <c r="B38" s="20" t="s">
        <v>9</v>
      </c>
      <c r="C38" s="21"/>
      <c r="D38" s="102">
        <v>2031</v>
      </c>
      <c r="H38" s="172"/>
      <c r="I38" s="172"/>
      <c r="J38" s="172"/>
      <c r="K38" s="172"/>
      <c r="L38" s="172"/>
      <c r="M38" s="3"/>
      <c r="N38"/>
      <c r="O38"/>
      <c r="P38"/>
      <c r="Q38"/>
      <c r="R38"/>
      <c r="S38"/>
      <c r="T38"/>
      <c r="U38"/>
      <c r="V38"/>
      <c r="W38"/>
      <c r="X38"/>
      <c r="Y38"/>
      <c r="Z38"/>
      <c r="AA38"/>
      <c r="AB38"/>
      <c r="AC38"/>
      <c r="AD38"/>
    </row>
    <row r="39" spans="1:30" s="7" customFormat="1" ht="17.25" customHeight="1" thickBot="1" x14ac:dyDescent="0.25">
      <c r="A39" s="14"/>
      <c r="B39" s="23" t="s">
        <v>10</v>
      </c>
      <c r="C39" s="24" t="s">
        <v>11</v>
      </c>
      <c r="D39" s="59" t="s">
        <v>29</v>
      </c>
      <c r="H39" s="172"/>
      <c r="I39" s="172"/>
      <c r="J39" s="172"/>
      <c r="K39" s="172"/>
      <c r="L39" s="172"/>
      <c r="M39" s="3"/>
      <c r="N39"/>
      <c r="O39"/>
      <c r="P39"/>
      <c r="Q39"/>
      <c r="R39"/>
      <c r="S39"/>
      <c r="T39"/>
      <c r="U39"/>
      <c r="V39"/>
      <c r="W39"/>
      <c r="X39"/>
      <c r="Y39"/>
      <c r="Z39"/>
      <c r="AA39"/>
      <c r="AB39"/>
      <c r="AC39"/>
      <c r="AD39"/>
    </row>
    <row r="40" spans="1:30" s="7" customFormat="1" ht="17.25" customHeight="1" x14ac:dyDescent="0.2">
      <c r="A40" s="14"/>
      <c r="B40" s="27"/>
      <c r="C40" s="28"/>
      <c r="D40" s="62" t="s">
        <v>13</v>
      </c>
      <c r="H40" s="172"/>
      <c r="I40" s="172"/>
      <c r="J40" s="172"/>
      <c r="K40" s="172"/>
      <c r="L40" s="172"/>
      <c r="M40" s="3"/>
      <c r="N40"/>
      <c r="O40"/>
      <c r="P40"/>
      <c r="Q40"/>
      <c r="R40"/>
      <c r="S40"/>
      <c r="T40"/>
      <c r="U40"/>
      <c r="V40"/>
      <c r="W40"/>
      <c r="X40"/>
      <c r="Y40"/>
      <c r="Z40"/>
      <c r="AA40"/>
      <c r="AB40"/>
      <c r="AC40"/>
      <c r="AD40"/>
    </row>
    <row r="41" spans="1:30" s="7" customFormat="1" ht="17.25" customHeight="1" x14ac:dyDescent="0.2">
      <c r="A41" s="14"/>
      <c r="B41" s="125"/>
      <c r="C41" s="126"/>
      <c r="D41" s="170"/>
      <c r="H41" s="172"/>
      <c r="I41" s="172"/>
      <c r="J41" s="172"/>
      <c r="K41" s="172"/>
      <c r="L41" s="172"/>
      <c r="M41" s="3"/>
      <c r="N41"/>
      <c r="O41"/>
      <c r="P41"/>
      <c r="Q41"/>
      <c r="R41"/>
      <c r="S41"/>
      <c r="T41"/>
      <c r="U41"/>
      <c r="V41"/>
      <c r="W41"/>
      <c r="X41"/>
      <c r="Y41"/>
      <c r="Z41"/>
      <c r="AA41"/>
      <c r="AB41"/>
      <c r="AC41"/>
      <c r="AD41"/>
    </row>
    <row r="42" spans="1:30" s="7" customFormat="1" ht="17.25" customHeight="1" x14ac:dyDescent="0.2">
      <c r="A42" s="14"/>
      <c r="B42" s="29">
        <f>B35+1</f>
        <v>13</v>
      </c>
      <c r="C42" s="30" t="s">
        <v>22</v>
      </c>
      <c r="D42" s="32">
        <v>16520.012294318418</v>
      </c>
      <c r="H42" s="172"/>
      <c r="I42" s="172"/>
      <c r="J42" s="172"/>
      <c r="K42" s="172"/>
      <c r="L42" s="172"/>
      <c r="M42" s="3"/>
      <c r="N42"/>
      <c r="O42"/>
      <c r="P42"/>
      <c r="Q42"/>
      <c r="R42"/>
      <c r="S42"/>
      <c r="T42"/>
      <c r="U42"/>
      <c r="V42"/>
      <c r="W42"/>
      <c r="X42"/>
      <c r="Y42"/>
      <c r="Z42"/>
      <c r="AA42"/>
      <c r="AB42"/>
      <c r="AC42"/>
      <c r="AD42"/>
    </row>
    <row r="43" spans="1:30" s="7" customFormat="1" ht="33" customHeight="1" thickBot="1" x14ac:dyDescent="0.25">
      <c r="A43" s="14"/>
      <c r="B43" s="29">
        <f>B42+1</f>
        <v>14</v>
      </c>
      <c r="C43" s="30" t="s">
        <v>23</v>
      </c>
      <c r="D43" s="34">
        <v>4532.1294306894524</v>
      </c>
      <c r="H43" s="172"/>
      <c r="I43" s="172"/>
      <c r="J43" s="172"/>
      <c r="K43" s="172"/>
      <c r="L43" s="172"/>
      <c r="M43" s="3"/>
      <c r="N43"/>
      <c r="O43"/>
      <c r="P43"/>
      <c r="Q43"/>
      <c r="R43"/>
      <c r="S43"/>
      <c r="T43"/>
      <c r="U43"/>
      <c r="V43"/>
      <c r="W43"/>
      <c r="X43"/>
      <c r="Y43"/>
      <c r="Z43"/>
      <c r="AA43"/>
      <c r="AB43"/>
      <c r="AC43"/>
      <c r="AD43"/>
    </row>
    <row r="44" spans="1:30" s="7" customFormat="1" ht="17.25" customHeight="1" x14ac:dyDescent="0.2">
      <c r="A44" s="14"/>
      <c r="B44" s="29">
        <f>B43+1</f>
        <v>15</v>
      </c>
      <c r="C44" s="30" t="s">
        <v>24</v>
      </c>
      <c r="D44" s="70">
        <f>D42-D43</f>
        <v>11987.882863628965</v>
      </c>
      <c r="H44" s="172"/>
      <c r="I44" s="172"/>
      <c r="J44" s="172"/>
      <c r="K44" s="172"/>
      <c r="L44" s="172"/>
      <c r="M44" s="3"/>
      <c r="N44"/>
      <c r="O44"/>
      <c r="P44"/>
      <c r="Q44"/>
      <c r="R44"/>
      <c r="S44"/>
      <c r="T44"/>
      <c r="U44"/>
      <c r="V44"/>
      <c r="W44"/>
      <c r="X44"/>
      <c r="Y44"/>
      <c r="Z44"/>
      <c r="AA44"/>
      <c r="AB44"/>
      <c r="AC44"/>
      <c r="AD44"/>
    </row>
    <row r="45" spans="1:30" s="7" customFormat="1" ht="17.25" customHeight="1" x14ac:dyDescent="0.2">
      <c r="A45" s="14"/>
      <c r="B45" s="29"/>
      <c r="C45" s="30"/>
      <c r="D45" s="32"/>
      <c r="H45" s="172"/>
      <c r="I45" s="172"/>
      <c r="J45" s="172"/>
      <c r="K45" s="172"/>
      <c r="L45" s="172"/>
      <c r="M45" s="3"/>
      <c r="N45"/>
      <c r="O45"/>
      <c r="P45"/>
      <c r="Q45"/>
      <c r="R45"/>
      <c r="S45"/>
      <c r="T45"/>
      <c r="U45"/>
      <c r="V45"/>
      <c r="W45"/>
      <c r="X45"/>
      <c r="Y45"/>
      <c r="Z45"/>
      <c r="AA45"/>
      <c r="AB45"/>
      <c r="AC45"/>
      <c r="AD45"/>
    </row>
    <row r="46" spans="1:30" s="7" customFormat="1" ht="17.25" customHeight="1" x14ac:dyDescent="0.2">
      <c r="A46" s="14"/>
      <c r="B46" s="29">
        <f>B44+1</f>
        <v>16</v>
      </c>
      <c r="C46" s="30" t="s">
        <v>25</v>
      </c>
      <c r="D46" s="32">
        <v>19.251849075276905</v>
      </c>
      <c r="H46" s="172"/>
      <c r="I46" s="172"/>
      <c r="J46" s="172"/>
      <c r="K46" s="172"/>
      <c r="L46" s="172"/>
      <c r="M46" s="3"/>
      <c r="N46"/>
      <c r="O46"/>
      <c r="P46"/>
      <c r="Q46"/>
      <c r="R46"/>
      <c r="S46"/>
      <c r="T46"/>
      <c r="U46"/>
      <c r="V46"/>
      <c r="W46"/>
      <c r="X46"/>
      <c r="Y46"/>
      <c r="Z46"/>
      <c r="AA46"/>
      <c r="AB46"/>
      <c r="AC46"/>
      <c r="AD46"/>
    </row>
    <row r="47" spans="1:30" s="7" customFormat="1" ht="17.25" customHeight="1" x14ac:dyDescent="0.2">
      <c r="A47" s="14"/>
      <c r="B47" s="29">
        <f>B46+1</f>
        <v>17</v>
      </c>
      <c r="C47" s="36" t="s">
        <v>26</v>
      </c>
      <c r="D47" s="32">
        <v>0.26637249000000002</v>
      </c>
      <c r="H47" s="172"/>
      <c r="I47" s="172"/>
      <c r="J47" s="172"/>
      <c r="K47" s="172"/>
      <c r="L47" s="172"/>
      <c r="M47" s="3"/>
      <c r="N47"/>
      <c r="O47"/>
      <c r="P47"/>
      <c r="Q47"/>
      <c r="R47"/>
      <c r="S47"/>
      <c r="T47"/>
      <c r="U47"/>
      <c r="V47"/>
      <c r="W47"/>
      <c r="X47"/>
      <c r="Y47"/>
      <c r="Z47"/>
      <c r="AA47"/>
      <c r="AB47"/>
      <c r="AC47"/>
      <c r="AD47"/>
    </row>
    <row r="48" spans="1:30" s="7" customFormat="1" ht="17.25" customHeight="1" thickBot="1" x14ac:dyDescent="0.25">
      <c r="A48" s="14"/>
      <c r="B48" s="37"/>
      <c r="C48" s="38"/>
      <c r="D48" s="34"/>
      <c r="H48" s="172"/>
      <c r="I48" s="172"/>
      <c r="J48" s="172"/>
      <c r="K48" s="172"/>
      <c r="L48" s="172"/>
      <c r="M48" s="3"/>
      <c r="N48"/>
      <c r="O48"/>
      <c r="P48"/>
      <c r="Q48"/>
      <c r="R48"/>
      <c r="S48"/>
      <c r="T48"/>
      <c r="U48"/>
      <c r="V48"/>
      <c r="W48"/>
      <c r="X48"/>
      <c r="Y48"/>
      <c r="Z48"/>
      <c r="AA48"/>
      <c r="AB48"/>
      <c r="AC48"/>
      <c r="AD48"/>
    </row>
    <row r="49" spans="1:31" s="7" customFormat="1" ht="24" customHeight="1" thickBot="1" x14ac:dyDescent="0.25">
      <c r="A49" s="14"/>
      <c r="B49" s="39">
        <f>B47+1</f>
        <v>18</v>
      </c>
      <c r="C49" s="40" t="s">
        <v>27</v>
      </c>
      <c r="D49" s="42">
        <f>SUM(D44:D47)</f>
        <v>12007.401085194242</v>
      </c>
      <c r="H49" s="172"/>
      <c r="I49" s="172"/>
      <c r="J49" s="172"/>
      <c r="K49" s="172"/>
      <c r="L49" s="172"/>
      <c r="M49" s="3"/>
      <c r="N49"/>
      <c r="O49"/>
      <c r="P49"/>
      <c r="Q49"/>
      <c r="R49"/>
      <c r="S49"/>
      <c r="T49"/>
      <c r="U49"/>
      <c r="V49"/>
      <c r="W49"/>
      <c r="X49"/>
      <c r="Y49"/>
      <c r="Z49"/>
      <c r="AA49"/>
      <c r="AB49"/>
      <c r="AC49"/>
      <c r="AD49"/>
    </row>
    <row r="50" spans="1:31" s="7" customFormat="1" ht="17.25" customHeight="1" x14ac:dyDescent="0.2">
      <c r="A50" s="14"/>
      <c r="B50" s="43"/>
      <c r="C50" s="171"/>
      <c r="D50" s="252"/>
      <c r="E50" s="172"/>
      <c r="F50" s="172"/>
      <c r="G50" s="172"/>
      <c r="H50" s="172"/>
      <c r="I50" s="172"/>
      <c r="J50" s="172"/>
      <c r="K50" s="172"/>
      <c r="L50" s="172"/>
      <c r="M50" s="3"/>
      <c r="N50"/>
      <c r="O50"/>
      <c r="P50"/>
      <c r="Q50"/>
      <c r="R50"/>
      <c r="S50"/>
      <c r="T50"/>
      <c r="U50"/>
      <c r="V50"/>
      <c r="W50"/>
      <c r="X50"/>
      <c r="Y50"/>
      <c r="Z50"/>
      <c r="AA50"/>
      <c r="AB50"/>
      <c r="AC50"/>
      <c r="AD50"/>
    </row>
    <row r="51" spans="1:31" s="8" customFormat="1" ht="17.25" customHeight="1" x14ac:dyDescent="0.2">
      <c r="A51" s="3"/>
      <c r="B51" s="160" t="s">
        <v>30</v>
      </c>
      <c r="C51" s="160"/>
      <c r="K51" s="3"/>
      <c r="L51" s="3"/>
      <c r="M51" s="3"/>
      <c r="N51"/>
      <c r="O51"/>
      <c r="P51"/>
      <c r="Q51"/>
      <c r="R51"/>
      <c r="S51"/>
      <c r="T51"/>
      <c r="U51"/>
      <c r="V51"/>
      <c r="W51"/>
      <c r="X51"/>
      <c r="Y51"/>
      <c r="Z51"/>
      <c r="AA51"/>
      <c r="AB51"/>
      <c r="AC51"/>
      <c r="AD51"/>
    </row>
    <row r="52" spans="1:31" s="8" customFormat="1" ht="14.1" customHeight="1" x14ac:dyDescent="0.2">
      <c r="A52" s="3"/>
      <c r="B52" s="175">
        <v>1</v>
      </c>
      <c r="C52" s="160" t="s">
        <v>31</v>
      </c>
      <c r="D52" s="328"/>
      <c r="E52" s="328"/>
      <c r="F52" s="328"/>
      <c r="G52" s="328"/>
      <c r="H52" s="328"/>
      <c r="I52" s="328"/>
      <c r="J52" s="328"/>
      <c r="K52" s="187"/>
      <c r="L52" s="187"/>
      <c r="M52" s="187"/>
      <c r="N52"/>
      <c r="O52"/>
      <c r="P52"/>
      <c r="Q52"/>
      <c r="R52"/>
      <c r="S52"/>
      <c r="T52"/>
      <c r="U52"/>
      <c r="V52"/>
      <c r="W52"/>
      <c r="X52"/>
      <c r="Y52"/>
      <c r="Z52"/>
      <c r="AA52"/>
      <c r="AB52"/>
      <c r="AC52"/>
      <c r="AD52"/>
      <c r="AE52" s="3"/>
    </row>
    <row r="53" spans="1:31" s="7" customFormat="1" ht="14.65" customHeight="1" x14ac:dyDescent="0.2">
      <c r="A53" s="3"/>
      <c r="B53" s="175">
        <v>2</v>
      </c>
      <c r="C53" s="160" t="s">
        <v>32</v>
      </c>
      <c r="D53" s="328"/>
      <c r="E53" s="328"/>
      <c r="F53" s="328"/>
      <c r="G53" s="328"/>
      <c r="H53" s="328"/>
      <c r="I53" s="328"/>
      <c r="J53" s="328"/>
      <c r="K53" s="187"/>
      <c r="L53" s="187"/>
      <c r="M53" s="187"/>
      <c r="N53"/>
      <c r="O53"/>
      <c r="P53"/>
      <c r="Q53"/>
      <c r="R53"/>
      <c r="S53"/>
      <c r="T53"/>
      <c r="U53"/>
      <c r="V53"/>
      <c r="W53"/>
      <c r="X53"/>
      <c r="Y53"/>
      <c r="Z53"/>
      <c r="AA53"/>
      <c r="AB53"/>
      <c r="AC53"/>
      <c r="AD53"/>
      <c r="AE53" s="3"/>
    </row>
    <row r="54" spans="1:31" s="7" customFormat="1" ht="17.100000000000001" customHeight="1" x14ac:dyDescent="0.2">
      <c r="A54" s="3"/>
      <c r="B54" s="175">
        <v>3</v>
      </c>
      <c r="C54" s="160" t="s">
        <v>33</v>
      </c>
      <c r="D54" s="188"/>
      <c r="E54" s="188"/>
      <c r="F54" s="188"/>
      <c r="G54" s="188"/>
      <c r="H54" s="188"/>
      <c r="I54" s="8"/>
      <c r="J54" s="8"/>
      <c r="K54" s="3"/>
      <c r="L54" s="3"/>
      <c r="M54" s="3"/>
      <c r="N54"/>
      <c r="O54"/>
      <c r="P54"/>
      <c r="Q54"/>
      <c r="R54"/>
      <c r="S54"/>
      <c r="T54"/>
      <c r="U54"/>
      <c r="V54"/>
      <c r="W54"/>
      <c r="X54"/>
      <c r="Y54"/>
      <c r="Z54"/>
      <c r="AA54"/>
      <c r="AB54"/>
      <c r="AC54"/>
      <c r="AD54"/>
    </row>
    <row r="55" spans="1:31" s="7" customFormat="1" ht="17.25" customHeight="1" x14ac:dyDescent="0.2">
      <c r="A55" s="3"/>
      <c r="B55" s="188"/>
      <c r="C55" s="188"/>
      <c r="D55" s="188"/>
      <c r="E55" s="188"/>
      <c r="F55" s="188"/>
      <c r="G55" s="188"/>
      <c r="H55" s="188"/>
      <c r="I55" s="8"/>
      <c r="J55" s="8"/>
      <c r="K55" s="3"/>
      <c r="L55" s="3"/>
      <c r="M55" s="3"/>
      <c r="N55"/>
      <c r="O55"/>
      <c r="P55"/>
      <c r="Q55"/>
      <c r="R55"/>
      <c r="S55"/>
      <c r="T55"/>
      <c r="U55"/>
      <c r="V55"/>
      <c r="W55"/>
      <c r="X55"/>
      <c r="Y55"/>
      <c r="Z55"/>
      <c r="AA55"/>
      <c r="AB55"/>
      <c r="AC55"/>
      <c r="AD55"/>
    </row>
    <row r="56" spans="1:31" s="7" customFormat="1" ht="17.25" customHeight="1" x14ac:dyDescent="0.2">
      <c r="A56" s="3"/>
      <c r="B56"/>
      <c r="C56"/>
      <c r="D56"/>
      <c r="E56"/>
      <c r="F56"/>
      <c r="G56"/>
      <c r="H56"/>
      <c r="I56" s="3"/>
      <c r="J56" s="3"/>
      <c r="K56" s="3"/>
      <c r="L56" s="3"/>
      <c r="M56" s="3"/>
      <c r="N56"/>
      <c r="O56"/>
      <c r="P56"/>
      <c r="Q56"/>
      <c r="R56"/>
      <c r="S56"/>
      <c r="T56"/>
      <c r="U56"/>
      <c r="V56"/>
      <c r="W56"/>
      <c r="X56"/>
      <c r="Y56"/>
      <c r="Z56"/>
      <c r="AA56"/>
      <c r="AB56"/>
      <c r="AC56"/>
      <c r="AD56"/>
    </row>
    <row r="57" spans="1:31" s="7" customFormat="1" ht="14.25" x14ac:dyDescent="0.2">
      <c r="A57" s="3"/>
      <c r="B57"/>
      <c r="C57"/>
      <c r="D57"/>
      <c r="E57"/>
      <c r="F57"/>
      <c r="G57"/>
      <c r="H57"/>
      <c r="I57" s="3"/>
      <c r="J57" s="3"/>
      <c r="K57" s="3"/>
      <c r="L57" s="3"/>
      <c r="M57" s="3"/>
      <c r="N57"/>
      <c r="O57"/>
      <c r="P57"/>
      <c r="Q57"/>
      <c r="R57"/>
      <c r="S57"/>
      <c r="T57"/>
      <c r="U57"/>
      <c r="V57"/>
      <c r="W57"/>
      <c r="X57"/>
      <c r="Y57"/>
      <c r="Z57"/>
      <c r="AA57"/>
      <c r="AB57"/>
      <c r="AC57"/>
      <c r="AD57"/>
    </row>
    <row r="58" spans="1:31" s="7" customFormat="1" ht="14.25" x14ac:dyDescent="0.2">
      <c r="A58" s="3"/>
      <c r="B58"/>
      <c r="C58"/>
      <c r="D58"/>
      <c r="E58"/>
      <c r="F58"/>
      <c r="G58"/>
      <c r="H58"/>
      <c r="I58" s="3"/>
      <c r="J58" s="3"/>
      <c r="K58" s="3"/>
      <c r="L58" s="3"/>
      <c r="M58" s="3"/>
      <c r="N58"/>
      <c r="O58"/>
      <c r="P58"/>
      <c r="Q58"/>
      <c r="R58"/>
      <c r="S58"/>
      <c r="T58"/>
      <c r="U58"/>
      <c r="V58"/>
      <c r="W58"/>
      <c r="X58"/>
      <c r="Y58"/>
      <c r="Z58"/>
      <c r="AA58"/>
      <c r="AB58"/>
      <c r="AC58"/>
      <c r="AD58"/>
    </row>
    <row r="59" spans="1:31" s="7" customFormat="1" ht="14.25" x14ac:dyDescent="0.2">
      <c r="A59" s="3"/>
      <c r="B59"/>
      <c r="C59"/>
      <c r="D59"/>
      <c r="E59"/>
      <c r="F59"/>
      <c r="G59"/>
      <c r="H59"/>
      <c r="I59" s="3"/>
      <c r="J59" s="3"/>
      <c r="K59" s="3"/>
      <c r="L59" s="3"/>
      <c r="M59" s="3"/>
      <c r="N59"/>
      <c r="O59"/>
      <c r="P59"/>
      <c r="Q59"/>
      <c r="R59"/>
      <c r="S59"/>
      <c r="T59"/>
      <c r="U59"/>
      <c r="V59"/>
      <c r="W59"/>
      <c r="X59"/>
      <c r="Y59"/>
      <c r="Z59"/>
      <c r="AA59"/>
      <c r="AB59"/>
      <c r="AC59"/>
      <c r="AD59"/>
    </row>
    <row r="60" spans="1:31" s="7" customFormat="1" ht="14.25" x14ac:dyDescent="0.2">
      <c r="A60" s="3"/>
      <c r="B60"/>
      <c r="C60"/>
      <c r="D60"/>
      <c r="E60"/>
      <c r="F60"/>
      <c r="G60"/>
      <c r="H60"/>
      <c r="I60" s="3"/>
      <c r="J60" s="3"/>
      <c r="K60" s="3"/>
      <c r="L60" s="3"/>
      <c r="M60" s="3"/>
      <c r="N60"/>
      <c r="O60"/>
      <c r="P60"/>
      <c r="Q60"/>
      <c r="R60"/>
      <c r="S60"/>
      <c r="T60"/>
      <c r="U60"/>
      <c r="V60"/>
      <c r="W60"/>
      <c r="X60"/>
      <c r="Y60"/>
      <c r="Z60"/>
      <c r="AA60"/>
      <c r="AB60"/>
      <c r="AC60"/>
      <c r="AD60"/>
    </row>
    <row r="61" spans="1:31" s="7" customFormat="1" ht="14.25" x14ac:dyDescent="0.2">
      <c r="A61" s="3"/>
      <c r="B61"/>
      <c r="C61"/>
      <c r="D61"/>
      <c r="E61"/>
      <c r="F61"/>
      <c r="G61"/>
      <c r="H61"/>
      <c r="I61" s="3"/>
      <c r="J61" s="3"/>
      <c r="K61" s="3"/>
      <c r="L61" s="3"/>
      <c r="M61" s="3"/>
      <c r="N61"/>
      <c r="O61"/>
      <c r="P61"/>
      <c r="Q61"/>
      <c r="R61"/>
      <c r="S61"/>
      <c r="T61"/>
      <c r="U61"/>
      <c r="V61"/>
      <c r="W61"/>
      <c r="X61"/>
      <c r="Y61"/>
      <c r="Z61"/>
      <c r="AA61"/>
      <c r="AB61"/>
      <c r="AC61"/>
      <c r="AD61"/>
    </row>
    <row r="62" spans="1:31" s="7" customFormat="1" ht="14.25" x14ac:dyDescent="0.2">
      <c r="A62" s="3"/>
      <c r="B62"/>
      <c r="C62"/>
      <c r="D62"/>
      <c r="E62"/>
      <c r="F62"/>
      <c r="G62"/>
      <c r="H62"/>
      <c r="M62" s="3"/>
      <c r="N62"/>
      <c r="O62"/>
      <c r="P62"/>
      <c r="Q62"/>
      <c r="R62"/>
      <c r="S62"/>
      <c r="T62"/>
      <c r="U62"/>
      <c r="V62"/>
      <c r="W62"/>
      <c r="X62"/>
      <c r="Y62"/>
      <c r="Z62"/>
      <c r="AA62"/>
      <c r="AB62"/>
      <c r="AC62"/>
      <c r="AD62"/>
    </row>
    <row r="63" spans="1:31" s="7" customFormat="1" ht="14.25" x14ac:dyDescent="0.2">
      <c r="A63" s="3"/>
      <c r="M63" s="3"/>
      <c r="N63"/>
      <c r="O63"/>
      <c r="P63"/>
      <c r="Q63"/>
      <c r="R63"/>
      <c r="S63"/>
      <c r="T63"/>
      <c r="U63"/>
      <c r="V63"/>
      <c r="W63"/>
      <c r="X63"/>
      <c r="Y63"/>
      <c r="Z63"/>
      <c r="AA63"/>
      <c r="AB63"/>
      <c r="AC63"/>
      <c r="AD63"/>
    </row>
    <row r="64" spans="1:31" s="7" customFormat="1" ht="14.25" x14ac:dyDescent="0.2">
      <c r="A64" s="3"/>
      <c r="M64" s="3"/>
      <c r="N64"/>
      <c r="O64"/>
      <c r="P64"/>
      <c r="Q64"/>
      <c r="R64"/>
      <c r="S64"/>
      <c r="T64"/>
      <c r="U64"/>
      <c r="V64"/>
      <c r="W64"/>
      <c r="X64"/>
      <c r="Y64"/>
      <c r="Z64"/>
      <c r="AA64"/>
      <c r="AB64"/>
      <c r="AC64"/>
      <c r="AD64"/>
    </row>
    <row r="65" spans="1:30" s="7" customFormat="1" ht="14.25" x14ac:dyDescent="0.2">
      <c r="A65" s="3"/>
      <c r="M65" s="3"/>
      <c r="N65"/>
      <c r="O65"/>
      <c r="P65"/>
      <c r="Q65"/>
      <c r="R65"/>
      <c r="S65"/>
      <c r="T65"/>
      <c r="U65"/>
      <c r="V65"/>
      <c r="W65"/>
      <c r="X65"/>
      <c r="Y65"/>
      <c r="Z65"/>
      <c r="AA65"/>
      <c r="AB65"/>
      <c r="AC65"/>
      <c r="AD65"/>
    </row>
    <row r="66" spans="1:30" s="7" customFormat="1" ht="14.25" x14ac:dyDescent="0.2">
      <c r="A66" s="3"/>
      <c r="M66" s="3"/>
      <c r="N66"/>
      <c r="O66"/>
      <c r="P66"/>
      <c r="Q66"/>
      <c r="R66"/>
      <c r="S66"/>
      <c r="T66"/>
      <c r="U66"/>
      <c r="V66"/>
      <c r="W66"/>
      <c r="X66"/>
      <c r="Y66"/>
      <c r="Z66"/>
      <c r="AA66"/>
      <c r="AB66"/>
      <c r="AC66"/>
      <c r="AD66"/>
    </row>
    <row r="67" spans="1:30" s="7" customFormat="1" ht="14.25" x14ac:dyDescent="0.2">
      <c r="A67" s="3"/>
      <c r="M67" s="3"/>
      <c r="N67"/>
      <c r="O67"/>
      <c r="P67"/>
      <c r="Q67"/>
      <c r="R67"/>
      <c r="S67"/>
      <c r="T67"/>
      <c r="U67"/>
      <c r="V67"/>
      <c r="W67"/>
      <c r="X67"/>
      <c r="Y67"/>
      <c r="Z67"/>
      <c r="AA67"/>
      <c r="AB67"/>
      <c r="AC67"/>
      <c r="AD67"/>
    </row>
    <row r="68" spans="1:30" s="7" customFormat="1" ht="14.25" x14ac:dyDescent="0.2">
      <c r="A68" s="3"/>
      <c r="M68" s="3"/>
      <c r="N68"/>
      <c r="O68"/>
      <c r="P68"/>
      <c r="Q68"/>
      <c r="R68"/>
      <c r="S68"/>
      <c r="T68"/>
      <c r="U68"/>
      <c r="V68"/>
      <c r="W68"/>
      <c r="X68"/>
      <c r="Y68"/>
      <c r="Z68"/>
      <c r="AA68"/>
      <c r="AB68"/>
      <c r="AC68"/>
      <c r="AD68"/>
    </row>
    <row r="69" spans="1:30" s="7" customFormat="1" ht="14.25" x14ac:dyDescent="0.2">
      <c r="A69" s="3"/>
      <c r="M69" s="3"/>
      <c r="N69"/>
      <c r="O69"/>
      <c r="P69"/>
      <c r="Q69"/>
      <c r="R69"/>
      <c r="S69"/>
      <c r="T69"/>
      <c r="U69"/>
      <c r="V69"/>
      <c r="W69"/>
      <c r="X69"/>
      <c r="Y69"/>
      <c r="Z69"/>
      <c r="AA69"/>
      <c r="AB69"/>
      <c r="AC69"/>
      <c r="AD69"/>
    </row>
    <row r="70" spans="1:30" s="7" customFormat="1" ht="14.25" x14ac:dyDescent="0.2">
      <c r="A70" s="3"/>
      <c r="M70" s="3"/>
      <c r="N70"/>
      <c r="O70"/>
      <c r="P70"/>
      <c r="Q70"/>
      <c r="R70"/>
      <c r="S70"/>
      <c r="T70"/>
      <c r="U70"/>
      <c r="V70"/>
      <c r="W70"/>
      <c r="X70"/>
      <c r="Y70"/>
      <c r="Z70"/>
      <c r="AA70"/>
      <c r="AB70"/>
      <c r="AC70"/>
      <c r="AD70"/>
    </row>
    <row r="71" spans="1:30" s="7" customFormat="1" ht="14.25" x14ac:dyDescent="0.2">
      <c r="A71" s="3"/>
      <c r="B71" s="3"/>
      <c r="C71" s="3"/>
      <c r="D71" s="3"/>
      <c r="E71" s="3"/>
      <c r="F71" s="3"/>
      <c r="G71" s="3"/>
      <c r="H71" s="3"/>
      <c r="I71" s="3"/>
      <c r="J71" s="3"/>
      <c r="K71" s="3"/>
      <c r="L71" s="3"/>
      <c r="M71" s="3"/>
      <c r="N71"/>
      <c r="O71"/>
      <c r="P71"/>
      <c r="Q71"/>
      <c r="R71"/>
      <c r="S71"/>
      <c r="T71"/>
      <c r="U71"/>
      <c r="V71"/>
      <c r="W71"/>
      <c r="X71"/>
      <c r="Y71"/>
      <c r="Z71"/>
      <c r="AA71"/>
      <c r="AB71"/>
      <c r="AC71"/>
      <c r="AD71"/>
    </row>
    <row r="72" spans="1:30" s="7" customFormat="1" ht="14.25" x14ac:dyDescent="0.2">
      <c r="A72" s="3"/>
      <c r="B72" s="3"/>
      <c r="C72" s="3"/>
      <c r="D72" s="3"/>
      <c r="E72" s="3"/>
      <c r="F72" s="3"/>
      <c r="G72" s="3"/>
      <c r="H72" s="3"/>
      <c r="I72" s="3"/>
      <c r="J72" s="3"/>
      <c r="K72" s="3"/>
      <c r="L72" s="3"/>
      <c r="M72" s="3"/>
      <c r="N72"/>
      <c r="O72"/>
      <c r="P72"/>
      <c r="Q72"/>
      <c r="R72"/>
      <c r="S72"/>
      <c r="T72"/>
      <c r="U72"/>
      <c r="V72"/>
      <c r="W72"/>
      <c r="X72"/>
      <c r="Y72"/>
      <c r="Z72"/>
      <c r="AA72"/>
      <c r="AB72"/>
      <c r="AC72"/>
      <c r="AD72"/>
    </row>
    <row r="73" spans="1:30" s="7" customFormat="1" ht="14.25" x14ac:dyDescent="0.2">
      <c r="A73" s="3"/>
      <c r="B73" s="3"/>
      <c r="C73" s="3"/>
      <c r="D73" s="3"/>
      <c r="E73" s="3"/>
      <c r="F73" s="3"/>
      <c r="G73" s="3"/>
      <c r="H73" s="3"/>
      <c r="I73" s="3"/>
      <c r="J73" s="3"/>
      <c r="K73" s="3"/>
      <c r="L73" s="3"/>
      <c r="M73" s="3"/>
      <c r="N73"/>
      <c r="O73"/>
      <c r="P73"/>
      <c r="Q73"/>
      <c r="R73"/>
      <c r="S73"/>
      <c r="T73"/>
      <c r="U73"/>
      <c r="V73"/>
      <c r="W73"/>
      <c r="X73"/>
      <c r="Y73"/>
      <c r="Z73"/>
      <c r="AA73"/>
      <c r="AB73"/>
      <c r="AC73"/>
      <c r="AD73"/>
    </row>
    <row r="74" spans="1:30" s="7" customFormat="1" ht="14.25" x14ac:dyDescent="0.2">
      <c r="A74" s="3"/>
      <c r="B74" s="3"/>
      <c r="C74" s="3"/>
      <c r="D74" s="3"/>
      <c r="E74" s="3"/>
      <c r="F74" s="3"/>
      <c r="G74" s="3"/>
      <c r="H74" s="3"/>
      <c r="I74" s="3"/>
      <c r="J74" s="3"/>
      <c r="K74" s="3"/>
      <c r="L74" s="3"/>
      <c r="M74" s="3"/>
      <c r="N74"/>
      <c r="O74"/>
      <c r="P74"/>
      <c r="Q74"/>
      <c r="R74"/>
      <c r="S74"/>
      <c r="T74"/>
      <c r="U74"/>
      <c r="V74"/>
      <c r="W74"/>
      <c r="X74"/>
      <c r="Y74"/>
      <c r="Z74"/>
      <c r="AA74"/>
      <c r="AB74"/>
      <c r="AC74"/>
      <c r="AD74"/>
    </row>
    <row r="75" spans="1:30" s="7" customFormat="1" ht="14.25" x14ac:dyDescent="0.2">
      <c r="A75" s="3"/>
      <c r="B75" s="3"/>
      <c r="C75" s="3"/>
      <c r="D75" s="3"/>
      <c r="E75" s="3"/>
      <c r="F75" s="3"/>
      <c r="G75" s="3"/>
      <c r="H75" s="3"/>
      <c r="I75" s="3"/>
      <c r="J75" s="3"/>
      <c r="K75" s="3"/>
      <c r="L75" s="3"/>
      <c r="M75" s="3"/>
      <c r="N75"/>
      <c r="O75"/>
      <c r="P75"/>
      <c r="Q75"/>
      <c r="R75"/>
      <c r="S75"/>
      <c r="T75"/>
      <c r="U75"/>
      <c r="V75"/>
      <c r="W75"/>
      <c r="X75"/>
      <c r="Y75"/>
      <c r="Z75"/>
      <c r="AA75"/>
      <c r="AB75"/>
      <c r="AC75"/>
      <c r="AD75"/>
    </row>
    <row r="76" spans="1:30" s="7" customFormat="1" x14ac:dyDescent="0.2">
      <c r="N76"/>
      <c r="O76"/>
      <c r="P76"/>
      <c r="Q76"/>
      <c r="R76"/>
      <c r="S76"/>
      <c r="T76"/>
      <c r="U76"/>
      <c r="V76"/>
      <c r="W76"/>
      <c r="X76"/>
      <c r="Y76"/>
      <c r="Z76"/>
      <c r="AA76"/>
      <c r="AB76"/>
      <c r="AC76"/>
      <c r="AD76"/>
    </row>
    <row r="77" spans="1:30" s="7" customFormat="1" x14ac:dyDescent="0.2">
      <c r="N77"/>
      <c r="O77"/>
      <c r="P77"/>
      <c r="Q77"/>
      <c r="R77"/>
      <c r="S77"/>
      <c r="T77"/>
      <c r="U77"/>
      <c r="V77"/>
      <c r="W77"/>
      <c r="X77"/>
      <c r="Y77"/>
      <c r="Z77"/>
      <c r="AA77"/>
      <c r="AB77"/>
      <c r="AC77"/>
      <c r="AD77"/>
    </row>
    <row r="78" spans="1:30" s="7" customFormat="1" x14ac:dyDescent="0.2">
      <c r="N78"/>
      <c r="O78"/>
      <c r="P78"/>
      <c r="Q78"/>
      <c r="R78"/>
      <c r="S78"/>
      <c r="T78"/>
      <c r="U78"/>
      <c r="V78"/>
      <c r="W78"/>
      <c r="X78"/>
      <c r="Y78"/>
      <c r="Z78"/>
      <c r="AA78"/>
      <c r="AB78"/>
      <c r="AC78"/>
      <c r="AD78"/>
    </row>
    <row r="79" spans="1:30" s="7" customFormat="1" x14ac:dyDescent="0.2">
      <c r="N79"/>
      <c r="O79"/>
      <c r="P79"/>
      <c r="Q79"/>
      <c r="R79"/>
      <c r="S79"/>
      <c r="T79"/>
      <c r="U79"/>
      <c r="V79"/>
      <c r="W79"/>
      <c r="X79"/>
      <c r="Y79"/>
      <c r="Z79"/>
      <c r="AA79"/>
      <c r="AB79"/>
      <c r="AC79"/>
      <c r="AD79"/>
    </row>
    <row r="80" spans="1:30" s="7" customFormat="1" x14ac:dyDescent="0.2">
      <c r="N80"/>
      <c r="O80"/>
      <c r="P80"/>
      <c r="Q80"/>
      <c r="R80"/>
      <c r="S80"/>
      <c r="T80"/>
      <c r="U80"/>
      <c r="V80"/>
      <c r="W80"/>
      <c r="X80"/>
      <c r="Y80"/>
      <c r="Z80"/>
      <c r="AA80"/>
      <c r="AB80"/>
      <c r="AC80"/>
      <c r="AD80"/>
    </row>
    <row r="81" spans="14:30" s="7" customFormat="1" x14ac:dyDescent="0.2">
      <c r="N81"/>
      <c r="O81"/>
      <c r="P81"/>
      <c r="Q81"/>
      <c r="R81"/>
      <c r="S81"/>
      <c r="T81"/>
      <c r="U81"/>
      <c r="V81"/>
      <c r="W81"/>
      <c r="X81"/>
      <c r="Y81"/>
      <c r="Z81"/>
      <c r="AA81"/>
      <c r="AB81"/>
      <c r="AC81"/>
      <c r="AD81"/>
    </row>
    <row r="82" spans="14:30" s="7" customFormat="1" x14ac:dyDescent="0.2">
      <c r="N82"/>
      <c r="O82"/>
      <c r="P82"/>
      <c r="Q82"/>
      <c r="R82"/>
      <c r="S82"/>
      <c r="T82"/>
      <c r="U82"/>
      <c r="V82"/>
      <c r="W82"/>
      <c r="X82"/>
      <c r="Y82"/>
      <c r="Z82"/>
      <c r="AA82"/>
      <c r="AB82"/>
      <c r="AC82"/>
      <c r="AD82"/>
    </row>
    <row r="83" spans="14:30" s="7" customFormat="1" x14ac:dyDescent="0.2">
      <c r="N83"/>
      <c r="O83"/>
      <c r="P83"/>
      <c r="Q83"/>
      <c r="R83"/>
      <c r="S83"/>
      <c r="T83"/>
      <c r="U83"/>
      <c r="V83"/>
      <c r="W83"/>
      <c r="X83"/>
      <c r="Y83"/>
      <c r="Z83"/>
      <c r="AA83"/>
      <c r="AB83"/>
      <c r="AC83"/>
      <c r="AD83"/>
    </row>
    <row r="84" spans="14:30" s="7" customFormat="1" x14ac:dyDescent="0.2">
      <c r="N84"/>
      <c r="O84"/>
      <c r="P84"/>
      <c r="Q84"/>
      <c r="R84"/>
      <c r="S84"/>
      <c r="T84"/>
      <c r="U84"/>
      <c r="V84"/>
      <c r="W84"/>
      <c r="X84"/>
      <c r="Y84"/>
      <c r="Z84"/>
      <c r="AA84"/>
      <c r="AB84"/>
      <c r="AC84"/>
      <c r="AD84"/>
    </row>
  </sheetData>
  <mergeCells count="2">
    <mergeCell ref="B7:L7"/>
    <mergeCell ref="B8:L8"/>
  </mergeCells>
  <phoneticPr fontId="4" type="noConversion"/>
  <printOptions horizontalCentered="1"/>
  <pageMargins left="0.51181102362204722" right="0.51181102362204722" top="0.98425196850393704" bottom="0.23622047244094491" header="0" footer="0"/>
  <pageSetup scale="5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1:AF73"/>
  <sheetViews>
    <sheetView view="pageBreakPreview" zoomScaleNormal="100" zoomScaleSheetLayoutView="100" workbookViewId="0">
      <selection activeCell="B7" sqref="B7:I7"/>
    </sheetView>
  </sheetViews>
  <sheetFormatPr defaultColWidth="9.42578125" defaultRowHeight="12.75" x14ac:dyDescent="0.2"/>
  <cols>
    <col min="1" max="1" width="2.5703125" customWidth="1"/>
    <col min="2" max="2" width="6.7109375" style="1" customWidth="1"/>
    <col min="3" max="3" width="34.5703125" style="2" customWidth="1"/>
    <col min="4" max="4" width="15.42578125" bestFit="1" customWidth="1"/>
    <col min="5" max="5" width="14.5703125" customWidth="1"/>
    <col min="6" max="6" width="16.5703125" customWidth="1"/>
    <col min="7" max="8" width="14.5703125" customWidth="1"/>
    <col min="9" max="9" width="16.5703125" customWidth="1"/>
    <col min="10" max="10" width="2.5703125" customWidth="1"/>
    <col min="11" max="11" width="9.42578125" customWidth="1"/>
    <col min="12" max="12" width="17.85546875" customWidth="1"/>
    <col min="17" max="17" width="11.42578125" customWidth="1"/>
    <col min="23" max="23" width="11.5703125" bestFit="1" customWidth="1"/>
    <col min="25" max="25" width="20.5703125" bestFit="1" customWidth="1"/>
  </cols>
  <sheetData>
    <row r="1" spans="1:32" s="7" customFormat="1" ht="17.25" customHeight="1" x14ac:dyDescent="0.2">
      <c r="A1" s="14"/>
      <c r="B1" s="115" t="s">
        <v>0</v>
      </c>
      <c r="C1" s="17"/>
      <c r="D1" s="14"/>
      <c r="E1" s="13"/>
      <c r="F1" s="14"/>
      <c r="G1" s="14"/>
      <c r="H1" s="14"/>
      <c r="I1" s="13" t="s">
        <v>1</v>
      </c>
      <c r="J1" s="14"/>
      <c r="K1" s="3"/>
      <c r="L1" s="3"/>
      <c r="M1" s="3"/>
      <c r="N1" s="3"/>
      <c r="O1" s="3"/>
      <c r="P1" s="3"/>
      <c r="Q1" s="3"/>
      <c r="R1" s="3"/>
      <c r="S1" s="3"/>
      <c r="T1" s="3"/>
      <c r="U1" s="3"/>
      <c r="V1" s="3"/>
    </row>
    <row r="2" spans="1:32" s="7" customFormat="1" ht="17.25" customHeight="1" x14ac:dyDescent="0.2">
      <c r="A2" s="14"/>
      <c r="B2" s="115"/>
      <c r="C2" s="15"/>
      <c r="D2" s="14"/>
      <c r="E2" s="14"/>
      <c r="F2" s="14"/>
      <c r="G2" s="14"/>
      <c r="H2" s="14"/>
      <c r="I2" s="13" t="s">
        <v>2</v>
      </c>
      <c r="J2" s="14"/>
      <c r="K2" s="3"/>
      <c r="L2" s="3"/>
      <c r="M2" s="3"/>
      <c r="N2" s="3"/>
      <c r="O2" s="3"/>
      <c r="P2" s="3"/>
      <c r="Q2" s="3"/>
      <c r="R2" s="3"/>
      <c r="S2" s="3"/>
      <c r="T2" s="3"/>
      <c r="U2" s="3"/>
      <c r="V2" s="3"/>
    </row>
    <row r="3" spans="1:32" s="7" customFormat="1" ht="17.25" customHeight="1" x14ac:dyDescent="0.2">
      <c r="A3" s="14"/>
      <c r="B3" s="16"/>
      <c r="C3" s="17"/>
      <c r="D3" s="14"/>
      <c r="E3" s="13"/>
      <c r="F3" s="14"/>
      <c r="G3" s="14"/>
      <c r="H3" s="14"/>
      <c r="I3" s="13" t="s">
        <v>43</v>
      </c>
      <c r="J3" s="14"/>
      <c r="K3" s="3"/>
      <c r="L3" s="3"/>
      <c r="M3" s="3"/>
      <c r="N3" s="3"/>
      <c r="O3" s="3"/>
      <c r="P3" s="3"/>
      <c r="Q3" s="3"/>
      <c r="R3" s="3"/>
      <c r="S3" s="3"/>
      <c r="T3" s="3"/>
      <c r="U3" s="3"/>
      <c r="V3" s="3"/>
    </row>
    <row r="4" spans="1:32" s="7" customFormat="1" ht="17.25" customHeight="1" x14ac:dyDescent="0.2">
      <c r="A4" s="14"/>
      <c r="B4" s="43"/>
      <c r="C4" s="17"/>
      <c r="D4" s="14"/>
      <c r="E4" s="13"/>
      <c r="F4" s="14"/>
      <c r="G4" s="14"/>
      <c r="H4" s="14"/>
      <c r="I4" s="13" t="s">
        <v>97</v>
      </c>
      <c r="J4" s="14"/>
      <c r="K4"/>
      <c r="L4"/>
      <c r="M4"/>
      <c r="N4"/>
      <c r="O4"/>
      <c r="P4"/>
      <c r="Q4"/>
      <c r="R4"/>
      <c r="S4"/>
      <c r="T4"/>
      <c r="U4"/>
      <c r="V4"/>
      <c r="W4"/>
      <c r="X4"/>
      <c r="Y4"/>
      <c r="Z4"/>
      <c r="AA4"/>
      <c r="AB4"/>
      <c r="AC4"/>
      <c r="AD4"/>
      <c r="AE4"/>
      <c r="AF4"/>
    </row>
    <row r="5" spans="1:32" s="7" customFormat="1" ht="17.25" customHeight="1" x14ac:dyDescent="0.2">
      <c r="A5" s="14"/>
      <c r="B5" s="43"/>
      <c r="C5" s="17"/>
      <c r="D5" s="14"/>
      <c r="E5" s="13"/>
      <c r="F5" s="14"/>
      <c r="G5" s="14"/>
      <c r="H5" s="14"/>
      <c r="I5" s="13" t="s">
        <v>5</v>
      </c>
      <c r="J5" s="14"/>
      <c r="K5"/>
      <c r="L5"/>
      <c r="M5"/>
      <c r="N5"/>
      <c r="O5"/>
      <c r="P5"/>
      <c r="Q5"/>
      <c r="R5"/>
      <c r="S5"/>
      <c r="T5"/>
      <c r="U5"/>
      <c r="V5"/>
      <c r="W5"/>
      <c r="X5"/>
      <c r="Y5"/>
      <c r="Z5"/>
      <c r="AA5"/>
      <c r="AB5"/>
      <c r="AC5"/>
      <c r="AD5"/>
      <c r="AE5"/>
      <c r="AF5"/>
    </row>
    <row r="6" spans="1:32" s="7" customFormat="1" ht="17.25" customHeight="1" x14ac:dyDescent="0.2">
      <c r="A6" s="14"/>
      <c r="B6" s="43"/>
      <c r="C6" s="8"/>
      <c r="D6" s="14"/>
      <c r="E6" s="14"/>
      <c r="F6" s="14"/>
      <c r="G6" s="14"/>
      <c r="H6" s="14"/>
      <c r="I6" s="13" t="s">
        <v>40</v>
      </c>
      <c r="J6" s="14"/>
      <c r="K6"/>
      <c r="L6"/>
      <c r="M6"/>
      <c r="N6"/>
      <c r="O6"/>
      <c r="P6"/>
      <c r="Q6"/>
      <c r="R6"/>
      <c r="S6"/>
      <c r="T6"/>
      <c r="U6"/>
      <c r="V6"/>
      <c r="W6"/>
      <c r="X6"/>
      <c r="Y6"/>
      <c r="Z6"/>
      <c r="AA6"/>
      <c r="AB6"/>
      <c r="AC6"/>
      <c r="AD6"/>
      <c r="AE6"/>
      <c r="AF6"/>
    </row>
    <row r="7" spans="1:32" s="7" customFormat="1" ht="17.25" customHeight="1" x14ac:dyDescent="0.2">
      <c r="A7" s="14"/>
      <c r="B7" s="437" t="s">
        <v>40</v>
      </c>
      <c r="C7" s="437"/>
      <c r="D7" s="437"/>
      <c r="E7" s="437"/>
      <c r="F7" s="437"/>
      <c r="G7" s="437"/>
      <c r="H7" s="437"/>
      <c r="I7" s="437"/>
      <c r="J7" s="14"/>
      <c r="K7"/>
      <c r="L7"/>
      <c r="M7"/>
      <c r="N7"/>
      <c r="O7"/>
      <c r="P7"/>
      <c r="Q7"/>
      <c r="R7"/>
      <c r="S7"/>
      <c r="T7"/>
      <c r="U7"/>
      <c r="V7"/>
      <c r="W7"/>
      <c r="X7"/>
      <c r="Y7"/>
      <c r="Z7"/>
      <c r="AA7"/>
      <c r="AB7"/>
      <c r="AC7"/>
      <c r="AD7"/>
      <c r="AE7"/>
      <c r="AF7"/>
    </row>
    <row r="8" spans="1:32" s="7" customFormat="1" ht="17.25" customHeight="1" x14ac:dyDescent="0.2">
      <c r="A8" s="14"/>
      <c r="B8" s="437" t="s">
        <v>98</v>
      </c>
      <c r="C8" s="437"/>
      <c r="D8" s="437"/>
      <c r="E8" s="437"/>
      <c r="F8" s="437"/>
      <c r="G8" s="437"/>
      <c r="H8" s="437"/>
      <c r="I8" s="437"/>
      <c r="J8" s="14"/>
      <c r="K8"/>
      <c r="L8"/>
      <c r="M8"/>
      <c r="N8"/>
      <c r="O8"/>
      <c r="P8"/>
      <c r="Q8"/>
      <c r="R8"/>
      <c r="S8"/>
      <c r="T8"/>
      <c r="U8"/>
      <c r="V8"/>
      <c r="W8"/>
      <c r="X8"/>
      <c r="Y8"/>
      <c r="Z8"/>
      <c r="AA8"/>
      <c r="AB8"/>
      <c r="AC8"/>
      <c r="AD8"/>
      <c r="AE8"/>
      <c r="AF8"/>
    </row>
    <row r="9" spans="1:32" s="7" customFormat="1" ht="17.25" customHeight="1" x14ac:dyDescent="0.2">
      <c r="A9" s="14"/>
      <c r="B9" s="438" t="s">
        <v>77</v>
      </c>
      <c r="C9" s="438"/>
      <c r="D9" s="438"/>
      <c r="E9" s="438"/>
      <c r="F9" s="438"/>
      <c r="G9" s="438"/>
      <c r="H9" s="438"/>
      <c r="I9" s="437"/>
      <c r="J9" s="14"/>
      <c r="K9"/>
      <c r="L9"/>
      <c r="M9"/>
      <c r="N9"/>
      <c r="O9"/>
      <c r="P9"/>
      <c r="Q9"/>
      <c r="R9"/>
      <c r="S9"/>
      <c r="T9"/>
      <c r="U9"/>
      <c r="V9"/>
      <c r="W9"/>
      <c r="X9"/>
      <c r="Y9"/>
      <c r="Z9"/>
      <c r="AA9"/>
      <c r="AB9"/>
      <c r="AC9"/>
      <c r="AD9"/>
      <c r="AE9"/>
      <c r="AF9"/>
    </row>
    <row r="10" spans="1:32" s="7" customFormat="1" ht="17.25" customHeight="1" thickBot="1" x14ac:dyDescent="0.25">
      <c r="A10" s="14"/>
      <c r="B10" s="14"/>
      <c r="C10" s="46"/>
      <c r="D10" s="46"/>
      <c r="E10" s="46"/>
      <c r="F10" s="46"/>
      <c r="G10" s="46"/>
      <c r="H10" s="46"/>
      <c r="I10" s="46"/>
      <c r="J10" s="14"/>
      <c r="K10"/>
      <c r="L10"/>
      <c r="M10"/>
      <c r="N10"/>
      <c r="O10"/>
      <c r="P10"/>
      <c r="Q10"/>
      <c r="R10"/>
      <c r="S10"/>
      <c r="T10"/>
      <c r="U10"/>
      <c r="V10"/>
      <c r="W10"/>
      <c r="X10"/>
      <c r="Y10"/>
      <c r="Z10"/>
      <c r="AA10"/>
      <c r="AB10"/>
      <c r="AC10"/>
      <c r="AD10"/>
      <c r="AE10"/>
      <c r="AF10"/>
    </row>
    <row r="11" spans="1:32" s="7" customFormat="1" ht="17.25" customHeight="1" x14ac:dyDescent="0.2">
      <c r="A11" s="14"/>
      <c r="B11" s="87"/>
      <c r="C11" s="88"/>
      <c r="D11" s="49"/>
      <c r="E11" s="88"/>
      <c r="F11" s="88"/>
      <c r="G11" s="88"/>
      <c r="H11" s="51"/>
      <c r="I11" s="89" t="s">
        <v>100</v>
      </c>
      <c r="J11" s="14"/>
      <c r="K11"/>
      <c r="L11"/>
      <c r="M11"/>
      <c r="N11"/>
      <c r="O11"/>
      <c r="P11"/>
      <c r="Q11"/>
      <c r="R11"/>
      <c r="S11"/>
      <c r="T11"/>
      <c r="U11"/>
      <c r="V11"/>
      <c r="W11"/>
      <c r="X11"/>
      <c r="Y11"/>
      <c r="Z11"/>
      <c r="AA11"/>
      <c r="AB11"/>
      <c r="AC11"/>
      <c r="AD11"/>
      <c r="AE11"/>
      <c r="AF11"/>
    </row>
    <row r="12" spans="1:32" s="7" customFormat="1" ht="17.25" customHeight="1" x14ac:dyDescent="0.2">
      <c r="A12" s="14"/>
      <c r="B12" s="52"/>
      <c r="C12" s="53"/>
      <c r="D12" s="53"/>
      <c r="E12" s="53"/>
      <c r="F12" s="53" t="s">
        <v>101</v>
      </c>
      <c r="G12" s="78" t="s">
        <v>102</v>
      </c>
      <c r="H12" s="90" t="s">
        <v>103</v>
      </c>
      <c r="I12" s="91" t="s">
        <v>104</v>
      </c>
      <c r="J12" s="14"/>
      <c r="K12"/>
      <c r="L12"/>
      <c r="M12"/>
      <c r="N12"/>
      <c r="O12"/>
      <c r="P12"/>
      <c r="Q12"/>
      <c r="R12"/>
      <c r="S12"/>
      <c r="T12"/>
      <c r="U12"/>
      <c r="V12"/>
      <c r="W12"/>
      <c r="X12"/>
      <c r="Y12"/>
      <c r="Z12"/>
      <c r="AA12"/>
      <c r="AB12"/>
      <c r="AC12"/>
      <c r="AD12"/>
      <c r="AE12"/>
      <c r="AF12"/>
    </row>
    <row r="13" spans="1:32" s="7" customFormat="1" ht="17.25" customHeight="1" x14ac:dyDescent="0.2">
      <c r="A13" s="14"/>
      <c r="B13" s="52" t="s">
        <v>9</v>
      </c>
      <c r="C13" s="53"/>
      <c r="D13" s="53" t="s">
        <v>105</v>
      </c>
      <c r="E13" s="53" t="s">
        <v>106</v>
      </c>
      <c r="F13" s="53" t="s">
        <v>107</v>
      </c>
      <c r="G13" s="53" t="s">
        <v>108</v>
      </c>
      <c r="H13" s="55" t="s">
        <v>109</v>
      </c>
      <c r="I13" s="91" t="s">
        <v>110</v>
      </c>
      <c r="J13" s="14"/>
      <c r="K13"/>
      <c r="L13"/>
      <c r="M13"/>
      <c r="N13"/>
      <c r="O13"/>
      <c r="P13"/>
      <c r="Q13"/>
      <c r="R13"/>
      <c r="S13"/>
      <c r="T13"/>
      <c r="U13"/>
      <c r="V13"/>
      <c r="W13"/>
      <c r="X13"/>
      <c r="Y13"/>
      <c r="Z13"/>
      <c r="AA13"/>
      <c r="AB13"/>
      <c r="AC13"/>
      <c r="AD13"/>
      <c r="AE13"/>
      <c r="AF13"/>
    </row>
    <row r="14" spans="1:32" s="7" customFormat="1" ht="18.75" customHeight="1" thickBot="1" x14ac:dyDescent="0.25">
      <c r="A14" s="14"/>
      <c r="B14" s="56" t="s">
        <v>10</v>
      </c>
      <c r="C14" s="256" t="s">
        <v>72</v>
      </c>
      <c r="D14" s="57" t="s">
        <v>112</v>
      </c>
      <c r="E14" s="57" t="s">
        <v>113</v>
      </c>
      <c r="F14" s="57" t="s">
        <v>114</v>
      </c>
      <c r="G14" s="57" t="s">
        <v>93</v>
      </c>
      <c r="H14" s="92" t="s">
        <v>112</v>
      </c>
      <c r="I14" s="93" t="s">
        <v>115</v>
      </c>
      <c r="J14" s="14"/>
      <c r="K14"/>
      <c r="L14"/>
      <c r="M14"/>
      <c r="N14"/>
      <c r="O14"/>
      <c r="P14"/>
      <c r="Q14"/>
      <c r="R14"/>
      <c r="S14"/>
      <c r="T14"/>
      <c r="U14"/>
      <c r="V14"/>
      <c r="W14"/>
      <c r="X14"/>
      <c r="Y14"/>
      <c r="Z14"/>
      <c r="AA14"/>
      <c r="AB14"/>
      <c r="AC14"/>
      <c r="AD14"/>
      <c r="AE14"/>
      <c r="AF14"/>
    </row>
    <row r="15" spans="1:32" s="7" customFormat="1" ht="17.25" customHeight="1" x14ac:dyDescent="0.2">
      <c r="A15" s="14"/>
      <c r="B15" s="60"/>
      <c r="C15" s="61"/>
      <c r="D15" s="61" t="s">
        <v>13</v>
      </c>
      <c r="E15" s="61" t="s">
        <v>14</v>
      </c>
      <c r="F15" s="61" t="s">
        <v>15</v>
      </c>
      <c r="G15" s="61" t="s">
        <v>16</v>
      </c>
      <c r="H15" s="94" t="s">
        <v>17</v>
      </c>
      <c r="I15" s="221" t="s">
        <v>18</v>
      </c>
      <c r="J15" s="14"/>
      <c r="K15"/>
      <c r="L15"/>
      <c r="M15"/>
      <c r="N15"/>
      <c r="O15"/>
      <c r="P15"/>
      <c r="Q15"/>
      <c r="R15"/>
      <c r="S15"/>
      <c r="T15"/>
      <c r="U15"/>
      <c r="V15"/>
      <c r="W15"/>
      <c r="X15"/>
      <c r="Y15"/>
      <c r="Z15"/>
      <c r="AA15"/>
      <c r="AB15"/>
      <c r="AC15"/>
      <c r="AD15"/>
      <c r="AE15"/>
      <c r="AF15"/>
    </row>
    <row r="16" spans="1:32" s="7" customFormat="1" ht="17.649999999999999" customHeight="1" x14ac:dyDescent="0.2">
      <c r="A16" s="14"/>
      <c r="B16" s="71"/>
      <c r="C16" s="74"/>
      <c r="D16" s="74"/>
      <c r="E16" s="74"/>
      <c r="F16" s="217"/>
      <c r="G16" s="64"/>
      <c r="H16" s="96"/>
      <c r="I16" s="467"/>
      <c r="J16" s="14"/>
      <c r="K16"/>
      <c r="L16"/>
      <c r="M16"/>
      <c r="N16"/>
      <c r="O16"/>
      <c r="P16"/>
      <c r="Q16"/>
      <c r="R16"/>
      <c r="S16"/>
      <c r="T16"/>
      <c r="U16"/>
      <c r="V16"/>
      <c r="W16"/>
      <c r="X16"/>
      <c r="Y16"/>
      <c r="Z16"/>
      <c r="AA16"/>
      <c r="AB16"/>
      <c r="AC16"/>
      <c r="AD16"/>
      <c r="AE16"/>
      <c r="AF16"/>
    </row>
    <row r="17" spans="1:32" s="7" customFormat="1" ht="17.25" customHeight="1" x14ac:dyDescent="0.2">
      <c r="A17" s="14"/>
      <c r="B17" s="71"/>
      <c r="C17" s="286" t="s">
        <v>192</v>
      </c>
      <c r="D17" s="64"/>
      <c r="E17" s="64"/>
      <c r="F17" s="148"/>
      <c r="G17" s="64"/>
      <c r="H17" s="97"/>
      <c r="I17" s="468"/>
      <c r="J17" s="14"/>
      <c r="K17"/>
      <c r="L17"/>
      <c r="M17"/>
      <c r="N17"/>
      <c r="O17"/>
      <c r="P17"/>
      <c r="Q17"/>
      <c r="R17"/>
      <c r="S17"/>
      <c r="T17"/>
      <c r="U17"/>
      <c r="V17"/>
      <c r="W17"/>
      <c r="X17"/>
      <c r="Y17"/>
      <c r="Z17"/>
      <c r="AA17"/>
      <c r="AB17"/>
      <c r="AC17"/>
      <c r="AD17"/>
      <c r="AE17"/>
      <c r="AF17"/>
    </row>
    <row r="18" spans="1:32" s="7" customFormat="1" ht="17.25" customHeight="1" x14ac:dyDescent="0.2">
      <c r="A18" s="14"/>
      <c r="B18" s="63">
        <v>1</v>
      </c>
      <c r="C18" s="147" t="s">
        <v>66</v>
      </c>
      <c r="D18" s="31">
        <v>5035.7425467247995</v>
      </c>
      <c r="E18" s="332">
        <v>70.314407477728778</v>
      </c>
      <c r="F18" s="333">
        <v>-1.7624148167485612</v>
      </c>
      <c r="G18" s="99">
        <f>E18+F18</f>
        <v>68.551992660980218</v>
      </c>
      <c r="H18" s="100">
        <f>D18+G18</f>
        <v>5104.2945393857799</v>
      </c>
      <c r="I18" s="468">
        <f t="shared" ref="I18:I20" si="0">(D18+H18)/2</f>
        <v>5070.0185430552901</v>
      </c>
      <c r="J18" s="14"/>
      <c r="K18"/>
      <c r="L18"/>
      <c r="M18"/>
      <c r="N18"/>
      <c r="O18"/>
      <c r="P18"/>
      <c r="Q18"/>
      <c r="R18"/>
      <c r="S18"/>
      <c r="T18"/>
      <c r="U18"/>
      <c r="V18"/>
      <c r="W18"/>
      <c r="X18"/>
      <c r="Y18"/>
      <c r="Z18"/>
      <c r="AA18"/>
      <c r="AB18"/>
      <c r="AC18"/>
      <c r="AD18"/>
      <c r="AE18"/>
      <c r="AF18"/>
    </row>
    <row r="19" spans="1:32" s="7" customFormat="1" ht="17.25" customHeight="1" x14ac:dyDescent="0.2">
      <c r="A19" s="14"/>
      <c r="B19" s="63">
        <f>B18+1</f>
        <v>2</v>
      </c>
      <c r="C19" s="133" t="s">
        <v>67</v>
      </c>
      <c r="D19" s="98">
        <v>5059.487873749601</v>
      </c>
      <c r="E19" s="99">
        <v>264.26578933097551</v>
      </c>
      <c r="F19" s="333">
        <v>-2.8602405408999996</v>
      </c>
      <c r="G19" s="99">
        <f>E19+F19</f>
        <v>261.4055487900755</v>
      </c>
      <c r="H19" s="100">
        <f>D19+G19</f>
        <v>5320.893422539677</v>
      </c>
      <c r="I19" s="468">
        <f>(((D19+H19-'B2-3-1_Table 3a'!I15))/2)+('B2-3-1_Table 3a'!I15*'B2-3-1_Table 3a'!J15/12)</f>
        <v>5166.9781481446389</v>
      </c>
      <c r="J19" s="14"/>
      <c r="K19"/>
      <c r="L19"/>
      <c r="M19"/>
      <c r="N19"/>
      <c r="O19"/>
      <c r="P19"/>
      <c r="Q19"/>
      <c r="R19"/>
      <c r="S19"/>
      <c r="T19"/>
      <c r="U19"/>
      <c r="V19"/>
      <c r="W19"/>
      <c r="X19"/>
      <c r="Y19"/>
      <c r="Z19"/>
      <c r="AA19"/>
      <c r="AB19"/>
      <c r="AC19"/>
      <c r="AD19"/>
      <c r="AE19"/>
      <c r="AF19"/>
    </row>
    <row r="20" spans="1:32" s="7" customFormat="1" ht="17.25" customHeight="1" x14ac:dyDescent="0.2">
      <c r="A20" s="14"/>
      <c r="B20" s="63">
        <f t="shared" ref="B20" si="1">B19+1</f>
        <v>3</v>
      </c>
      <c r="C20" s="133" t="s">
        <v>68</v>
      </c>
      <c r="D20" s="98">
        <v>1262.4021113655999</v>
      </c>
      <c r="E20" s="99">
        <v>86.187697897581927</v>
      </c>
      <c r="F20" s="333">
        <v>-8.0813670233301611</v>
      </c>
      <c r="G20" s="99">
        <f t="shared" ref="G20" si="2">E20+F20</f>
        <v>78.106330874251768</v>
      </c>
      <c r="H20" s="100">
        <f t="shared" ref="H20" si="3">D20+G20</f>
        <v>1340.5084422398518</v>
      </c>
      <c r="I20" s="468">
        <f t="shared" si="0"/>
        <v>1301.4552768027258</v>
      </c>
      <c r="J20" s="14"/>
      <c r="K20"/>
      <c r="L20"/>
      <c r="M20"/>
      <c r="N20"/>
      <c r="O20"/>
      <c r="P20"/>
      <c r="Q20"/>
      <c r="R20"/>
      <c r="S20"/>
      <c r="T20"/>
      <c r="U20"/>
      <c r="V20"/>
      <c r="W20"/>
      <c r="X20"/>
      <c r="Y20"/>
      <c r="Z20"/>
      <c r="AA20"/>
      <c r="AB20"/>
      <c r="AC20"/>
      <c r="AD20"/>
      <c r="AE20"/>
      <c r="AF20"/>
    </row>
    <row r="21" spans="1:32" s="7" customFormat="1" ht="17.850000000000001" customHeight="1" thickBot="1" x14ac:dyDescent="0.25">
      <c r="A21" s="14"/>
      <c r="B21" s="63"/>
      <c r="C21" s="133"/>
      <c r="D21" s="129"/>
      <c r="E21" s="129"/>
      <c r="F21" s="129"/>
      <c r="G21" s="129"/>
      <c r="H21" s="130"/>
      <c r="I21" s="469"/>
      <c r="J21" s="14"/>
      <c r="K21"/>
      <c r="L21"/>
      <c r="M21"/>
      <c r="N21"/>
      <c r="O21"/>
      <c r="P21"/>
      <c r="Q21"/>
      <c r="R21"/>
      <c r="S21"/>
      <c r="T21"/>
      <c r="U21"/>
      <c r="V21"/>
      <c r="W21"/>
      <c r="X21"/>
      <c r="Y21"/>
      <c r="Z21"/>
      <c r="AA21"/>
      <c r="AB21"/>
      <c r="AC21"/>
      <c r="AD21"/>
      <c r="AE21"/>
      <c r="AF21"/>
    </row>
    <row r="22" spans="1:32" s="10" customFormat="1" ht="17.25" customHeight="1" thickBot="1" x14ac:dyDescent="0.25">
      <c r="A22" s="43"/>
      <c r="B22" s="39">
        <f>B20+1</f>
        <v>4</v>
      </c>
      <c r="C22" s="152" t="s">
        <v>62</v>
      </c>
      <c r="D22" s="310">
        <f>SUM(D18:D20)</f>
        <v>11357.63253184</v>
      </c>
      <c r="E22" s="310">
        <f t="shared" ref="E22:I22" si="4">SUM(E18:E20)</f>
        <v>420.7678947062862</v>
      </c>
      <c r="F22" s="310">
        <f t="shared" si="4"/>
        <v>-12.704022380978721</v>
      </c>
      <c r="G22" s="310">
        <f t="shared" si="4"/>
        <v>408.06387232530744</v>
      </c>
      <c r="H22" s="83">
        <f t="shared" si="4"/>
        <v>11765.69640416531</v>
      </c>
      <c r="I22" s="470">
        <f t="shared" si="4"/>
        <v>11538.451968002655</v>
      </c>
      <c r="J22" s="43"/>
      <c r="K22" s="268"/>
      <c r="L22"/>
      <c r="M22"/>
      <c r="N22"/>
      <c r="O22"/>
      <c r="P22"/>
      <c r="Q22"/>
      <c r="R22"/>
      <c r="S22"/>
      <c r="T22"/>
      <c r="U22"/>
      <c r="V22"/>
      <c r="W22"/>
      <c r="X22"/>
      <c r="Y22"/>
      <c r="Z22"/>
      <c r="AA22"/>
      <c r="AB22"/>
      <c r="AC22"/>
      <c r="AD22"/>
      <c r="AE22"/>
      <c r="AF22"/>
    </row>
    <row r="23" spans="1:32" s="10" customFormat="1" ht="17.25" customHeight="1" x14ac:dyDescent="0.2">
      <c r="A23" s="43"/>
      <c r="B23" s="71"/>
      <c r="C23" s="38"/>
      <c r="D23" s="61"/>
      <c r="E23" s="61"/>
      <c r="F23" s="61"/>
      <c r="G23" s="61"/>
      <c r="H23" s="94"/>
      <c r="I23" s="471"/>
      <c r="J23" s="43"/>
      <c r="K23" s="268"/>
      <c r="L23"/>
      <c r="M23"/>
      <c r="N23"/>
      <c r="O23"/>
      <c r="P23"/>
      <c r="Q23"/>
      <c r="R23"/>
      <c r="S23"/>
      <c r="T23"/>
      <c r="U23"/>
      <c r="V23"/>
      <c r="W23"/>
      <c r="X23"/>
      <c r="Y23"/>
      <c r="Z23"/>
      <c r="AA23"/>
      <c r="AB23"/>
      <c r="AC23"/>
      <c r="AD23"/>
      <c r="AE23"/>
      <c r="AF23"/>
    </row>
    <row r="24" spans="1:32" s="7" customFormat="1" ht="17.25" customHeight="1" x14ac:dyDescent="0.2">
      <c r="A24" s="14"/>
      <c r="B24" s="63"/>
      <c r="C24" s="286" t="s">
        <v>193</v>
      </c>
      <c r="D24" s="64"/>
      <c r="E24" s="64"/>
      <c r="F24" s="148"/>
      <c r="G24" s="64"/>
      <c r="H24" s="97"/>
      <c r="I24" s="472"/>
      <c r="J24" s="14"/>
      <c r="K24" s="268"/>
      <c r="L24"/>
      <c r="M24"/>
      <c r="N24"/>
      <c r="O24"/>
      <c r="P24"/>
      <c r="Q24"/>
      <c r="R24"/>
      <c r="S24"/>
      <c r="T24"/>
      <c r="U24"/>
      <c r="V24"/>
      <c r="W24"/>
      <c r="X24"/>
      <c r="Y24"/>
      <c r="Z24"/>
      <c r="AA24"/>
      <c r="AB24"/>
      <c r="AC24"/>
      <c r="AD24"/>
      <c r="AE24"/>
      <c r="AF24"/>
    </row>
    <row r="25" spans="1:32" s="7" customFormat="1" ht="17.25" customHeight="1" x14ac:dyDescent="0.2">
      <c r="A25" s="14"/>
      <c r="B25" s="63">
        <f>B22+1</f>
        <v>5</v>
      </c>
      <c r="C25" s="147" t="s">
        <v>66</v>
      </c>
      <c r="D25" s="98">
        <f>'B2-3-1_Table 3'!H18</f>
        <v>5104.2945393857799</v>
      </c>
      <c r="E25" s="332">
        <v>53.855549283718389</v>
      </c>
      <c r="F25" s="333">
        <v>-3.6586981993214209</v>
      </c>
      <c r="G25" s="99">
        <f>E25+F25</f>
        <v>50.196851084396968</v>
      </c>
      <c r="H25" s="100">
        <f>D25+G25</f>
        <v>5154.4913904701771</v>
      </c>
      <c r="I25" s="468">
        <f t="shared" ref="I25:I27" si="5">(D25+H25)/2</f>
        <v>5129.392964927978</v>
      </c>
      <c r="J25" s="14"/>
      <c r="K25" s="268"/>
      <c r="L25"/>
      <c r="M25"/>
      <c r="N25"/>
      <c r="O25"/>
      <c r="P25"/>
      <c r="Q25"/>
      <c r="R25"/>
      <c r="S25"/>
      <c r="T25"/>
      <c r="U25"/>
      <c r="V25"/>
      <c r="W25"/>
      <c r="X25"/>
      <c r="Y25"/>
      <c r="Z25"/>
      <c r="AA25"/>
      <c r="AB25"/>
      <c r="AC25"/>
      <c r="AD25"/>
      <c r="AE25"/>
      <c r="AF25"/>
    </row>
    <row r="26" spans="1:32" s="7" customFormat="1" ht="17.25" customHeight="1" x14ac:dyDescent="0.2">
      <c r="A26" s="14"/>
      <c r="B26" s="63">
        <f>B25+1</f>
        <v>6</v>
      </c>
      <c r="C26" s="133" t="s">
        <v>67</v>
      </c>
      <c r="D26" s="98">
        <f>'B2-3-1_Table 3'!H19</f>
        <v>5320.893422539677</v>
      </c>
      <c r="E26" s="99">
        <v>389.70894122036026</v>
      </c>
      <c r="F26" s="99">
        <v>-3.3743222972224935</v>
      </c>
      <c r="G26" s="99">
        <f>E26+F26</f>
        <v>386.33461892313778</v>
      </c>
      <c r="H26" s="100">
        <f>D26+G26</f>
        <v>5707.2280414628149</v>
      </c>
      <c r="I26" s="468">
        <f t="shared" si="5"/>
        <v>5514.0607320012459</v>
      </c>
      <c r="J26" s="14"/>
      <c r="K26" s="268"/>
      <c r="L26"/>
      <c r="M26"/>
      <c r="N26"/>
      <c r="O26"/>
      <c r="P26"/>
      <c r="Q26"/>
      <c r="R26"/>
      <c r="S26"/>
      <c r="T26"/>
      <c r="U26"/>
      <c r="V26"/>
      <c r="W26"/>
      <c r="X26"/>
      <c r="Y26"/>
      <c r="Z26"/>
      <c r="AA26"/>
      <c r="AB26"/>
      <c r="AC26"/>
      <c r="AD26"/>
      <c r="AE26"/>
      <c r="AF26"/>
    </row>
    <row r="27" spans="1:32" s="7" customFormat="1" ht="17.649999999999999" customHeight="1" x14ac:dyDescent="0.2">
      <c r="A27" s="14"/>
      <c r="B27" s="63">
        <f t="shared" ref="B27" si="6">B26+1</f>
        <v>7</v>
      </c>
      <c r="C27" s="133" t="s">
        <v>68</v>
      </c>
      <c r="D27" s="98">
        <f>'B2-3-1_Table 3'!H20</f>
        <v>1340.5084422398518</v>
      </c>
      <c r="E27" s="99">
        <v>89.319688215634983</v>
      </c>
      <c r="F27" s="99">
        <v>-4.0855966366000001</v>
      </c>
      <c r="G27" s="99">
        <f t="shared" ref="G27" si="7">E27+F27</f>
        <v>85.234091579034981</v>
      </c>
      <c r="H27" s="100">
        <f t="shared" ref="H27" si="8">D27+G27</f>
        <v>1425.7425338188868</v>
      </c>
      <c r="I27" s="468">
        <f t="shared" si="5"/>
        <v>1383.1254880293693</v>
      </c>
      <c r="J27" s="14"/>
      <c r="K27" s="268"/>
      <c r="L27"/>
      <c r="M27"/>
      <c r="N27"/>
      <c r="O27"/>
      <c r="P27"/>
      <c r="Q27"/>
      <c r="R27"/>
      <c r="S27"/>
      <c r="T27"/>
      <c r="U27"/>
      <c r="V27"/>
      <c r="W27"/>
      <c r="X27"/>
      <c r="Y27"/>
      <c r="Z27"/>
      <c r="AA27"/>
      <c r="AB27"/>
      <c r="AC27"/>
      <c r="AD27"/>
      <c r="AE27"/>
      <c r="AF27"/>
    </row>
    <row r="28" spans="1:32" s="7" customFormat="1" ht="17.25" customHeight="1" thickBot="1" x14ac:dyDescent="0.25">
      <c r="A28" s="14"/>
      <c r="B28" s="63"/>
      <c r="C28" s="133"/>
      <c r="D28" s="129"/>
      <c r="E28" s="129"/>
      <c r="F28" s="129"/>
      <c r="G28" s="129"/>
      <c r="H28" s="130"/>
      <c r="I28" s="469"/>
      <c r="J28" s="14"/>
      <c r="K28" s="268"/>
      <c r="L28"/>
      <c r="M28"/>
      <c r="N28"/>
      <c r="O28"/>
      <c r="P28"/>
      <c r="Q28"/>
      <c r="R28"/>
      <c r="S28"/>
      <c r="T28"/>
      <c r="U28"/>
      <c r="V28"/>
      <c r="W28"/>
      <c r="X28"/>
      <c r="Y28"/>
      <c r="Z28"/>
      <c r="AA28"/>
      <c r="AB28"/>
      <c r="AC28"/>
      <c r="AD28"/>
      <c r="AE28"/>
      <c r="AF28"/>
    </row>
    <row r="29" spans="1:32" s="7" customFormat="1" ht="17.25" customHeight="1" thickBot="1" x14ac:dyDescent="0.25">
      <c r="A29" s="14"/>
      <c r="B29" s="39">
        <f>B27+1</f>
        <v>8</v>
      </c>
      <c r="C29" s="152" t="s">
        <v>62</v>
      </c>
      <c r="D29" s="310">
        <f>SUM(D25:D27)</f>
        <v>11765.69640416531</v>
      </c>
      <c r="E29" s="310">
        <f t="shared" ref="E29:I29" si="9">SUM(E25:E27)</f>
        <v>532.88417871971365</v>
      </c>
      <c r="F29" s="310">
        <f t="shared" si="9"/>
        <v>-11.118617133143914</v>
      </c>
      <c r="G29" s="310">
        <f t="shared" si="9"/>
        <v>521.76556158656967</v>
      </c>
      <c r="H29" s="83">
        <f t="shared" si="9"/>
        <v>12287.461965751878</v>
      </c>
      <c r="I29" s="470">
        <f t="shared" si="9"/>
        <v>12026.579184958593</v>
      </c>
      <c r="J29" s="14"/>
      <c r="K29" s="268"/>
      <c r="L29"/>
      <c r="M29"/>
      <c r="N29"/>
      <c r="O29"/>
      <c r="P29"/>
      <c r="Q29"/>
      <c r="R29"/>
      <c r="S29"/>
      <c r="T29"/>
      <c r="U29"/>
      <c r="V29"/>
      <c r="W29"/>
      <c r="X29"/>
      <c r="Y29"/>
      <c r="Z29"/>
      <c r="AA29"/>
      <c r="AB29"/>
      <c r="AC29"/>
      <c r="AD29"/>
      <c r="AE29"/>
      <c r="AF29"/>
    </row>
    <row r="30" spans="1:32" s="7" customFormat="1" ht="17.25" customHeight="1" x14ac:dyDescent="0.2">
      <c r="A30" s="14"/>
      <c r="B30" s="60"/>
      <c r="C30" s="38"/>
      <c r="D30" s="74"/>
      <c r="E30" s="74"/>
      <c r="F30" s="74"/>
      <c r="G30" s="74"/>
      <c r="H30" s="95"/>
      <c r="I30" s="467"/>
      <c r="J30" s="14"/>
      <c r="K30" s="268"/>
      <c r="L30"/>
      <c r="M30"/>
      <c r="N30"/>
      <c r="O30"/>
      <c r="P30"/>
      <c r="Q30"/>
      <c r="R30"/>
      <c r="S30"/>
      <c r="T30"/>
      <c r="U30"/>
      <c r="V30"/>
      <c r="W30"/>
      <c r="X30"/>
      <c r="Y30"/>
      <c r="Z30"/>
      <c r="AA30"/>
      <c r="AB30"/>
      <c r="AC30"/>
      <c r="AD30"/>
      <c r="AE30"/>
      <c r="AF30"/>
    </row>
    <row r="31" spans="1:32" s="7" customFormat="1" ht="17.25" customHeight="1" x14ac:dyDescent="0.2">
      <c r="A31" s="14"/>
      <c r="B31" s="63"/>
      <c r="C31" s="286" t="s">
        <v>194</v>
      </c>
      <c r="D31" s="64"/>
      <c r="E31" s="64"/>
      <c r="F31" s="148"/>
      <c r="G31" s="64"/>
      <c r="H31" s="97"/>
      <c r="I31" s="472"/>
      <c r="J31" s="14"/>
      <c r="K31" s="268"/>
      <c r="L31"/>
      <c r="M31"/>
      <c r="N31"/>
      <c r="O31"/>
      <c r="P31"/>
      <c r="Q31"/>
      <c r="R31"/>
      <c r="S31"/>
      <c r="T31"/>
      <c r="U31"/>
      <c r="V31"/>
      <c r="W31"/>
      <c r="X31"/>
      <c r="Y31"/>
      <c r="Z31"/>
      <c r="AA31"/>
      <c r="AB31"/>
      <c r="AC31"/>
      <c r="AD31"/>
      <c r="AE31"/>
      <c r="AF31"/>
    </row>
    <row r="32" spans="1:32" s="7" customFormat="1" ht="17.25" customHeight="1" x14ac:dyDescent="0.2">
      <c r="A32" s="14"/>
      <c r="B32" s="63">
        <f>B29+1</f>
        <v>9</v>
      </c>
      <c r="C32" s="147" t="s">
        <v>66</v>
      </c>
      <c r="D32" s="98">
        <f>'B2-3-1_Table 3'!H25</f>
        <v>5154.4913904701771</v>
      </c>
      <c r="E32" s="332">
        <v>167.05985639964823</v>
      </c>
      <c r="F32" s="333">
        <v>-10.615768554531069</v>
      </c>
      <c r="G32" s="99">
        <f>E32+F32</f>
        <v>156.44408784511717</v>
      </c>
      <c r="H32" s="100">
        <f>D32+G32</f>
        <v>5310.9354783152939</v>
      </c>
      <c r="I32" s="468">
        <f>((D32+H32-'B2-3-1_Table 3a'!I18)/2)+'B2-3-1_Table 3a'!I18*'B2-3-1_Table 3a'!J18/12</f>
        <v>5240.7551010594025</v>
      </c>
      <c r="J32" s="14"/>
      <c r="K32" s="268"/>
      <c r="L32" s="436"/>
      <c r="M32"/>
      <c r="N32"/>
      <c r="O32"/>
      <c r="P32"/>
      <c r="Q32"/>
      <c r="R32"/>
      <c r="S32"/>
      <c r="T32"/>
      <c r="U32"/>
      <c r="V32"/>
      <c r="W32"/>
      <c r="X32"/>
      <c r="Y32"/>
      <c r="Z32"/>
      <c r="AA32"/>
      <c r="AB32"/>
      <c r="AC32"/>
      <c r="AD32"/>
      <c r="AE32"/>
      <c r="AF32"/>
    </row>
    <row r="33" spans="1:32" s="7" customFormat="1" ht="16.5" customHeight="1" x14ac:dyDescent="0.2">
      <c r="A33" s="14"/>
      <c r="B33" s="63">
        <f>B32+1</f>
        <v>10</v>
      </c>
      <c r="C33" s="133" t="s">
        <v>67</v>
      </c>
      <c r="D33" s="98">
        <f>'B2-3-1_Table 3'!H26</f>
        <v>5707.2280414628149</v>
      </c>
      <c r="E33" s="99">
        <v>265.27410814714347</v>
      </c>
      <c r="F33" s="99">
        <v>-3.2561421623202227</v>
      </c>
      <c r="G33" s="99">
        <f>E33+F33</f>
        <v>262.01796598482326</v>
      </c>
      <c r="H33" s="100">
        <f>D33+G33</f>
        <v>5969.2460074476385</v>
      </c>
      <c r="I33" s="468">
        <f t="shared" ref="I33" si="10">(D33+H33)/2</f>
        <v>5838.2370244552267</v>
      </c>
      <c r="J33" s="14"/>
      <c r="K33" s="268"/>
      <c r="L33" s="436"/>
      <c r="M33"/>
      <c r="N33"/>
      <c r="O33"/>
      <c r="P33"/>
      <c r="Q33"/>
      <c r="R33"/>
      <c r="S33"/>
      <c r="T33"/>
      <c r="U33"/>
      <c r="V33"/>
      <c r="W33"/>
      <c r="X33"/>
      <c r="Y33"/>
      <c r="Z33"/>
      <c r="AA33"/>
      <c r="AB33"/>
      <c r="AC33"/>
      <c r="AD33"/>
      <c r="AE33"/>
      <c r="AF33"/>
    </row>
    <row r="34" spans="1:32" s="7" customFormat="1" ht="17.25" customHeight="1" x14ac:dyDescent="0.2">
      <c r="A34" s="14"/>
      <c r="B34" s="63">
        <f t="shared" ref="B34" si="11">B33+1</f>
        <v>11</v>
      </c>
      <c r="C34" s="133" t="s">
        <v>68</v>
      </c>
      <c r="D34" s="98">
        <f>'B2-3-1_Table 3'!H27</f>
        <v>1425.7425338188868</v>
      </c>
      <c r="E34" s="99">
        <v>410.74172487826252</v>
      </c>
      <c r="F34" s="99">
        <v>-5.2434130604349987</v>
      </c>
      <c r="G34" s="99">
        <f t="shared" ref="G34" si="12">E34+F34</f>
        <v>405.49831181782753</v>
      </c>
      <c r="H34" s="100">
        <f t="shared" ref="H34" si="13">D34+G34</f>
        <v>1831.2408456367143</v>
      </c>
      <c r="I34" s="468">
        <f>((D34+H34-SUM('B2-3-1_Table 3a'!I16:I17))/2)+('B2-3-1_Table 3a'!I16*'B2-3-1_Table 3a'!J16/12)+('B2-3-1_Table 3a'!I17*'B2-3-1_Table 3a'!J17/12)</f>
        <v>1662.2166897278005</v>
      </c>
      <c r="J34" s="14"/>
      <c r="K34" s="268"/>
      <c r="L34" s="436"/>
      <c r="M34"/>
      <c r="N34"/>
      <c r="O34"/>
      <c r="P34"/>
      <c r="Q34"/>
      <c r="R34"/>
      <c r="S34"/>
      <c r="T34"/>
      <c r="U34"/>
      <c r="V34"/>
      <c r="W34"/>
      <c r="X34"/>
      <c r="Y34"/>
      <c r="Z34"/>
      <c r="AA34"/>
      <c r="AB34"/>
      <c r="AC34"/>
      <c r="AD34"/>
      <c r="AE34"/>
      <c r="AF34"/>
    </row>
    <row r="35" spans="1:32" s="7" customFormat="1" ht="17.25" customHeight="1" thickBot="1" x14ac:dyDescent="0.25">
      <c r="A35" s="14"/>
      <c r="B35" s="63"/>
      <c r="C35" s="82"/>
      <c r="D35" s="129"/>
      <c r="E35" s="129"/>
      <c r="F35" s="129"/>
      <c r="G35" s="129"/>
      <c r="H35" s="130"/>
      <c r="I35" s="469"/>
      <c r="J35" s="14"/>
      <c r="K35" s="268"/>
      <c r="L35" s="436"/>
      <c r="M35"/>
      <c r="N35"/>
      <c r="O35"/>
      <c r="P35"/>
      <c r="Q35"/>
      <c r="R35"/>
      <c r="S35"/>
      <c r="T35"/>
      <c r="U35"/>
      <c r="V35"/>
      <c r="W35"/>
      <c r="X35"/>
      <c r="Y35"/>
      <c r="Z35"/>
      <c r="AA35"/>
      <c r="AB35"/>
      <c r="AC35"/>
      <c r="AD35"/>
      <c r="AE35"/>
      <c r="AF35"/>
    </row>
    <row r="36" spans="1:32" s="7" customFormat="1" ht="18.75" customHeight="1" thickBot="1" x14ac:dyDescent="0.25">
      <c r="A36" s="14"/>
      <c r="B36" s="39">
        <f>B34+1</f>
        <v>12</v>
      </c>
      <c r="C36" s="152" t="s">
        <v>62</v>
      </c>
      <c r="D36" s="310">
        <f>SUM(D32:D34)</f>
        <v>12287.461965751878</v>
      </c>
      <c r="E36" s="310">
        <f t="shared" ref="E36:I36" si="14">SUM(E32:E34)</f>
        <v>843.07568942505418</v>
      </c>
      <c r="F36" s="310">
        <f t="shared" si="14"/>
        <v>-19.115323777286292</v>
      </c>
      <c r="G36" s="310">
        <f t="shared" si="14"/>
        <v>823.96036564776796</v>
      </c>
      <c r="H36" s="83">
        <f t="shared" si="14"/>
        <v>13111.422331399646</v>
      </c>
      <c r="I36" s="470">
        <f t="shared" si="14"/>
        <v>12741.208815242429</v>
      </c>
      <c r="J36" s="14"/>
      <c r="K36" s="268"/>
      <c r="L36" s="436"/>
      <c r="M36"/>
      <c r="N36"/>
      <c r="O36"/>
      <c r="P36"/>
      <c r="Q36"/>
      <c r="R36"/>
      <c r="S36"/>
      <c r="T36"/>
      <c r="U36"/>
      <c r="V36"/>
      <c r="W36"/>
      <c r="X36"/>
      <c r="Y36"/>
      <c r="Z36"/>
      <c r="AA36"/>
      <c r="AB36"/>
      <c r="AC36"/>
      <c r="AD36"/>
      <c r="AE36"/>
      <c r="AF36"/>
    </row>
    <row r="37" spans="1:32" s="7" customFormat="1" ht="18.600000000000001" customHeight="1" x14ac:dyDescent="0.2">
      <c r="A37" s="3"/>
      <c r="B37" s="60"/>
      <c r="C37" s="38"/>
      <c r="D37" s="61"/>
      <c r="E37" s="61"/>
      <c r="F37" s="61"/>
      <c r="G37" s="61"/>
      <c r="H37" s="94"/>
      <c r="I37" s="471"/>
      <c r="J37" s="3"/>
      <c r="K37" s="268"/>
      <c r="L37" s="436"/>
      <c r="M37"/>
      <c r="N37"/>
      <c r="O37"/>
      <c r="P37"/>
      <c r="Q37"/>
      <c r="R37"/>
      <c r="S37"/>
      <c r="T37"/>
      <c r="U37"/>
      <c r="V37"/>
      <c r="W37"/>
      <c r="X37"/>
      <c r="Y37"/>
      <c r="Z37"/>
      <c r="AA37"/>
      <c r="AB37"/>
      <c r="AC37"/>
      <c r="AD37"/>
      <c r="AE37"/>
      <c r="AF37"/>
    </row>
    <row r="38" spans="1:32" s="7" customFormat="1" ht="17.25" customHeight="1" x14ac:dyDescent="0.2">
      <c r="A38" s="3"/>
      <c r="B38" s="63"/>
      <c r="C38" s="286" t="s">
        <v>195</v>
      </c>
      <c r="D38" s="64"/>
      <c r="E38" s="64"/>
      <c r="F38" s="148"/>
      <c r="G38" s="64"/>
      <c r="H38" s="97"/>
      <c r="I38" s="472"/>
      <c r="J38" s="3"/>
      <c r="K38" s="268"/>
      <c r="L38" s="436"/>
      <c r="M38"/>
      <c r="N38"/>
      <c r="O38"/>
      <c r="P38"/>
      <c r="Q38"/>
      <c r="R38"/>
      <c r="S38"/>
      <c r="T38"/>
      <c r="U38"/>
      <c r="V38"/>
      <c r="W38"/>
      <c r="X38"/>
      <c r="Y38"/>
      <c r="Z38"/>
      <c r="AA38"/>
      <c r="AB38"/>
      <c r="AC38"/>
      <c r="AD38"/>
      <c r="AE38"/>
      <c r="AF38"/>
    </row>
    <row r="39" spans="1:32" s="7" customFormat="1" ht="20.100000000000001" customHeight="1" x14ac:dyDescent="0.2">
      <c r="A39" s="3"/>
      <c r="B39" s="63">
        <f>B36+1</f>
        <v>13</v>
      </c>
      <c r="C39" s="147" t="s">
        <v>66</v>
      </c>
      <c r="D39" s="98">
        <f>'B2-3-1_Table 3'!H32</f>
        <v>5310.9354783152939</v>
      </c>
      <c r="E39" s="332">
        <v>342.92552869383672</v>
      </c>
      <c r="F39" s="333">
        <v>-12.574288543744206</v>
      </c>
      <c r="G39" s="99">
        <f>E39+F39</f>
        <v>330.35124015009251</v>
      </c>
      <c r="H39" s="100">
        <f>D39+G39</f>
        <v>5641.286718465386</v>
      </c>
      <c r="I39" s="468">
        <f>((D39+H39-SUM('B2-3-1_Table 3a'!I19:I20))/2)+('B2-3-1_Table 3a'!I19*'B2-3-1_Table 3a'!J19/12)+('B2-3-1_Table 3a'!I20*'B2-3-1_Table 3a'!J20/12)</f>
        <v>5403.7110983903394</v>
      </c>
      <c r="J39" s="3"/>
      <c r="K39" s="268"/>
      <c r="L39" s="436"/>
      <c r="M39"/>
      <c r="N39"/>
      <c r="O39"/>
      <c r="P39"/>
      <c r="Q39"/>
      <c r="R39"/>
      <c r="S39"/>
      <c r="T39"/>
      <c r="U39"/>
      <c r="V39"/>
      <c r="W39"/>
      <c r="X39"/>
      <c r="Y39"/>
      <c r="Z39"/>
      <c r="AA39"/>
      <c r="AB39"/>
      <c r="AC39"/>
      <c r="AD39"/>
      <c r="AE39"/>
      <c r="AF39"/>
    </row>
    <row r="40" spans="1:32" s="7" customFormat="1" ht="17.25" customHeight="1" x14ac:dyDescent="0.2">
      <c r="A40" s="14"/>
      <c r="B40" s="63">
        <f>B39+1</f>
        <v>14</v>
      </c>
      <c r="C40" s="133" t="s">
        <v>67</v>
      </c>
      <c r="D40" s="98">
        <f>'B2-3-1_Table 3'!H33</f>
        <v>5969.2460074476385</v>
      </c>
      <c r="E40" s="99">
        <v>465.47896207850863</v>
      </c>
      <c r="F40" s="99">
        <v>-4.8114379893665005</v>
      </c>
      <c r="G40" s="99">
        <f>E40+F40</f>
        <v>460.66752408914215</v>
      </c>
      <c r="H40" s="100">
        <f>D40+G40</f>
        <v>6429.9135315367803</v>
      </c>
      <c r="I40" s="468">
        <f>(((D40+H40-'B2-3-1_Table 3a'!I21))/2)+('B2-3-1_Table 3a'!I21*'B2-3-1_Table 3a'!J21/12)</f>
        <v>6184.583936158876</v>
      </c>
      <c r="J40" s="14"/>
      <c r="K40" s="268"/>
      <c r="L40" s="436"/>
      <c r="M40"/>
      <c r="N40"/>
      <c r="O40"/>
      <c r="P40"/>
      <c r="Q40"/>
      <c r="R40"/>
      <c r="S40"/>
      <c r="T40"/>
      <c r="U40"/>
      <c r="V40"/>
      <c r="W40"/>
      <c r="X40"/>
      <c r="Y40"/>
      <c r="Z40"/>
      <c r="AA40"/>
      <c r="AB40"/>
      <c r="AC40"/>
      <c r="AD40"/>
      <c r="AE40"/>
      <c r="AF40"/>
    </row>
    <row r="41" spans="1:32" s="7" customFormat="1" ht="17.25" customHeight="1" x14ac:dyDescent="0.2">
      <c r="A41" s="14"/>
      <c r="B41" s="63">
        <f t="shared" ref="B41" si="15">B40+1</f>
        <v>15</v>
      </c>
      <c r="C41" s="133" t="s">
        <v>68</v>
      </c>
      <c r="D41" s="98">
        <f>'B2-3-1_Table 3'!H34</f>
        <v>1831.2408456367143</v>
      </c>
      <c r="E41" s="99">
        <v>297.85443155569902</v>
      </c>
      <c r="F41" s="99">
        <v>-2.3839757181149994</v>
      </c>
      <c r="G41" s="99">
        <f t="shared" ref="G41" si="16">E41+F41</f>
        <v>295.47045583758404</v>
      </c>
      <c r="H41" s="100">
        <f t="shared" ref="H41" si="17">D41+G41</f>
        <v>2126.7113014742981</v>
      </c>
      <c r="I41" s="468">
        <f>((D41+H41-SUM('B2-3-1_Table 3a'!I22))/2)+('B2-3-1_Table 3a'!I22*'B2-3-1_Table 3a'!J22/12)</f>
        <v>1907.3510735555062</v>
      </c>
      <c r="J41" s="14"/>
      <c r="K41" s="268"/>
      <c r="L41" s="436"/>
      <c r="M41"/>
      <c r="N41"/>
      <c r="O41"/>
      <c r="P41"/>
      <c r="Q41"/>
      <c r="R41"/>
      <c r="S41"/>
      <c r="T41"/>
      <c r="U41"/>
      <c r="V41"/>
      <c r="W41"/>
      <c r="X41"/>
      <c r="Y41"/>
      <c r="Z41"/>
      <c r="AA41"/>
      <c r="AB41"/>
      <c r="AC41"/>
      <c r="AD41"/>
      <c r="AE41"/>
      <c r="AF41"/>
    </row>
    <row r="42" spans="1:32" s="7" customFormat="1" ht="18.600000000000001" customHeight="1" thickBot="1" x14ac:dyDescent="0.25">
      <c r="A42" s="14"/>
      <c r="B42" s="63"/>
      <c r="C42" s="133"/>
      <c r="D42" s="190"/>
      <c r="E42" s="129"/>
      <c r="F42" s="129"/>
      <c r="G42" s="129"/>
      <c r="H42" s="130"/>
      <c r="I42" s="469"/>
      <c r="J42" s="14"/>
      <c r="K42" s="268"/>
      <c r="L42" s="436"/>
      <c r="M42"/>
      <c r="N42"/>
      <c r="O42"/>
      <c r="P42"/>
      <c r="Q42"/>
      <c r="R42"/>
      <c r="S42"/>
      <c r="T42"/>
      <c r="U42"/>
      <c r="V42"/>
      <c r="W42"/>
      <c r="X42"/>
      <c r="Y42"/>
      <c r="Z42"/>
      <c r="AA42"/>
      <c r="AB42"/>
      <c r="AC42"/>
      <c r="AD42"/>
      <c r="AE42"/>
      <c r="AF42"/>
    </row>
    <row r="43" spans="1:32" s="7" customFormat="1" ht="17.25" customHeight="1" thickBot="1" x14ac:dyDescent="0.25">
      <c r="A43" s="3"/>
      <c r="B43" s="39">
        <f>B41+1</f>
        <v>16</v>
      </c>
      <c r="C43" s="152" t="s">
        <v>62</v>
      </c>
      <c r="D43" s="41">
        <f>SUM(D39:D41)</f>
        <v>13111.422331399646</v>
      </c>
      <c r="E43" s="124">
        <f t="shared" ref="E43:I43" si="18">SUM(E39:E41)</f>
        <v>1106.2589223280443</v>
      </c>
      <c r="F43" s="124">
        <f t="shared" si="18"/>
        <v>-19.769702251225706</v>
      </c>
      <c r="G43" s="124">
        <f t="shared" si="18"/>
        <v>1086.4892200768186</v>
      </c>
      <c r="H43" s="124">
        <f t="shared" si="18"/>
        <v>14197.911551476464</v>
      </c>
      <c r="I43" s="470">
        <f t="shared" si="18"/>
        <v>13495.646108104722</v>
      </c>
      <c r="J43" s="3"/>
      <c r="K43" s="268"/>
      <c r="L43" s="436"/>
      <c r="M43"/>
      <c r="N43"/>
      <c r="O43"/>
      <c r="P43"/>
      <c r="Q43"/>
      <c r="R43"/>
      <c r="S43"/>
      <c r="T43"/>
      <c r="U43"/>
      <c r="V43"/>
      <c r="W43"/>
      <c r="X43"/>
      <c r="Y43"/>
      <c r="Z43"/>
      <c r="AA43"/>
      <c r="AB43"/>
      <c r="AC43"/>
      <c r="AD43"/>
      <c r="AE43"/>
      <c r="AF43"/>
    </row>
    <row r="44" spans="1:32" s="7" customFormat="1" ht="17.25" customHeight="1" x14ac:dyDescent="0.2">
      <c r="A44" s="3"/>
      <c r="B44" s="60"/>
      <c r="C44" s="38"/>
      <c r="D44" s="61"/>
      <c r="E44" s="61"/>
      <c r="F44" s="61"/>
      <c r="G44" s="61"/>
      <c r="H44" s="94"/>
      <c r="I44" s="471"/>
      <c r="J44" s="3"/>
      <c r="K44" s="268"/>
      <c r="L44" s="436"/>
      <c r="M44"/>
      <c r="N44"/>
      <c r="O44"/>
      <c r="P44"/>
      <c r="Q44"/>
      <c r="R44"/>
      <c r="S44"/>
      <c r="T44"/>
      <c r="U44"/>
      <c r="V44"/>
      <c r="W44"/>
      <c r="X44"/>
      <c r="Y44"/>
      <c r="Z44"/>
      <c r="AA44"/>
      <c r="AB44"/>
      <c r="AC44"/>
      <c r="AD44"/>
      <c r="AE44"/>
      <c r="AF44"/>
    </row>
    <row r="45" spans="1:32" s="7" customFormat="1" ht="21" customHeight="1" x14ac:dyDescent="0.2">
      <c r="A45" s="3"/>
      <c r="B45" s="63"/>
      <c r="C45" s="286" t="s">
        <v>196</v>
      </c>
      <c r="D45" s="64"/>
      <c r="E45" s="64"/>
      <c r="F45" s="148"/>
      <c r="G45" s="64"/>
      <c r="H45" s="97"/>
      <c r="I45" s="472"/>
      <c r="J45" s="3"/>
      <c r="K45" s="268"/>
      <c r="L45" s="436"/>
      <c r="M45"/>
      <c r="N45"/>
      <c r="O45"/>
      <c r="P45"/>
      <c r="Q45"/>
      <c r="R45"/>
      <c r="S45"/>
      <c r="T45"/>
      <c r="U45"/>
      <c r="V45"/>
      <c r="W45"/>
      <c r="X45"/>
      <c r="Y45"/>
      <c r="Z45"/>
      <c r="AA45"/>
      <c r="AB45"/>
      <c r="AC45"/>
      <c r="AD45"/>
      <c r="AE45"/>
      <c r="AF45"/>
    </row>
    <row r="46" spans="1:32" s="188" customFormat="1" ht="17.25" customHeight="1" x14ac:dyDescent="0.2">
      <c r="B46" s="63">
        <f>B43+1</f>
        <v>17</v>
      </c>
      <c r="C46" s="147" t="s">
        <v>66</v>
      </c>
      <c r="D46" s="98">
        <f>'B2-3-1_Table 3'!H39</f>
        <v>5641.286718465386</v>
      </c>
      <c r="E46" s="332">
        <v>567.65806707116917</v>
      </c>
      <c r="F46" s="333">
        <v>-14.989467603806892</v>
      </c>
      <c r="G46" s="99">
        <f>E46+F46</f>
        <v>552.66859946736224</v>
      </c>
      <c r="H46" s="100">
        <f>D46+G46</f>
        <v>6193.9553179327486</v>
      </c>
      <c r="I46" s="468">
        <f>((D46+H46-SUM('B2-3-1_Table 3a'!I23:I24))/2)+('B2-3-1_Table 3a'!I23*'B2-3-1_Table 3a'!J23/12)+('B2-3-1_Table 3a'!I24*'B2-3-1_Table 3a'!J24/12)</f>
        <v>6012.8293515324012</v>
      </c>
      <c r="K46"/>
      <c r="L46" s="436"/>
      <c r="M46"/>
      <c r="N46"/>
      <c r="O46"/>
      <c r="P46"/>
      <c r="Q46"/>
      <c r="R46"/>
      <c r="S46"/>
      <c r="T46"/>
      <c r="U46"/>
      <c r="V46"/>
      <c r="W46"/>
      <c r="X46"/>
      <c r="Y46"/>
      <c r="Z46"/>
      <c r="AA46"/>
      <c r="AB46"/>
      <c r="AC46"/>
      <c r="AD46"/>
      <c r="AE46"/>
      <c r="AF46"/>
    </row>
    <row r="47" spans="1:32" s="188" customFormat="1" ht="17.25" customHeight="1" x14ac:dyDescent="0.2">
      <c r="B47" s="63">
        <f>B46+1</f>
        <v>18</v>
      </c>
      <c r="C47" s="133" t="s">
        <v>67</v>
      </c>
      <c r="D47" s="98">
        <f>'B2-3-1_Table 3'!H40</f>
        <v>6429.9135315367803</v>
      </c>
      <c r="E47" s="99">
        <v>331.14517292767528</v>
      </c>
      <c r="F47" s="99">
        <v>-2.4093962093838339</v>
      </c>
      <c r="G47" s="99">
        <f>E47+F47</f>
        <v>328.73577671829145</v>
      </c>
      <c r="H47" s="100">
        <f>D47+G47</f>
        <v>6758.6493082550714</v>
      </c>
      <c r="I47" s="468">
        <f t="shared" ref="I47:I48" si="19">(D47+H47)/2</f>
        <v>6594.2814198959259</v>
      </c>
      <c r="K47"/>
      <c r="L47" s="436"/>
      <c r="M47"/>
      <c r="N47"/>
      <c r="O47"/>
      <c r="P47"/>
      <c r="Q47"/>
      <c r="R47"/>
      <c r="S47"/>
      <c r="T47"/>
      <c r="U47"/>
      <c r="V47"/>
      <c r="W47"/>
      <c r="X47"/>
      <c r="Y47"/>
      <c r="Z47"/>
      <c r="AA47"/>
      <c r="AB47"/>
      <c r="AC47"/>
      <c r="AD47"/>
      <c r="AE47"/>
      <c r="AF47"/>
    </row>
    <row r="48" spans="1:32" s="188" customFormat="1" ht="15.75" x14ac:dyDescent="0.2">
      <c r="B48" s="63">
        <f t="shared" ref="B48" si="20">B47+1</f>
        <v>19</v>
      </c>
      <c r="C48" s="133" t="s">
        <v>68</v>
      </c>
      <c r="D48" s="98">
        <f>'B2-3-1_Table 3'!H41</f>
        <v>2126.7113014742981</v>
      </c>
      <c r="E48" s="99">
        <v>218.28009484476681</v>
      </c>
      <c r="F48" s="99">
        <v>-2.2555340541878475</v>
      </c>
      <c r="G48" s="99">
        <f t="shared" ref="G48" si="21">E48+F48</f>
        <v>216.02456079057896</v>
      </c>
      <c r="H48" s="100">
        <f t="shared" ref="H48" si="22">D48+G48</f>
        <v>2342.7358622648771</v>
      </c>
      <c r="I48" s="468">
        <f t="shared" si="19"/>
        <v>2234.7235818695876</v>
      </c>
      <c r="K48"/>
      <c r="L48" s="436"/>
      <c r="M48"/>
      <c r="N48"/>
      <c r="O48"/>
      <c r="P48"/>
      <c r="Q48"/>
      <c r="R48"/>
      <c r="S48"/>
      <c r="T48"/>
      <c r="U48"/>
      <c r="V48"/>
      <c r="W48"/>
      <c r="X48"/>
      <c r="Y48"/>
      <c r="Z48"/>
      <c r="AA48"/>
      <c r="AB48"/>
      <c r="AC48"/>
      <c r="AD48"/>
      <c r="AE48"/>
      <c r="AF48"/>
    </row>
    <row r="49" spans="2:32" s="188" customFormat="1" ht="17.25" customHeight="1" thickBot="1" x14ac:dyDescent="0.25">
      <c r="B49" s="63"/>
      <c r="C49" s="185"/>
      <c r="D49" s="129"/>
      <c r="E49" s="129"/>
      <c r="F49" s="129"/>
      <c r="G49" s="129"/>
      <c r="H49" s="130"/>
      <c r="I49" s="469"/>
      <c r="K49"/>
      <c r="L49" s="436"/>
      <c r="M49"/>
      <c r="N49"/>
      <c r="O49"/>
      <c r="P49"/>
      <c r="Q49"/>
      <c r="R49"/>
      <c r="S49"/>
      <c r="T49"/>
      <c r="U49"/>
      <c r="V49"/>
      <c r="W49"/>
      <c r="X49"/>
      <c r="Y49"/>
      <c r="Z49"/>
      <c r="AA49"/>
      <c r="AB49"/>
      <c r="AC49"/>
      <c r="AD49"/>
      <c r="AE49"/>
      <c r="AF49"/>
    </row>
    <row r="50" spans="2:32" s="188" customFormat="1" ht="17.25" customHeight="1" thickBot="1" x14ac:dyDescent="0.25">
      <c r="B50" s="39">
        <f>B48+1</f>
        <v>20</v>
      </c>
      <c r="C50" s="152" t="s">
        <v>62</v>
      </c>
      <c r="D50" s="310">
        <f>SUM(D46:D48)</f>
        <v>14197.911551476464</v>
      </c>
      <c r="E50" s="310">
        <f t="shared" ref="E50:I50" si="23">SUM(E46:E48)</f>
        <v>1117.0833348436113</v>
      </c>
      <c r="F50" s="310">
        <f t="shared" si="23"/>
        <v>-19.654397867378574</v>
      </c>
      <c r="G50" s="310">
        <f t="shared" si="23"/>
        <v>1097.4289369762328</v>
      </c>
      <c r="H50" s="83">
        <f t="shared" si="23"/>
        <v>15295.340488452697</v>
      </c>
      <c r="I50" s="470">
        <f t="shared" si="23"/>
        <v>14841.834353297916</v>
      </c>
      <c r="K50"/>
      <c r="L50" s="436"/>
      <c r="M50"/>
      <c r="N50"/>
      <c r="O50"/>
      <c r="P50"/>
      <c r="Q50"/>
      <c r="R50"/>
      <c r="S50"/>
      <c r="T50"/>
      <c r="U50"/>
      <c r="V50"/>
      <c r="W50"/>
      <c r="X50"/>
      <c r="Y50"/>
      <c r="Z50"/>
      <c r="AA50"/>
      <c r="AB50"/>
      <c r="AC50"/>
      <c r="AD50"/>
      <c r="AE50"/>
      <c r="AF50"/>
    </row>
    <row r="51" spans="2:32" s="188" customFormat="1" ht="17.25" customHeight="1" x14ac:dyDescent="0.2">
      <c r="B51" s="60"/>
      <c r="C51" s="38"/>
      <c r="D51" s="61"/>
      <c r="E51" s="61"/>
      <c r="F51" s="61"/>
      <c r="G51" s="61"/>
      <c r="H51" s="94"/>
      <c r="I51" s="471"/>
      <c r="K51"/>
      <c r="L51" s="436"/>
      <c r="M51"/>
      <c r="N51"/>
      <c r="O51"/>
      <c r="P51"/>
      <c r="Q51"/>
      <c r="R51"/>
      <c r="S51"/>
      <c r="T51"/>
      <c r="U51"/>
      <c r="V51"/>
      <c r="W51"/>
      <c r="X51"/>
      <c r="Y51"/>
      <c r="Z51"/>
      <c r="AA51"/>
      <c r="AB51"/>
      <c r="AC51"/>
      <c r="AD51"/>
      <c r="AE51"/>
      <c r="AF51"/>
    </row>
    <row r="52" spans="2:32" s="188" customFormat="1" ht="17.25" customHeight="1" x14ac:dyDescent="0.2">
      <c r="B52" s="63"/>
      <c r="C52" s="286" t="s">
        <v>197</v>
      </c>
      <c r="D52" s="64"/>
      <c r="E52" s="64"/>
      <c r="F52" s="148"/>
      <c r="G52" s="64"/>
      <c r="H52" s="97"/>
      <c r="I52" s="472"/>
      <c r="K52"/>
      <c r="L52" s="436"/>
      <c r="M52"/>
      <c r="N52"/>
      <c r="O52"/>
      <c r="P52"/>
      <c r="Q52"/>
      <c r="R52"/>
      <c r="S52"/>
      <c r="T52"/>
      <c r="U52"/>
      <c r="V52"/>
      <c r="W52"/>
      <c r="X52"/>
      <c r="Y52"/>
      <c r="Z52"/>
      <c r="AA52"/>
      <c r="AB52"/>
      <c r="AC52"/>
      <c r="AD52"/>
      <c r="AE52"/>
      <c r="AF52"/>
    </row>
    <row r="53" spans="2:32" s="188" customFormat="1" ht="15.75" x14ac:dyDescent="0.2">
      <c r="B53" s="63">
        <f>B50+1</f>
        <v>21</v>
      </c>
      <c r="C53" s="147" t="s">
        <v>66</v>
      </c>
      <c r="D53" s="98">
        <f>'B2-3-1_Table 3'!H46</f>
        <v>6193.9553179327486</v>
      </c>
      <c r="E53" s="332">
        <v>535.55701250376319</v>
      </c>
      <c r="F53" s="333">
        <v>-13.983211741655836</v>
      </c>
      <c r="G53" s="99">
        <f>E53+F53</f>
        <v>521.57380076210734</v>
      </c>
      <c r="H53" s="100">
        <f>D53+G53</f>
        <v>6715.5291186948562</v>
      </c>
      <c r="I53" s="468">
        <f>((D53+H53-SUM('B2-3-1_Table 3a'!I25:I27))/2)+('B2-3-1_Table 3a'!I25*'B2-3-1_Table 3a'!J25/12)+('B2-3-1_Table 3a'!I26*'B2-3-1_Table 3a'!J26/12)+('B2-3-1_Table 3a'!I27*'B2-3-1_Table 3a'!J27/12)</f>
        <v>6435.0755516471363</v>
      </c>
      <c r="K53"/>
      <c r="L53" s="436"/>
      <c r="M53"/>
      <c r="N53"/>
      <c r="O53"/>
      <c r="P53"/>
      <c r="Q53"/>
      <c r="R53"/>
      <c r="S53"/>
      <c r="T53"/>
      <c r="U53"/>
      <c r="V53"/>
      <c r="W53"/>
      <c r="X53"/>
      <c r="Y53"/>
      <c r="Z53"/>
      <c r="AA53"/>
      <c r="AB53"/>
      <c r="AC53"/>
      <c r="AD53"/>
      <c r="AE53"/>
      <c r="AF53"/>
    </row>
    <row r="54" spans="2:32" ht="15.75" x14ac:dyDescent="0.2">
      <c r="B54" s="63">
        <f>B53+1</f>
        <v>22</v>
      </c>
      <c r="C54" s="133" t="s">
        <v>67</v>
      </c>
      <c r="D54" s="98">
        <f>'B2-3-1_Table 3'!H47</f>
        <v>6758.6493082550714</v>
      </c>
      <c r="E54" s="99">
        <v>219.36840907204373</v>
      </c>
      <c r="F54" s="99">
        <v>-2.547099371187532</v>
      </c>
      <c r="G54" s="99">
        <f>E54+F54</f>
        <v>216.8213097008562</v>
      </c>
      <c r="H54" s="100">
        <f>D54+G54</f>
        <v>6975.470617955928</v>
      </c>
      <c r="I54" s="122">
        <f t="shared" ref="I54:I55" si="24">(D54+H54)/2</f>
        <v>6867.0599631054993</v>
      </c>
      <c r="L54" s="436"/>
    </row>
    <row r="55" spans="2:32" ht="15.75" x14ac:dyDescent="0.2">
      <c r="B55" s="63">
        <f t="shared" ref="B55" si="25">B54+1</f>
        <v>23</v>
      </c>
      <c r="C55" s="133" t="s">
        <v>68</v>
      </c>
      <c r="D55" s="98">
        <f>'B2-3-1_Table 3'!H48</f>
        <v>2342.7358622648771</v>
      </c>
      <c r="E55" s="99">
        <v>185.06336474692597</v>
      </c>
      <c r="F55" s="99">
        <v>-3.7345625085743706</v>
      </c>
      <c r="G55" s="99">
        <f t="shared" ref="G55" si="26">E55+F55</f>
        <v>181.32880223835161</v>
      </c>
      <c r="H55" s="100">
        <f t="shared" ref="H55" si="27">D55+G55</f>
        <v>2524.0646645032289</v>
      </c>
      <c r="I55" s="122">
        <f t="shared" si="24"/>
        <v>2433.4002633840528</v>
      </c>
      <c r="L55" s="436"/>
    </row>
    <row r="56" spans="2:32" ht="16.5" thickBot="1" x14ac:dyDescent="0.25">
      <c r="B56" s="63"/>
      <c r="C56" s="133"/>
      <c r="D56" s="190"/>
      <c r="E56" s="129"/>
      <c r="F56" s="129"/>
      <c r="G56" s="129"/>
      <c r="H56" s="130"/>
      <c r="I56" s="224"/>
      <c r="L56" s="436"/>
    </row>
    <row r="57" spans="2:32" ht="16.5" thickBot="1" x14ac:dyDescent="0.25">
      <c r="B57" s="39">
        <f>B55+1</f>
        <v>24</v>
      </c>
      <c r="C57" s="152" t="s">
        <v>62</v>
      </c>
      <c r="D57" s="41">
        <f>SUM(D53:D55)</f>
        <v>15295.340488452697</v>
      </c>
      <c r="E57" s="124">
        <f t="shared" ref="E57:I57" si="28">SUM(E53:E55)</f>
        <v>939.98878632273295</v>
      </c>
      <c r="F57" s="124">
        <f t="shared" si="28"/>
        <v>-20.264873621417738</v>
      </c>
      <c r="G57" s="124">
        <f t="shared" si="28"/>
        <v>919.72391270131516</v>
      </c>
      <c r="H57" s="124">
        <f t="shared" si="28"/>
        <v>16215.064401154013</v>
      </c>
      <c r="I57" s="278">
        <f t="shared" si="28"/>
        <v>15735.535778136687</v>
      </c>
      <c r="L57" s="436"/>
    </row>
    <row r="58" spans="2:32" ht="15.75" x14ac:dyDescent="0.2">
      <c r="B58" s="60"/>
      <c r="C58" s="38"/>
      <c r="D58" s="61"/>
      <c r="E58" s="61"/>
      <c r="F58" s="61"/>
      <c r="G58" s="61"/>
      <c r="H58" s="94"/>
      <c r="I58" s="284"/>
      <c r="L58" s="436"/>
    </row>
    <row r="59" spans="2:32" ht="15.75" x14ac:dyDescent="0.2">
      <c r="B59" s="63"/>
      <c r="C59" s="286" t="s">
        <v>198</v>
      </c>
      <c r="D59" s="64"/>
      <c r="E59" s="64"/>
      <c r="F59" s="148"/>
      <c r="G59" s="64"/>
      <c r="H59" s="97"/>
      <c r="I59" s="223"/>
      <c r="L59" s="436"/>
    </row>
    <row r="60" spans="2:32" ht="15.75" x14ac:dyDescent="0.2">
      <c r="B60" s="63">
        <f>B57+1</f>
        <v>25</v>
      </c>
      <c r="C60" s="147" t="s">
        <v>66</v>
      </c>
      <c r="D60" s="98">
        <f>'B2-3-1_Table 3'!H53</f>
        <v>6715.5291186948562</v>
      </c>
      <c r="E60" s="332">
        <v>48.545010091049001</v>
      </c>
      <c r="F60" s="333">
        <v>-13.122025787558185</v>
      </c>
      <c r="G60" s="99">
        <f>E60+F60</f>
        <v>35.422984303490814</v>
      </c>
      <c r="H60" s="100">
        <f>D60+G60</f>
        <v>6750.9521029983471</v>
      </c>
      <c r="I60" s="122">
        <f t="shared" ref="I60:I62" si="29">(D60+H60)/2</f>
        <v>6733.2406108466021</v>
      </c>
      <c r="L60" s="436"/>
    </row>
    <row r="61" spans="2:32" ht="15.75" x14ac:dyDescent="0.2">
      <c r="B61" s="63">
        <f>B60+1</f>
        <v>26</v>
      </c>
      <c r="C61" s="133" t="s">
        <v>67</v>
      </c>
      <c r="D61" s="98">
        <f>'B2-3-1_Table 3'!H54</f>
        <v>6975.470617955928</v>
      </c>
      <c r="E61" s="99">
        <v>281.10106402360236</v>
      </c>
      <c r="F61" s="99">
        <v>-2.2921144289863697</v>
      </c>
      <c r="G61" s="99">
        <f>E61+F61</f>
        <v>278.80894959461597</v>
      </c>
      <c r="H61" s="100">
        <f>D61+G61</f>
        <v>7254.279567550544</v>
      </c>
      <c r="I61" s="122">
        <f t="shared" si="29"/>
        <v>7114.8750927532365</v>
      </c>
      <c r="L61" s="436"/>
    </row>
    <row r="62" spans="2:32" ht="15.75" x14ac:dyDescent="0.2">
      <c r="B62" s="63">
        <f t="shared" ref="B62" si="30">B61+1</f>
        <v>27</v>
      </c>
      <c r="C62" s="133" t="s">
        <v>68</v>
      </c>
      <c r="D62" s="98">
        <f>'B2-3-1_Table 3'!H55</f>
        <v>2524.0646645032289</v>
      </c>
      <c r="E62" s="99">
        <v>298.92265965107401</v>
      </c>
      <c r="F62" s="99">
        <v>-3.2588072203791074</v>
      </c>
      <c r="G62" s="99">
        <f t="shared" ref="G62" si="31">E62+F62</f>
        <v>295.66385243069493</v>
      </c>
      <c r="H62" s="100">
        <f t="shared" ref="H62" si="32">D62+G62</f>
        <v>2819.7285169339239</v>
      </c>
      <c r="I62" s="122">
        <f t="shared" si="29"/>
        <v>2671.8965907185766</v>
      </c>
      <c r="L62" s="436"/>
    </row>
    <row r="63" spans="2:32" ht="16.5" thickBot="1" x14ac:dyDescent="0.25">
      <c r="B63" s="63"/>
      <c r="C63" s="179"/>
      <c r="D63" s="129"/>
      <c r="E63" s="129"/>
      <c r="F63" s="129"/>
      <c r="G63" s="129"/>
      <c r="H63" s="130"/>
      <c r="I63" s="224"/>
      <c r="L63" s="436"/>
    </row>
    <row r="64" spans="2:32" ht="16.5" thickBot="1" x14ac:dyDescent="0.25">
      <c r="B64" s="39">
        <f>B62+1</f>
        <v>28</v>
      </c>
      <c r="C64" s="152" t="s">
        <v>62</v>
      </c>
      <c r="D64" s="310">
        <f>SUM(D60:D62)</f>
        <v>16215.064401154013</v>
      </c>
      <c r="E64" s="310">
        <f t="shared" ref="E64:I64" si="33">SUM(E60:E62)</f>
        <v>628.56873376572537</v>
      </c>
      <c r="F64" s="310">
        <f t="shared" si="33"/>
        <v>-18.672947436923661</v>
      </c>
      <c r="G64" s="310">
        <f t="shared" si="33"/>
        <v>609.89578632880171</v>
      </c>
      <c r="H64" s="83">
        <f t="shared" si="33"/>
        <v>16824.960187482815</v>
      </c>
      <c r="I64" s="278">
        <f t="shared" si="33"/>
        <v>16520.012294318414</v>
      </c>
      <c r="L64" s="436"/>
    </row>
    <row r="65" spans="2:12" x14ac:dyDescent="0.2">
      <c r="B65"/>
      <c r="C65"/>
      <c r="L65" s="436"/>
    </row>
    <row r="66" spans="2:12" ht="15" x14ac:dyDescent="0.2">
      <c r="B66" s="194" t="s">
        <v>30</v>
      </c>
      <c r="C66" s="194" t="s">
        <v>199</v>
      </c>
      <c r="D66" s="189"/>
      <c r="E66" s="189"/>
      <c r="F66" s="189"/>
      <c r="G66" s="189"/>
      <c r="H66" s="189"/>
      <c r="I66" s="189"/>
      <c r="L66" s="436"/>
    </row>
    <row r="67" spans="2:12" ht="15" x14ac:dyDescent="0.2">
      <c r="B67" s="43"/>
      <c r="C67" s="189"/>
      <c r="D67" s="189"/>
      <c r="E67" s="189"/>
      <c r="F67" s="189"/>
      <c r="G67" s="189"/>
      <c r="H67" s="189"/>
      <c r="I67" s="189"/>
    </row>
    <row r="68" spans="2:12" ht="29.1" customHeight="1" x14ac:dyDescent="0.2">
      <c r="B68" s="43"/>
      <c r="C68" s="452"/>
      <c r="D68" s="452"/>
      <c r="E68" s="452"/>
      <c r="F68" s="452"/>
      <c r="G68" s="452"/>
      <c r="H68" s="452"/>
      <c r="I68" s="452"/>
    </row>
    <row r="69" spans="2:12" x14ac:dyDescent="0.2">
      <c r="B69"/>
      <c r="C69"/>
    </row>
    <row r="70" spans="2:12" x14ac:dyDescent="0.2">
      <c r="B70"/>
      <c r="C70"/>
    </row>
    <row r="71" spans="2:12" x14ac:dyDescent="0.2">
      <c r="B71"/>
      <c r="C71"/>
    </row>
    <row r="72" spans="2:12" x14ac:dyDescent="0.2">
      <c r="B72"/>
      <c r="C72"/>
    </row>
    <row r="73" spans="2:12" x14ac:dyDescent="0.2">
      <c r="B73"/>
      <c r="C73"/>
    </row>
  </sheetData>
  <mergeCells count="4">
    <mergeCell ref="C68:I68"/>
    <mergeCell ref="B7:I7"/>
    <mergeCell ref="B8:I8"/>
    <mergeCell ref="B9:I9"/>
  </mergeCells>
  <printOptions horizontalCentered="1"/>
  <pageMargins left="0.51" right="0.511811023622047" top="0.74803149606299202" bottom="0.23622047244094499" header="0" footer="0"/>
  <pageSetup scale="65" orientation="portrait" r:id="rId1"/>
  <headerFooter alignWithMargins="0"/>
  <ignoredErrors>
    <ignoredError sqref="B26:H31 B35:H38 B34:H34 B42:H45 B40:H40 B41:H41 B25:C25 B47:H52 B46:C46 B54:I59 B53:C53 B61:I64 B60:C60 B39:C39 B33:H33 B32:C32" formula="1"/>
    <ignoredError sqref="I33 I47:I52 I42:I45 I35:I38 I26:I31 I19" formula="1" formulaRange="1"/>
    <ignoredError sqref="I20:I25 I32 I39:I41 I46 I53 I34"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61A14-F080-4935-9C78-D3DC03CBA578}">
  <sheetPr codeName="Sheet14">
    <pageSetUpPr fitToPage="1"/>
  </sheetPr>
  <dimension ref="A1:Z29"/>
  <sheetViews>
    <sheetView view="pageBreakPreview" zoomScaleNormal="115" zoomScaleSheetLayoutView="100" workbookViewId="0">
      <selection activeCell="J15" sqref="J15:J27"/>
    </sheetView>
  </sheetViews>
  <sheetFormatPr defaultColWidth="8.5703125" defaultRowHeight="12.75" x14ac:dyDescent="0.2"/>
  <cols>
    <col min="1" max="1" width="2.5703125" customWidth="1"/>
    <col min="2" max="2" width="6.42578125" style="1" customWidth="1"/>
    <col min="3" max="3" width="39.42578125" style="2" customWidth="1"/>
    <col min="4" max="4" width="15.42578125" style="2" customWidth="1"/>
    <col min="5" max="5" width="19" customWidth="1"/>
    <col min="6" max="6" width="25.5703125" customWidth="1"/>
    <col min="7" max="7" width="20.5703125" customWidth="1"/>
    <col min="8" max="8" width="14.42578125" customWidth="1"/>
    <col min="9" max="9" width="12.42578125" customWidth="1"/>
    <col min="10" max="10" width="14.42578125" customWidth="1"/>
    <col min="11" max="11" width="2.7109375" customWidth="1"/>
    <col min="12" max="12" width="16.42578125" customWidth="1"/>
    <col min="13" max="13" width="2.5703125" customWidth="1"/>
    <col min="14" max="14" width="28" customWidth="1"/>
    <col min="15" max="18" width="10.42578125" customWidth="1"/>
    <col min="19" max="19" width="14.5703125" bestFit="1" customWidth="1"/>
    <col min="20" max="20" width="10.42578125" customWidth="1"/>
  </cols>
  <sheetData>
    <row r="1" spans="1:26" ht="17.25" customHeight="1" x14ac:dyDescent="0.2">
      <c r="A1" s="14"/>
      <c r="B1" s="237" t="s">
        <v>0</v>
      </c>
      <c r="C1" s="17"/>
      <c r="D1" s="17"/>
      <c r="E1" s="14"/>
      <c r="F1" s="14"/>
      <c r="G1" s="14"/>
      <c r="H1" s="13"/>
      <c r="I1" s="194"/>
      <c r="J1" s="238" t="s">
        <v>1</v>
      </c>
      <c r="K1" s="194"/>
      <c r="M1" s="14"/>
      <c r="N1" s="14"/>
      <c r="O1" s="14"/>
      <c r="P1" s="14"/>
      <c r="Q1" s="14"/>
      <c r="R1" s="14"/>
      <c r="S1" s="14"/>
      <c r="T1" s="14"/>
      <c r="U1" s="3"/>
      <c r="V1" s="3"/>
      <c r="W1" s="3"/>
      <c r="X1" s="3"/>
      <c r="Y1" s="3"/>
      <c r="Z1" s="3"/>
    </row>
    <row r="2" spans="1:26" ht="17.25" customHeight="1" x14ac:dyDescent="0.2">
      <c r="A2" s="14"/>
      <c r="B2" s="115"/>
      <c r="C2" s="15"/>
      <c r="D2" s="15"/>
      <c r="E2" s="194"/>
      <c r="F2" s="194"/>
      <c r="G2" s="194"/>
      <c r="H2" s="194"/>
      <c r="I2" s="14"/>
      <c r="J2" s="238" t="s">
        <v>2</v>
      </c>
      <c r="K2" s="194"/>
      <c r="M2" s="194"/>
      <c r="N2" s="194"/>
      <c r="O2" s="14"/>
      <c r="P2" s="14"/>
      <c r="Q2" s="14"/>
      <c r="R2" s="14"/>
      <c r="S2" s="14"/>
      <c r="T2" s="14"/>
      <c r="U2" s="3"/>
      <c r="V2" s="3"/>
      <c r="W2" s="3"/>
      <c r="X2" s="3"/>
      <c r="Y2" s="3"/>
      <c r="Z2" s="3"/>
    </row>
    <row r="3" spans="1:26" ht="17.25" customHeight="1" x14ac:dyDescent="0.2">
      <c r="A3" s="14"/>
      <c r="B3" s="16"/>
      <c r="C3" s="17"/>
      <c r="D3" s="17"/>
      <c r="E3" s="14"/>
      <c r="F3" s="14"/>
      <c r="G3" s="14"/>
      <c r="H3" s="13"/>
      <c r="I3" s="194"/>
      <c r="J3" s="13" t="s">
        <v>43</v>
      </c>
      <c r="K3" s="194"/>
      <c r="M3" s="14"/>
      <c r="N3" s="14"/>
      <c r="O3" s="14"/>
      <c r="P3" s="14"/>
      <c r="Q3" s="14"/>
      <c r="R3" s="14"/>
      <c r="S3" s="14"/>
      <c r="T3" s="14"/>
      <c r="U3" s="3"/>
      <c r="V3" s="3"/>
      <c r="W3" s="3"/>
      <c r="X3" s="3"/>
      <c r="Y3" s="3"/>
      <c r="Z3" s="3"/>
    </row>
    <row r="4" spans="1:26" ht="17.25" customHeight="1" x14ac:dyDescent="0.2">
      <c r="A4" s="14"/>
      <c r="B4" s="43"/>
      <c r="C4" s="17"/>
      <c r="D4" s="17"/>
      <c r="E4" s="14"/>
      <c r="F4" s="14"/>
      <c r="G4" s="14"/>
      <c r="H4" s="13"/>
      <c r="I4" s="14"/>
      <c r="J4" s="13" t="s">
        <v>97</v>
      </c>
      <c r="K4" s="194"/>
      <c r="M4" s="14"/>
      <c r="N4" s="14"/>
      <c r="O4" s="14"/>
      <c r="P4" s="14"/>
      <c r="Q4" s="14"/>
      <c r="R4" s="14"/>
      <c r="S4" s="14"/>
      <c r="T4" s="14"/>
      <c r="U4" s="3"/>
      <c r="V4" s="3"/>
      <c r="W4" s="3"/>
      <c r="X4" s="3"/>
      <c r="Y4" s="3"/>
      <c r="Z4" s="3"/>
    </row>
    <row r="5" spans="1:26" ht="17.25" customHeight="1" x14ac:dyDescent="0.2">
      <c r="A5" s="14"/>
      <c r="B5" s="43"/>
      <c r="C5" s="17"/>
      <c r="D5" s="17"/>
      <c r="E5" s="14"/>
      <c r="F5" s="14"/>
      <c r="G5" s="14"/>
      <c r="H5" s="13"/>
      <c r="I5" s="14"/>
      <c r="J5" s="13" t="s">
        <v>5</v>
      </c>
      <c r="K5" s="194"/>
      <c r="M5" s="14"/>
      <c r="N5" s="14"/>
      <c r="O5" s="14"/>
      <c r="P5" s="14"/>
      <c r="Q5" s="14"/>
      <c r="R5" s="14"/>
      <c r="S5" s="14"/>
      <c r="T5" s="14"/>
      <c r="U5" s="3"/>
      <c r="V5" s="3"/>
      <c r="W5" s="3"/>
      <c r="X5" s="3"/>
      <c r="Y5" s="3"/>
      <c r="Z5" s="3"/>
    </row>
    <row r="6" spans="1:26" ht="17.25" customHeight="1" x14ac:dyDescent="0.2">
      <c r="A6" s="14"/>
      <c r="B6" s="43"/>
      <c r="C6" s="17"/>
      <c r="D6" s="17"/>
      <c r="E6" s="14"/>
      <c r="F6" s="14"/>
      <c r="G6" s="14"/>
      <c r="H6" s="14"/>
      <c r="I6" s="14"/>
      <c r="J6" s="13" t="s">
        <v>200</v>
      </c>
      <c r="K6" s="194"/>
      <c r="M6" s="14"/>
      <c r="N6" s="14"/>
      <c r="O6" s="14"/>
      <c r="P6" s="14"/>
      <c r="Q6" s="14"/>
      <c r="R6" s="14"/>
      <c r="S6" s="14"/>
      <c r="T6" s="14"/>
      <c r="U6" s="3"/>
      <c r="V6" s="3"/>
      <c r="W6" s="3"/>
      <c r="X6" s="3"/>
      <c r="Y6" s="3"/>
      <c r="Z6" s="3"/>
    </row>
    <row r="7" spans="1:26" ht="17.25" customHeight="1" x14ac:dyDescent="0.2">
      <c r="A7" s="14"/>
      <c r="B7" s="437" t="s">
        <v>200</v>
      </c>
      <c r="C7" s="437"/>
      <c r="D7" s="437"/>
      <c r="E7" s="437"/>
      <c r="F7" s="437"/>
      <c r="G7" s="437"/>
      <c r="H7" s="437"/>
      <c r="I7" s="437"/>
      <c r="J7" s="437"/>
      <c r="K7" s="14"/>
      <c r="L7" s="14"/>
      <c r="M7" s="14"/>
      <c r="N7" s="14"/>
      <c r="O7" s="14"/>
      <c r="P7" s="14"/>
      <c r="Q7" s="14"/>
      <c r="R7" s="14"/>
      <c r="S7" s="14"/>
      <c r="T7" s="14"/>
      <c r="U7" s="3"/>
      <c r="V7" s="3"/>
      <c r="W7" s="3"/>
      <c r="X7" s="3"/>
      <c r="Y7" s="3"/>
      <c r="Z7" s="3"/>
    </row>
    <row r="8" spans="1:26" ht="17.25" customHeight="1" x14ac:dyDescent="0.2">
      <c r="A8" s="14"/>
      <c r="B8" s="437" t="s">
        <v>140</v>
      </c>
      <c r="C8" s="437"/>
      <c r="D8" s="437"/>
      <c r="E8" s="437"/>
      <c r="F8" s="437"/>
      <c r="G8" s="437"/>
      <c r="H8" s="437"/>
      <c r="I8" s="437"/>
      <c r="J8" s="437"/>
      <c r="K8" s="14"/>
      <c r="L8" s="14"/>
      <c r="M8" s="14"/>
      <c r="N8" s="14"/>
      <c r="O8" s="14"/>
      <c r="P8" s="14"/>
      <c r="Q8" s="14"/>
      <c r="R8" s="14"/>
      <c r="S8" s="14"/>
      <c r="T8" s="14"/>
      <c r="U8" s="3"/>
      <c r="V8" s="3"/>
      <c r="W8" s="3"/>
      <c r="X8" s="3"/>
      <c r="Y8" s="3"/>
      <c r="Z8" s="3"/>
    </row>
    <row r="9" spans="1:26" ht="17.25" customHeight="1" x14ac:dyDescent="0.2">
      <c r="A9" s="14"/>
      <c r="B9" s="438" t="s">
        <v>77</v>
      </c>
      <c r="C9" s="438"/>
      <c r="D9" s="438"/>
      <c r="E9" s="438"/>
      <c r="F9" s="438"/>
      <c r="G9" s="438"/>
      <c r="H9" s="438"/>
      <c r="I9" s="438"/>
      <c r="J9" s="438"/>
      <c r="K9" s="45"/>
      <c r="L9" s="14"/>
      <c r="M9" s="14"/>
      <c r="N9" s="14"/>
      <c r="O9" s="14"/>
      <c r="P9" s="14"/>
      <c r="Q9" s="14"/>
      <c r="R9" s="14"/>
      <c r="S9" s="14"/>
      <c r="T9" s="14"/>
      <c r="U9" s="3"/>
      <c r="V9" s="3"/>
      <c r="W9" s="3"/>
      <c r="X9" s="3"/>
      <c r="Y9" s="3"/>
      <c r="Z9" s="3"/>
    </row>
    <row r="10" spans="1:26" ht="17.25" customHeight="1" x14ac:dyDescent="0.2">
      <c r="A10" s="14"/>
      <c r="B10" s="43"/>
      <c r="C10" s="17"/>
      <c r="D10" s="17"/>
      <c r="E10" s="14"/>
      <c r="F10" s="14"/>
      <c r="G10" s="14"/>
      <c r="H10" s="14"/>
      <c r="I10" s="14"/>
      <c r="J10" s="14"/>
      <c r="K10" s="14"/>
      <c r="L10" s="14"/>
      <c r="M10" s="14"/>
      <c r="N10" s="14"/>
      <c r="O10" s="14"/>
      <c r="P10" s="14"/>
      <c r="Q10" s="14"/>
      <c r="R10" s="14"/>
      <c r="S10" s="14"/>
      <c r="T10" s="14"/>
      <c r="U10" s="3"/>
      <c r="V10" s="3"/>
      <c r="W10" s="3"/>
      <c r="X10" s="3"/>
      <c r="Y10" s="3"/>
      <c r="Z10" s="3"/>
    </row>
    <row r="11" spans="1:26" ht="17.25" customHeight="1" x14ac:dyDescent="0.2">
      <c r="A11" s="3"/>
      <c r="B11" s="343" t="s">
        <v>141</v>
      </c>
      <c r="C11" s="5"/>
      <c r="D11" s="5"/>
      <c r="E11" s="3"/>
      <c r="F11" s="3"/>
      <c r="G11" s="3"/>
      <c r="H11" s="3"/>
      <c r="I11" s="3"/>
      <c r="J11" s="3"/>
      <c r="K11" s="3"/>
      <c r="L11" s="3"/>
      <c r="M11" s="3"/>
      <c r="O11" s="3"/>
      <c r="P11" s="3"/>
      <c r="Q11" s="3"/>
      <c r="R11" s="3"/>
      <c r="S11" s="3"/>
      <c r="T11" s="3"/>
      <c r="U11" s="3"/>
      <c r="V11" s="3"/>
      <c r="W11" s="3"/>
      <c r="X11" s="3"/>
      <c r="Y11" s="3"/>
      <c r="Z11" s="3"/>
    </row>
    <row r="12" spans="1:26" s="176" customFormat="1" ht="15" customHeight="1" x14ac:dyDescent="0.2">
      <c r="B12" s="344">
        <v>1</v>
      </c>
      <c r="C12" s="463" t="s">
        <v>201</v>
      </c>
      <c r="D12" s="463"/>
      <c r="E12" s="463"/>
      <c r="F12" s="463"/>
      <c r="G12" s="463"/>
      <c r="H12" s="229"/>
      <c r="I12" s="229"/>
      <c r="J12" s="229"/>
      <c r="K12" s="229"/>
      <c r="L12" s="229"/>
      <c r="N12" s="164"/>
    </row>
    <row r="13" spans="1:26" s="176" customFormat="1" ht="15" x14ac:dyDescent="0.2">
      <c r="A13" s="164"/>
      <c r="C13" s="194"/>
      <c r="D13" s="194"/>
      <c r="E13" s="188"/>
      <c r="F13" s="188"/>
      <c r="G13" s="188"/>
      <c r="H13" s="188"/>
      <c r="I13" s="188"/>
      <c r="J13" s="188"/>
      <c r="K13" s="188"/>
      <c r="M13" s="164"/>
      <c r="O13" s="164"/>
      <c r="P13" s="164"/>
    </row>
    <row r="14" spans="1:26" s="176" customFormat="1" ht="38.65" customHeight="1" x14ac:dyDescent="0.2">
      <c r="A14" s="164"/>
      <c r="B14" s="297" t="s">
        <v>143</v>
      </c>
      <c r="C14" s="263" t="s">
        <v>202</v>
      </c>
      <c r="D14" s="263" t="s">
        <v>203</v>
      </c>
      <c r="E14" s="263" t="s">
        <v>145</v>
      </c>
      <c r="F14" s="263" t="s">
        <v>72</v>
      </c>
      <c r="G14" s="263" t="s">
        <v>169</v>
      </c>
      <c r="H14" s="263" t="s">
        <v>146</v>
      </c>
      <c r="I14" s="297" t="s">
        <v>147</v>
      </c>
      <c r="J14" s="297" t="s">
        <v>204</v>
      </c>
      <c r="K14" s="266"/>
      <c r="L14" s="266"/>
      <c r="M14" s="164"/>
      <c r="N14" s="164"/>
      <c r="O14" s="164"/>
      <c r="P14" s="164"/>
    </row>
    <row r="15" spans="1:26" s="176" customFormat="1" ht="16.5" customHeight="1" x14ac:dyDescent="0.2">
      <c r="A15" s="164"/>
      <c r="B15" s="297">
        <v>1</v>
      </c>
      <c r="C15" s="302" t="s">
        <v>205</v>
      </c>
      <c r="D15" s="263">
        <v>82543</v>
      </c>
      <c r="E15" s="263" t="s">
        <v>206</v>
      </c>
      <c r="F15" s="263" t="s">
        <v>67</v>
      </c>
      <c r="G15" s="263" t="s">
        <v>207</v>
      </c>
      <c r="H15" s="303">
        <v>45976</v>
      </c>
      <c r="I15" s="263">
        <v>61.9</v>
      </c>
      <c r="J15" s="298">
        <f>MROUND((DATE(YEAR(H15),12,31)-H15)/30,0.5)</f>
        <v>1.5</v>
      </c>
      <c r="K15" s="188"/>
      <c r="M15" s="164"/>
      <c r="N15" s="164"/>
      <c r="O15" s="164"/>
      <c r="P15" s="164"/>
    </row>
    <row r="16" spans="1:26" s="176" customFormat="1" ht="16.5" customHeight="1" x14ac:dyDescent="0.2">
      <c r="A16" s="164"/>
      <c r="B16" s="297">
        <v>2</v>
      </c>
      <c r="C16" s="304" t="s">
        <v>208</v>
      </c>
      <c r="D16" s="263">
        <v>86386</v>
      </c>
      <c r="E16" s="263" t="s">
        <v>209</v>
      </c>
      <c r="F16" s="263" t="s">
        <v>68</v>
      </c>
      <c r="G16" s="263" t="s">
        <v>207</v>
      </c>
      <c r="H16" s="305">
        <v>46478</v>
      </c>
      <c r="I16" s="335">
        <v>134.9</v>
      </c>
      <c r="J16" s="263">
        <f t="shared" ref="J16:J27" si="0">MROUND((DATE(YEAR(H16),12,31)-H16)/30,0.5)</f>
        <v>9</v>
      </c>
      <c r="L16" s="266"/>
      <c r="M16" s="164"/>
      <c r="N16" s="164"/>
      <c r="O16" s="164"/>
      <c r="P16" s="164"/>
    </row>
    <row r="17" spans="2:14" ht="16.5" customHeight="1" x14ac:dyDescent="0.2">
      <c r="B17" s="297">
        <v>3</v>
      </c>
      <c r="C17" s="304" t="s">
        <v>208</v>
      </c>
      <c r="D17" s="263">
        <v>86386</v>
      </c>
      <c r="E17" s="297" t="s">
        <v>209</v>
      </c>
      <c r="F17" s="297" t="s">
        <v>68</v>
      </c>
      <c r="G17" s="298" t="s">
        <v>207</v>
      </c>
      <c r="H17" s="305">
        <v>46569</v>
      </c>
      <c r="I17" s="335">
        <v>165.7</v>
      </c>
      <c r="J17" s="263">
        <f t="shared" si="0"/>
        <v>6</v>
      </c>
      <c r="L17" s="249"/>
    </row>
    <row r="18" spans="2:14" ht="16.5" customHeight="1" x14ac:dyDescent="0.2">
      <c r="B18" s="297">
        <v>4</v>
      </c>
      <c r="C18" s="306" t="s">
        <v>210</v>
      </c>
      <c r="D18" s="307">
        <v>86570</v>
      </c>
      <c r="E18" s="298" t="s">
        <v>211</v>
      </c>
      <c r="F18" s="298" t="s">
        <v>66</v>
      </c>
      <c r="G18" s="298" t="s">
        <v>207</v>
      </c>
      <c r="H18" s="305">
        <v>46546</v>
      </c>
      <c r="I18" s="335">
        <v>96.5</v>
      </c>
      <c r="J18" s="263">
        <f t="shared" si="0"/>
        <v>7</v>
      </c>
      <c r="L18" s="249"/>
    </row>
    <row r="19" spans="2:14" ht="16.5" customHeight="1" x14ac:dyDescent="0.2">
      <c r="B19" s="297">
        <v>5</v>
      </c>
      <c r="C19" s="308" t="s">
        <v>212</v>
      </c>
      <c r="D19" s="297">
        <v>87768</v>
      </c>
      <c r="E19" s="263" t="s">
        <v>213</v>
      </c>
      <c r="F19" s="263" t="s">
        <v>66</v>
      </c>
      <c r="G19" s="298" t="s">
        <v>207</v>
      </c>
      <c r="H19" s="305">
        <v>47027</v>
      </c>
      <c r="I19" s="335">
        <v>176.5</v>
      </c>
      <c r="J19" s="263">
        <f t="shared" si="0"/>
        <v>3</v>
      </c>
    </row>
    <row r="20" spans="2:14" ht="16.5" customHeight="1" x14ac:dyDescent="0.2">
      <c r="B20" s="297">
        <v>6</v>
      </c>
      <c r="C20" s="304" t="s">
        <v>214</v>
      </c>
      <c r="D20" s="263">
        <v>86372</v>
      </c>
      <c r="E20" s="263" t="s">
        <v>211</v>
      </c>
      <c r="F20" s="263" t="s">
        <v>215</v>
      </c>
      <c r="G20" s="298" t="s">
        <v>207</v>
      </c>
      <c r="H20" s="305">
        <v>47027</v>
      </c>
      <c r="I20" s="335">
        <v>113.1</v>
      </c>
      <c r="J20" s="263">
        <f t="shared" si="0"/>
        <v>3</v>
      </c>
      <c r="L20" s="188"/>
    </row>
    <row r="21" spans="2:14" ht="16.5" customHeight="1" x14ac:dyDescent="0.2">
      <c r="B21" s="297">
        <v>7</v>
      </c>
      <c r="C21" s="308" t="s">
        <v>216</v>
      </c>
      <c r="D21" s="297">
        <v>86387</v>
      </c>
      <c r="E21" s="263" t="s">
        <v>217</v>
      </c>
      <c r="F21" s="263" t="s">
        <v>67</v>
      </c>
      <c r="G21" s="298" t="s">
        <v>207</v>
      </c>
      <c r="H21" s="305">
        <v>46972</v>
      </c>
      <c r="I21" s="335">
        <v>179.95</v>
      </c>
      <c r="J21" s="263">
        <f t="shared" si="0"/>
        <v>5</v>
      </c>
      <c r="L21" s="188"/>
    </row>
    <row r="22" spans="2:14" ht="16.5" customHeight="1" x14ac:dyDescent="0.2">
      <c r="B22" s="297">
        <v>8</v>
      </c>
      <c r="C22" s="304" t="s">
        <v>208</v>
      </c>
      <c r="D22" s="297">
        <v>86386</v>
      </c>
      <c r="E22" s="263" t="s">
        <v>218</v>
      </c>
      <c r="F22" s="228" t="s">
        <v>124</v>
      </c>
      <c r="G22" s="263" t="s">
        <v>207</v>
      </c>
      <c r="H22" s="305">
        <v>47088</v>
      </c>
      <c r="I22" s="335">
        <v>171.9</v>
      </c>
      <c r="J22" s="263">
        <f t="shared" si="0"/>
        <v>1</v>
      </c>
      <c r="L22" s="188"/>
    </row>
    <row r="23" spans="2:14" ht="15.6" customHeight="1" x14ac:dyDescent="0.2">
      <c r="B23" s="297">
        <v>9</v>
      </c>
      <c r="C23" s="313" t="s">
        <v>219</v>
      </c>
      <c r="D23" s="297">
        <v>89252</v>
      </c>
      <c r="E23" s="263" t="s">
        <v>211</v>
      </c>
      <c r="F23" s="263" t="s">
        <v>66</v>
      </c>
      <c r="G23" s="263" t="s">
        <v>207</v>
      </c>
      <c r="H23" s="305">
        <v>47178</v>
      </c>
      <c r="I23" s="335">
        <v>65</v>
      </c>
      <c r="J23" s="263">
        <f t="shared" si="0"/>
        <v>10</v>
      </c>
    </row>
    <row r="24" spans="2:14" ht="16.5" customHeight="1" x14ac:dyDescent="0.2">
      <c r="B24" s="297">
        <v>10</v>
      </c>
      <c r="C24" s="308" t="s">
        <v>212</v>
      </c>
      <c r="D24" s="297">
        <v>87768</v>
      </c>
      <c r="E24" s="297" t="s">
        <v>213</v>
      </c>
      <c r="F24" s="297" t="s">
        <v>215</v>
      </c>
      <c r="G24" s="263" t="s">
        <v>207</v>
      </c>
      <c r="H24" s="305">
        <v>47150</v>
      </c>
      <c r="I24" s="335">
        <v>176.5</v>
      </c>
      <c r="J24" s="263">
        <f t="shared" si="0"/>
        <v>11</v>
      </c>
    </row>
    <row r="25" spans="2:14" ht="16.5" customHeight="1" x14ac:dyDescent="0.2">
      <c r="B25" s="297">
        <v>11</v>
      </c>
      <c r="C25" s="308" t="s">
        <v>214</v>
      </c>
      <c r="D25" s="297">
        <v>86372</v>
      </c>
      <c r="E25" s="263" t="s">
        <v>211</v>
      </c>
      <c r="F25" s="263" t="s">
        <v>66</v>
      </c>
      <c r="G25" s="263" t="s">
        <v>207</v>
      </c>
      <c r="H25" s="305">
        <v>47543</v>
      </c>
      <c r="I25" s="335">
        <v>113.1</v>
      </c>
      <c r="J25" s="263">
        <f t="shared" si="0"/>
        <v>10</v>
      </c>
    </row>
    <row r="26" spans="2:14" ht="16.5" customHeight="1" x14ac:dyDescent="0.2">
      <c r="B26" s="297">
        <v>12</v>
      </c>
      <c r="C26" s="308" t="s">
        <v>220</v>
      </c>
      <c r="D26" s="297">
        <v>87356</v>
      </c>
      <c r="E26" s="263" t="s">
        <v>213</v>
      </c>
      <c r="F26" s="263" t="s">
        <v>66</v>
      </c>
      <c r="G26" s="263" t="s">
        <v>207</v>
      </c>
      <c r="H26" s="305">
        <v>47665</v>
      </c>
      <c r="I26" s="335">
        <v>172.1</v>
      </c>
      <c r="J26" s="263">
        <f t="shared" si="0"/>
        <v>6</v>
      </c>
      <c r="L26" s="188"/>
    </row>
    <row r="27" spans="2:14" ht="16.5" customHeight="1" x14ac:dyDescent="0.2">
      <c r="B27" s="297">
        <v>13</v>
      </c>
      <c r="C27" s="308" t="s">
        <v>220</v>
      </c>
      <c r="D27" s="297">
        <v>87356</v>
      </c>
      <c r="E27" s="263" t="s">
        <v>213</v>
      </c>
      <c r="F27" s="263" t="s">
        <v>66</v>
      </c>
      <c r="G27" s="263" t="s">
        <v>207</v>
      </c>
      <c r="H27" s="305">
        <v>47788</v>
      </c>
      <c r="I27" s="335">
        <v>172.1</v>
      </c>
      <c r="J27" s="263">
        <f t="shared" si="0"/>
        <v>2</v>
      </c>
    </row>
    <row r="29" spans="2:14" x14ac:dyDescent="0.2">
      <c r="N29" s="309"/>
    </row>
  </sheetData>
  <mergeCells count="4">
    <mergeCell ref="C12:G12"/>
    <mergeCell ref="B9:J9"/>
    <mergeCell ref="B8:J8"/>
    <mergeCell ref="B7:J7"/>
  </mergeCells>
  <printOptions horizontalCentered="1"/>
  <pageMargins left="0.51" right="0.51180993000874886" top="0.74803040244969377" bottom="0.23622047244094488" header="0" footer="0"/>
  <pageSetup scale="7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0">
    <pageSetUpPr fitToPage="1"/>
  </sheetPr>
  <dimension ref="A1:Y110"/>
  <sheetViews>
    <sheetView view="pageBreakPreview" topLeftCell="A60" zoomScaleNormal="100" zoomScaleSheetLayoutView="100" workbookViewId="0">
      <selection activeCell="F74" sqref="F74"/>
    </sheetView>
  </sheetViews>
  <sheetFormatPr defaultRowHeight="12.75" x14ac:dyDescent="0.2"/>
  <cols>
    <col min="1" max="1" width="2.5703125" customWidth="1"/>
    <col min="2" max="2" width="6.42578125" style="1" customWidth="1"/>
    <col min="3" max="3" width="37.5703125" style="2" customWidth="1"/>
    <col min="4" max="4" width="14.5703125" customWidth="1"/>
    <col min="5" max="6" width="24.5703125" customWidth="1"/>
    <col min="7" max="7" width="20.5703125" customWidth="1"/>
    <col min="8" max="8" width="21" customWidth="1"/>
    <col min="9" max="10" width="2.7109375" customWidth="1"/>
    <col min="13" max="13" width="10.85546875" bestFit="1" customWidth="1"/>
  </cols>
  <sheetData>
    <row r="1" spans="1:25" s="7" customFormat="1" ht="17.25" customHeight="1" x14ac:dyDescent="0.2">
      <c r="A1" s="14"/>
      <c r="B1" s="115" t="s">
        <v>0</v>
      </c>
      <c r="C1" s="17"/>
      <c r="D1" s="14"/>
      <c r="E1" s="14"/>
      <c r="F1" s="14"/>
      <c r="G1" s="14"/>
      <c r="H1" s="13" t="s">
        <v>1</v>
      </c>
      <c r="J1" s="14"/>
      <c r="K1" s="14"/>
      <c r="L1" s="14"/>
      <c r="M1" s="14"/>
      <c r="N1" s="14"/>
      <c r="O1" s="14"/>
      <c r="P1" s="14"/>
      <c r="Q1" s="14"/>
      <c r="R1" s="14"/>
      <c r="S1" s="14"/>
      <c r="T1" s="3"/>
      <c r="U1" s="3"/>
      <c r="V1" s="3"/>
      <c r="W1" s="3"/>
      <c r="X1" s="3"/>
      <c r="Y1" s="3"/>
    </row>
    <row r="2" spans="1:25" s="7" customFormat="1" ht="17.25" customHeight="1" x14ac:dyDescent="0.2">
      <c r="A2" s="14"/>
      <c r="B2" s="115"/>
      <c r="C2" s="15"/>
      <c r="D2" s="14"/>
      <c r="E2" s="14"/>
      <c r="F2" s="14"/>
      <c r="G2" s="14"/>
      <c r="H2" s="13" t="s">
        <v>2</v>
      </c>
      <c r="J2" s="14"/>
      <c r="K2" s="14"/>
      <c r="L2" s="14"/>
      <c r="M2" s="14"/>
      <c r="N2" s="14"/>
      <c r="O2" s="14"/>
      <c r="P2" s="14"/>
      <c r="Q2" s="14"/>
      <c r="R2" s="14"/>
      <c r="S2" s="14"/>
      <c r="T2" s="3"/>
      <c r="U2" s="3"/>
      <c r="V2" s="3"/>
      <c r="W2" s="3"/>
      <c r="X2" s="3"/>
      <c r="Y2" s="3"/>
    </row>
    <row r="3" spans="1:25" s="7" customFormat="1" ht="17.25" customHeight="1" x14ac:dyDescent="0.2">
      <c r="A3" s="14"/>
      <c r="B3" s="16"/>
      <c r="C3" s="17"/>
      <c r="D3" s="14"/>
      <c r="E3" s="14"/>
      <c r="F3" s="14"/>
      <c r="G3" s="14"/>
      <c r="H3" s="13" t="s">
        <v>43</v>
      </c>
      <c r="J3" s="14"/>
      <c r="K3" s="14"/>
      <c r="L3" s="14"/>
      <c r="M3" s="14"/>
      <c r="N3" s="14"/>
      <c r="O3" s="14"/>
      <c r="P3" s="14"/>
      <c r="Q3" s="14"/>
      <c r="R3" s="14"/>
      <c r="S3" s="14"/>
      <c r="T3" s="3"/>
      <c r="U3" s="3"/>
      <c r="V3" s="3"/>
      <c r="W3" s="3"/>
      <c r="X3" s="3"/>
      <c r="Y3" s="3"/>
    </row>
    <row r="4" spans="1:25" s="7" customFormat="1" ht="17.25" customHeight="1" x14ac:dyDescent="0.2">
      <c r="A4" s="14"/>
      <c r="B4" s="43"/>
      <c r="C4" s="17"/>
      <c r="D4" s="14"/>
      <c r="E4" s="14"/>
      <c r="F4" s="14"/>
      <c r="G4" s="14"/>
      <c r="H4" s="13" t="s">
        <v>221</v>
      </c>
      <c r="J4" s="14"/>
      <c r="K4" s="14"/>
      <c r="L4" s="14"/>
      <c r="M4" s="14"/>
      <c r="N4" s="14"/>
      <c r="O4" s="14"/>
      <c r="P4" s="14"/>
      <c r="Q4" s="14"/>
      <c r="R4" s="14"/>
      <c r="S4" s="14"/>
      <c r="T4" s="3"/>
      <c r="U4" s="3"/>
      <c r="V4" s="3"/>
      <c r="W4" s="3"/>
      <c r="X4" s="3"/>
      <c r="Y4" s="3"/>
    </row>
    <row r="5" spans="1:25" s="7" customFormat="1" ht="17.25" customHeight="1" x14ac:dyDescent="0.2">
      <c r="A5" s="14"/>
      <c r="B5" s="43"/>
      <c r="C5" s="17"/>
      <c r="D5" s="14"/>
      <c r="E5" s="14"/>
      <c r="F5" s="14"/>
      <c r="G5" s="14"/>
      <c r="H5" s="13" t="s">
        <v>5</v>
      </c>
      <c r="J5" s="14"/>
      <c r="K5" s="14"/>
      <c r="L5" s="14"/>
      <c r="M5" s="14"/>
      <c r="N5" s="14"/>
      <c r="O5" s="14"/>
      <c r="P5" s="14"/>
      <c r="Q5" s="14"/>
      <c r="R5" s="14"/>
      <c r="S5" s="14"/>
      <c r="T5" s="3"/>
      <c r="U5" s="3"/>
      <c r="V5" s="3"/>
      <c r="W5" s="3"/>
      <c r="X5" s="3"/>
      <c r="Y5" s="3"/>
    </row>
    <row r="6" spans="1:25" s="7" customFormat="1" ht="17.25" customHeight="1" x14ac:dyDescent="0.2">
      <c r="A6" s="14"/>
      <c r="B6" s="43"/>
      <c r="C6" s="17"/>
      <c r="D6" s="14"/>
      <c r="E6" s="14"/>
      <c r="F6" s="14"/>
      <c r="G6" s="14"/>
      <c r="H6" s="13" t="s">
        <v>7</v>
      </c>
      <c r="J6" s="14"/>
      <c r="K6" s="14"/>
      <c r="L6" s="14"/>
      <c r="M6" s="14"/>
      <c r="N6" s="14"/>
      <c r="O6" s="14"/>
      <c r="P6" s="14"/>
      <c r="Q6" s="14"/>
      <c r="R6" s="14"/>
      <c r="S6" s="14"/>
      <c r="T6" s="3"/>
      <c r="U6" s="3"/>
      <c r="V6" s="3"/>
      <c r="W6" s="3"/>
      <c r="X6" s="3"/>
      <c r="Y6" s="3"/>
    </row>
    <row r="7" spans="1:25" s="7" customFormat="1" ht="17.25" customHeight="1" x14ac:dyDescent="0.2">
      <c r="A7" s="14"/>
      <c r="B7" s="437" t="s">
        <v>7</v>
      </c>
      <c r="C7" s="437"/>
      <c r="D7" s="437"/>
      <c r="E7" s="437"/>
      <c r="F7" s="437"/>
      <c r="G7" s="437"/>
      <c r="H7" s="437"/>
      <c r="I7" s="14"/>
      <c r="J7" s="14"/>
      <c r="K7" s="14"/>
      <c r="L7" s="14"/>
      <c r="M7" s="14"/>
      <c r="N7" s="14"/>
      <c r="O7" s="14"/>
      <c r="P7" s="14"/>
      <c r="Q7" s="14"/>
      <c r="R7" s="14"/>
      <c r="S7" s="14"/>
      <c r="T7" s="3"/>
      <c r="U7" s="3"/>
      <c r="V7" s="3"/>
      <c r="W7" s="3"/>
      <c r="X7" s="3"/>
      <c r="Y7" s="3"/>
    </row>
    <row r="8" spans="1:25" s="7" customFormat="1" ht="17.25" customHeight="1" x14ac:dyDescent="0.2">
      <c r="A8" s="14"/>
      <c r="B8" s="437" t="s">
        <v>222</v>
      </c>
      <c r="C8" s="437"/>
      <c r="D8" s="437"/>
      <c r="E8" s="437"/>
      <c r="F8" s="437"/>
      <c r="G8" s="437"/>
      <c r="H8" s="437"/>
      <c r="I8" s="14"/>
      <c r="J8" s="14"/>
      <c r="K8" s="14"/>
      <c r="L8" s="14"/>
      <c r="M8" s="14"/>
      <c r="N8" s="14"/>
      <c r="O8" s="14"/>
      <c r="P8" s="14"/>
      <c r="Q8" s="14"/>
      <c r="R8" s="14"/>
      <c r="S8" s="14"/>
      <c r="T8" s="3"/>
      <c r="U8" s="3"/>
      <c r="V8" s="3"/>
      <c r="W8" s="3"/>
      <c r="X8" s="3"/>
      <c r="Y8" s="3"/>
    </row>
    <row r="9" spans="1:25" s="7" customFormat="1" ht="17.25" customHeight="1" x14ac:dyDescent="0.2">
      <c r="A9" s="14"/>
      <c r="B9" s="438" t="s">
        <v>99</v>
      </c>
      <c r="C9" s="438"/>
      <c r="D9" s="438"/>
      <c r="E9" s="438"/>
      <c r="F9" s="438"/>
      <c r="G9" s="438"/>
      <c r="H9" s="438"/>
      <c r="I9" s="45"/>
      <c r="J9" s="14"/>
      <c r="K9" s="14"/>
      <c r="L9" s="14"/>
      <c r="M9" s="14"/>
      <c r="N9" s="14"/>
      <c r="O9" s="14"/>
      <c r="P9" s="14"/>
      <c r="Q9" s="14"/>
      <c r="R9" s="14"/>
      <c r="S9" s="14"/>
      <c r="T9" s="3"/>
      <c r="U9" s="3"/>
      <c r="V9" s="3"/>
      <c r="W9" s="3"/>
      <c r="X9" s="3"/>
      <c r="Y9" s="3"/>
    </row>
    <row r="10" spans="1:25" s="7" customFormat="1" ht="17.25" customHeight="1" thickBot="1" x14ac:dyDescent="0.25">
      <c r="A10" s="14"/>
      <c r="B10" s="43"/>
      <c r="C10" s="17"/>
      <c r="D10" s="14"/>
      <c r="E10" s="14"/>
      <c r="F10" s="14"/>
      <c r="G10" s="14"/>
      <c r="H10" s="14"/>
      <c r="I10" s="14"/>
      <c r="J10" s="14"/>
      <c r="K10" s="14"/>
      <c r="L10" s="14"/>
      <c r="M10" s="14"/>
      <c r="N10" s="14"/>
      <c r="O10" s="14"/>
      <c r="P10" s="14"/>
      <c r="Q10" s="14"/>
      <c r="R10" s="14"/>
      <c r="S10" s="14"/>
      <c r="T10" s="3"/>
      <c r="U10" s="3"/>
      <c r="V10" s="3"/>
      <c r="W10" s="3"/>
      <c r="X10" s="3"/>
      <c r="Y10" s="3"/>
    </row>
    <row r="11" spans="1:25" s="9" customFormat="1" ht="17.100000000000001" customHeight="1" x14ac:dyDescent="0.2">
      <c r="A11" s="47"/>
      <c r="B11" s="48"/>
      <c r="C11" s="49"/>
      <c r="D11" s="49"/>
      <c r="E11" s="49"/>
      <c r="F11" s="49"/>
      <c r="G11" s="49"/>
      <c r="H11" s="51" t="s">
        <v>100</v>
      </c>
      <c r="J11" s="47"/>
      <c r="K11" s="47"/>
      <c r="L11" s="47"/>
      <c r="M11" s="47"/>
      <c r="N11" s="47"/>
      <c r="O11" s="47"/>
      <c r="P11" s="47"/>
      <c r="Q11" s="47"/>
      <c r="R11" s="47"/>
      <c r="S11" s="47"/>
      <c r="T11" s="6"/>
      <c r="U11" s="6"/>
      <c r="V11" s="6"/>
      <c r="W11" s="6"/>
      <c r="X11" s="6"/>
      <c r="Y11" s="6"/>
    </row>
    <row r="12" spans="1:25" s="9" customFormat="1" ht="17.100000000000001" customHeight="1" x14ac:dyDescent="0.2">
      <c r="A12" s="47"/>
      <c r="B12" s="52"/>
      <c r="C12" s="53"/>
      <c r="D12" s="53"/>
      <c r="E12" s="53"/>
      <c r="F12" s="53"/>
      <c r="G12" s="53"/>
      <c r="H12" s="55" t="s">
        <v>51</v>
      </c>
      <c r="J12" s="47"/>
      <c r="K12" s="47"/>
      <c r="L12" s="47"/>
      <c r="M12" s="47"/>
      <c r="N12" s="47"/>
      <c r="O12" s="47"/>
      <c r="P12" s="47"/>
      <c r="Q12" s="47"/>
      <c r="R12" s="47"/>
      <c r="S12" s="47"/>
      <c r="T12" s="6"/>
      <c r="U12" s="6"/>
      <c r="V12" s="6"/>
      <c r="W12" s="6"/>
      <c r="X12" s="6"/>
      <c r="Y12" s="6"/>
    </row>
    <row r="13" spans="1:25" s="9" customFormat="1" ht="17.100000000000001" customHeight="1" x14ac:dyDescent="0.2">
      <c r="A13" s="47"/>
      <c r="B13" s="52"/>
      <c r="C13" s="53"/>
      <c r="D13" s="53"/>
      <c r="E13" s="53"/>
      <c r="F13" s="53"/>
      <c r="G13" s="53"/>
      <c r="H13" s="55" t="s">
        <v>53</v>
      </c>
      <c r="J13" s="47"/>
      <c r="K13" s="47"/>
      <c r="L13" s="47"/>
      <c r="M13" s="47"/>
      <c r="N13" s="47"/>
      <c r="O13" s="47"/>
      <c r="P13" s="47"/>
      <c r="Q13" s="47"/>
      <c r="R13" s="47"/>
      <c r="S13" s="47"/>
      <c r="T13" s="6"/>
      <c r="U13" s="6"/>
      <c r="V13" s="6"/>
      <c r="W13" s="6"/>
      <c r="X13" s="6"/>
      <c r="Y13" s="6"/>
    </row>
    <row r="14" spans="1:25" s="9" customFormat="1" ht="16.5" customHeight="1" x14ac:dyDescent="0.2">
      <c r="A14" s="47"/>
      <c r="B14" s="52"/>
      <c r="C14" s="53"/>
      <c r="D14" s="53"/>
      <c r="E14" s="53"/>
      <c r="F14" s="53" t="s">
        <v>101</v>
      </c>
      <c r="G14" s="78" t="s">
        <v>223</v>
      </c>
      <c r="H14" s="55" t="s">
        <v>57</v>
      </c>
      <c r="J14" s="47"/>
      <c r="K14" s="47"/>
      <c r="L14" s="47"/>
      <c r="M14" s="47"/>
      <c r="N14" s="47"/>
      <c r="O14" s="47"/>
      <c r="P14" s="47"/>
      <c r="Q14" s="47"/>
      <c r="R14" s="47"/>
      <c r="S14" s="47"/>
      <c r="T14" s="6"/>
      <c r="U14" s="6"/>
      <c r="V14" s="6"/>
      <c r="W14" s="6"/>
      <c r="X14" s="6"/>
      <c r="Y14" s="6"/>
    </row>
    <row r="15" spans="1:25" s="9" customFormat="1" ht="17.100000000000001" customHeight="1" x14ac:dyDescent="0.2">
      <c r="A15" s="47"/>
      <c r="B15" s="52" t="s">
        <v>9</v>
      </c>
      <c r="C15" s="53"/>
      <c r="D15" s="53" t="s">
        <v>105</v>
      </c>
      <c r="E15" s="53" t="s">
        <v>53</v>
      </c>
      <c r="F15" s="53" t="s">
        <v>107</v>
      </c>
      <c r="G15" s="53" t="s">
        <v>109</v>
      </c>
      <c r="H15" s="55" t="s">
        <v>110</v>
      </c>
      <c r="J15" s="47"/>
      <c r="K15" s="47"/>
      <c r="L15" s="47"/>
      <c r="M15" s="47"/>
      <c r="N15" s="47"/>
      <c r="O15" s="47"/>
      <c r="P15" s="47"/>
      <c r="Q15" s="47"/>
      <c r="R15" s="47"/>
      <c r="S15" s="47"/>
      <c r="T15" s="6"/>
      <c r="U15" s="6"/>
      <c r="V15" s="6"/>
      <c r="W15" s="6"/>
      <c r="X15" s="6"/>
      <c r="Y15" s="6"/>
    </row>
    <row r="16" spans="1:25" s="9" customFormat="1" ht="18.75" customHeight="1" thickBot="1" x14ac:dyDescent="0.25">
      <c r="A16" s="47"/>
      <c r="B16" s="56" t="s">
        <v>10</v>
      </c>
      <c r="C16" s="256" t="s">
        <v>224</v>
      </c>
      <c r="D16" s="58" t="s">
        <v>112</v>
      </c>
      <c r="E16" s="58" t="s">
        <v>57</v>
      </c>
      <c r="F16" s="57" t="s">
        <v>114</v>
      </c>
      <c r="G16" s="57" t="s">
        <v>112</v>
      </c>
      <c r="H16" s="59" t="s">
        <v>115</v>
      </c>
      <c r="J16" s="47"/>
      <c r="K16" s="47"/>
      <c r="L16" s="47"/>
      <c r="M16" s="47"/>
      <c r="N16" s="47"/>
      <c r="O16" s="47"/>
      <c r="P16" s="47"/>
      <c r="Q16" s="47"/>
      <c r="R16" s="47"/>
      <c r="S16" s="47"/>
      <c r="T16" s="6"/>
      <c r="U16" s="6"/>
      <c r="V16" s="6"/>
      <c r="W16" s="6"/>
      <c r="X16" s="6"/>
      <c r="Y16" s="6"/>
    </row>
    <row r="17" spans="1:25" s="10" customFormat="1" ht="17.25" customHeight="1" x14ac:dyDescent="0.2">
      <c r="A17" s="43"/>
      <c r="B17" s="60"/>
      <c r="C17" s="61"/>
      <c r="D17" s="61" t="s">
        <v>13</v>
      </c>
      <c r="E17" s="61" t="s">
        <v>14</v>
      </c>
      <c r="F17" s="61" t="s">
        <v>15</v>
      </c>
      <c r="G17" s="61" t="s">
        <v>16</v>
      </c>
      <c r="H17" s="62" t="s">
        <v>17</v>
      </c>
      <c r="I17" s="228"/>
      <c r="J17" s="43"/>
      <c r="K17" s="43"/>
      <c r="L17" s="43"/>
      <c r="M17" s="43"/>
      <c r="N17" s="43"/>
      <c r="O17" s="43"/>
      <c r="P17" s="43"/>
      <c r="Q17" s="43"/>
      <c r="R17" s="43"/>
      <c r="S17" s="43"/>
      <c r="T17" s="4"/>
      <c r="U17" s="4"/>
      <c r="V17" s="4"/>
      <c r="W17" s="4"/>
      <c r="X17" s="4"/>
      <c r="Y17" s="4"/>
    </row>
    <row r="18" spans="1:25" s="10" customFormat="1" ht="17.25" hidden="1" customHeight="1" x14ac:dyDescent="0.2">
      <c r="A18" s="43"/>
      <c r="B18" s="71"/>
      <c r="C18" s="74"/>
      <c r="D18" s="74"/>
      <c r="E18" s="74"/>
      <c r="F18" s="74"/>
      <c r="G18" s="74"/>
      <c r="H18" s="75"/>
      <c r="I18" s="228"/>
      <c r="J18" s="43"/>
      <c r="K18" s="43"/>
      <c r="L18" s="43"/>
      <c r="M18" s="43"/>
      <c r="N18" s="43"/>
      <c r="O18" s="43"/>
      <c r="P18" s="43"/>
      <c r="Q18" s="43"/>
      <c r="R18" s="43"/>
      <c r="S18" s="43"/>
      <c r="T18" s="4"/>
      <c r="U18" s="4"/>
      <c r="V18" s="4"/>
      <c r="W18" s="4"/>
      <c r="X18" s="4"/>
      <c r="Y18" s="4"/>
    </row>
    <row r="19" spans="1:25" s="7" customFormat="1" ht="17.25" hidden="1" customHeight="1" x14ac:dyDescent="0.2">
      <c r="A19" s="14"/>
      <c r="B19" s="63"/>
      <c r="C19" s="179" t="s">
        <v>116</v>
      </c>
      <c r="D19" s="84"/>
      <c r="E19" s="84"/>
      <c r="F19" s="84"/>
      <c r="G19" s="84"/>
      <c r="H19" s="85"/>
      <c r="J19" s="14"/>
      <c r="K19" s="14"/>
      <c r="L19" s="14"/>
      <c r="M19" s="14"/>
      <c r="N19" s="14"/>
      <c r="O19" s="14"/>
      <c r="P19" s="14"/>
      <c r="Q19" s="14"/>
      <c r="R19" s="14"/>
      <c r="S19" s="14"/>
      <c r="T19" s="3"/>
      <c r="U19" s="3"/>
      <c r="V19" s="3"/>
      <c r="W19" s="3"/>
      <c r="X19" s="3"/>
      <c r="Y19" s="3"/>
    </row>
    <row r="20" spans="1:25" s="7" customFormat="1" ht="17.25" hidden="1" customHeight="1" x14ac:dyDescent="0.2">
      <c r="A20" s="14"/>
      <c r="B20" s="63">
        <v>1</v>
      </c>
      <c r="C20" s="186" t="s">
        <v>58</v>
      </c>
      <c r="D20" s="255">
        <v>572.24831860999996</v>
      </c>
      <c r="E20" s="211">
        <v>46.497810080000001</v>
      </c>
      <c r="F20" s="211">
        <v>0.2</v>
      </c>
      <c r="G20" s="31">
        <f>SUM(D20:F20)</f>
        <v>618.94612869000002</v>
      </c>
      <c r="H20" s="32">
        <f>(D20+G20)/2</f>
        <v>595.59722364999993</v>
      </c>
      <c r="J20" s="14"/>
      <c r="K20" s="14"/>
      <c r="L20" s="14"/>
      <c r="M20" s="14"/>
      <c r="N20" s="14"/>
      <c r="O20" s="14"/>
      <c r="P20" s="14"/>
      <c r="Q20" s="14"/>
      <c r="R20" s="14"/>
      <c r="S20" s="14"/>
      <c r="T20" s="3"/>
      <c r="U20" s="3"/>
      <c r="V20" s="3"/>
      <c r="W20" s="3"/>
      <c r="X20" s="3"/>
      <c r="Y20" s="3"/>
    </row>
    <row r="21" spans="1:25" s="7" customFormat="1" ht="17.25" hidden="1" customHeight="1" x14ac:dyDescent="0.2">
      <c r="A21" s="14"/>
      <c r="B21" s="63">
        <f>B20+1</f>
        <v>2</v>
      </c>
      <c r="C21" s="186" t="s">
        <v>59</v>
      </c>
      <c r="D21" s="255">
        <v>1.533047879999998</v>
      </c>
      <c r="E21" s="211">
        <v>13</v>
      </c>
      <c r="F21" s="211">
        <v>0</v>
      </c>
      <c r="G21" s="31">
        <f>SUM(D21:F21)</f>
        <v>14.533047879999998</v>
      </c>
      <c r="H21" s="32">
        <f>(D21+G21)/2</f>
        <v>8.033047879999998</v>
      </c>
      <c r="J21" s="14"/>
      <c r="K21" s="14"/>
      <c r="L21" s="14"/>
      <c r="M21" s="14"/>
      <c r="N21" s="14"/>
      <c r="O21" s="14"/>
      <c r="P21" s="14"/>
      <c r="Q21" s="14"/>
      <c r="R21" s="14"/>
      <c r="S21" s="14"/>
      <c r="T21" s="3"/>
      <c r="U21" s="3"/>
      <c r="V21" s="3"/>
      <c r="W21" s="3"/>
      <c r="X21" s="3"/>
      <c r="Y21" s="3"/>
    </row>
    <row r="22" spans="1:25" s="7" customFormat="1" ht="17.25" hidden="1" customHeight="1" x14ac:dyDescent="0.2">
      <c r="A22" s="14"/>
      <c r="B22" s="63">
        <f t="shared" ref="B22:B23" si="0">B21+1</f>
        <v>3</v>
      </c>
      <c r="C22" s="185" t="s">
        <v>117</v>
      </c>
      <c r="D22" s="255">
        <v>783.55168114000003</v>
      </c>
      <c r="E22" s="211">
        <v>62.772131389999998</v>
      </c>
      <c r="F22" s="211">
        <v>-4.5445198899999992</v>
      </c>
      <c r="G22" s="31">
        <f>SUM(D22:F22)</f>
        <v>841.77929264000011</v>
      </c>
      <c r="H22" s="128">
        <f>(D22+G22)/2</f>
        <v>812.66548689000001</v>
      </c>
      <c r="J22" s="14"/>
      <c r="K22" s="14"/>
      <c r="L22" s="14"/>
      <c r="M22" s="14"/>
      <c r="N22" s="14"/>
      <c r="O22" s="14"/>
      <c r="P22" s="14"/>
      <c r="Q22" s="14"/>
      <c r="R22" s="14"/>
      <c r="S22" s="14"/>
      <c r="T22" s="3"/>
      <c r="U22" s="3"/>
      <c r="V22" s="3"/>
      <c r="W22" s="3"/>
      <c r="X22" s="3"/>
      <c r="Y22" s="3"/>
    </row>
    <row r="23" spans="1:25" s="7" customFormat="1" ht="17.25" hidden="1" customHeight="1" x14ac:dyDescent="0.2">
      <c r="A23" s="14"/>
      <c r="B23" s="63">
        <f t="shared" si="0"/>
        <v>4</v>
      </c>
      <c r="C23" s="185" t="s">
        <v>118</v>
      </c>
      <c r="D23" s="255">
        <v>186.69999999999996</v>
      </c>
      <c r="E23" s="211">
        <v>14.8</v>
      </c>
      <c r="F23" s="211">
        <v>-0.5</v>
      </c>
      <c r="G23" s="31">
        <f>SUM(D23:F23)</f>
        <v>200.99999999999997</v>
      </c>
      <c r="H23" s="32">
        <f>(D23+G23)/2</f>
        <v>193.84999999999997</v>
      </c>
      <c r="J23" s="14"/>
      <c r="K23" s="14"/>
      <c r="L23" s="14"/>
      <c r="M23" s="14"/>
      <c r="N23" s="14"/>
      <c r="O23" s="14"/>
      <c r="P23" s="14"/>
      <c r="Q23" s="14"/>
      <c r="R23" s="14"/>
      <c r="S23" s="14"/>
      <c r="T23" s="3"/>
      <c r="U23" s="3"/>
      <c r="V23" s="3"/>
      <c r="W23" s="3"/>
      <c r="X23" s="3"/>
      <c r="Y23" s="3"/>
    </row>
    <row r="24" spans="1:25" s="7" customFormat="1" ht="17.25" hidden="1" customHeight="1" thickBot="1" x14ac:dyDescent="0.25">
      <c r="A24" s="14"/>
      <c r="B24" s="63"/>
      <c r="C24" s="82"/>
      <c r="D24" s="129"/>
      <c r="E24" s="129"/>
      <c r="F24" s="129"/>
      <c r="G24" s="129"/>
      <c r="H24" s="130"/>
      <c r="J24" s="14"/>
      <c r="K24" s="14"/>
      <c r="L24" s="14"/>
      <c r="M24" s="14"/>
      <c r="N24" s="14"/>
      <c r="O24" s="14"/>
      <c r="P24" s="14"/>
      <c r="Q24" s="14"/>
      <c r="R24" s="14"/>
      <c r="S24" s="14"/>
      <c r="T24" s="3"/>
      <c r="U24" s="3"/>
      <c r="V24" s="3"/>
      <c r="W24" s="3"/>
      <c r="X24" s="3"/>
      <c r="Y24" s="3"/>
    </row>
    <row r="25" spans="1:25" s="7" customFormat="1" ht="17.25" hidden="1" customHeight="1" thickBot="1" x14ac:dyDescent="0.25">
      <c r="A25" s="14"/>
      <c r="B25" s="29">
        <f>B23+1</f>
        <v>5</v>
      </c>
      <c r="C25" s="40" t="s">
        <v>27</v>
      </c>
      <c r="D25" s="83">
        <f t="shared" ref="D25:E25" si="1">SUM(D20:D23)</f>
        <v>1544.0330476300001</v>
      </c>
      <c r="E25" s="83">
        <f t="shared" si="1"/>
        <v>137.06994147</v>
      </c>
      <c r="F25" s="83">
        <f>SUM(F20:F23)</f>
        <v>-4.8445198899999991</v>
      </c>
      <c r="G25" s="83">
        <f>SUM(G20:G23)</f>
        <v>1676.2584692100002</v>
      </c>
      <c r="H25" s="118">
        <f>SUM(H20:H23)</f>
        <v>1610.1457584199998</v>
      </c>
      <c r="J25" s="14"/>
      <c r="K25" s="14"/>
      <c r="L25" s="14"/>
      <c r="M25" s="14"/>
      <c r="N25" s="14"/>
      <c r="O25" s="14"/>
      <c r="P25" s="14"/>
      <c r="Q25" s="14"/>
      <c r="R25" s="14"/>
      <c r="S25" s="14"/>
      <c r="T25" s="3"/>
      <c r="U25" s="3"/>
      <c r="V25" s="3"/>
      <c r="W25" s="3"/>
      <c r="X25" s="3"/>
      <c r="Y25" s="3"/>
    </row>
    <row r="26" spans="1:25" s="7" customFormat="1" ht="17.25" hidden="1" customHeight="1" x14ac:dyDescent="0.2">
      <c r="A26" s="14"/>
      <c r="B26" s="60"/>
      <c r="C26" s="38"/>
      <c r="D26" s="86"/>
      <c r="E26" s="86"/>
      <c r="F26" s="86"/>
      <c r="G26" s="86"/>
      <c r="H26" s="70"/>
      <c r="J26" s="14"/>
      <c r="K26" s="14"/>
      <c r="L26" s="14"/>
      <c r="M26" s="14"/>
      <c r="N26" s="14"/>
      <c r="O26" s="14"/>
      <c r="P26" s="14"/>
      <c r="Q26" s="14"/>
      <c r="R26" s="14"/>
      <c r="S26" s="14"/>
      <c r="T26" s="3"/>
      <c r="U26" s="3"/>
      <c r="V26" s="3"/>
      <c r="W26" s="3"/>
      <c r="X26" s="3"/>
      <c r="Y26" s="3"/>
    </row>
    <row r="27" spans="1:25" s="7" customFormat="1" ht="17.25" hidden="1" customHeight="1" x14ac:dyDescent="0.2">
      <c r="A27" s="14"/>
      <c r="B27" s="63"/>
      <c r="C27" s="179" t="s">
        <v>119</v>
      </c>
      <c r="D27" s="84"/>
      <c r="E27" s="84"/>
      <c r="F27" s="84"/>
      <c r="G27" s="84"/>
      <c r="H27" s="85"/>
      <c r="J27" s="14"/>
      <c r="K27" s="14"/>
      <c r="L27" s="14"/>
      <c r="M27" s="14"/>
      <c r="N27" s="14"/>
      <c r="O27" s="14"/>
      <c r="P27" s="14"/>
      <c r="Q27" s="14"/>
      <c r="R27" s="14"/>
      <c r="S27" s="14"/>
      <c r="T27" s="3"/>
      <c r="U27" s="3"/>
      <c r="V27" s="3"/>
      <c r="W27" s="3"/>
      <c r="X27" s="3"/>
      <c r="Y27" s="3"/>
    </row>
    <row r="28" spans="1:25" s="7" customFormat="1" ht="17.25" hidden="1" customHeight="1" x14ac:dyDescent="0.2">
      <c r="A28" s="14"/>
      <c r="B28" s="63">
        <f>B25+1</f>
        <v>6</v>
      </c>
      <c r="C28" s="186" t="s">
        <v>58</v>
      </c>
      <c r="D28" s="226">
        <f>G20</f>
        <v>618.94612869000002</v>
      </c>
      <c r="E28" s="212">
        <v>45.831049630000003</v>
      </c>
      <c r="F28" s="212">
        <v>-1.38812091</v>
      </c>
      <c r="G28" s="31">
        <f>SUM(D28:F28)</f>
        <v>663.38905741000008</v>
      </c>
      <c r="H28" s="32">
        <f>(D28+G28)/2</f>
        <v>641.16759305000005</v>
      </c>
      <c r="J28" s="14"/>
      <c r="K28" s="14"/>
      <c r="L28" s="14"/>
      <c r="M28" s="14"/>
      <c r="N28" s="14"/>
      <c r="O28" s="14"/>
      <c r="P28" s="14"/>
      <c r="Q28" s="14"/>
      <c r="R28" s="14"/>
      <c r="S28" s="14"/>
      <c r="T28" s="3"/>
      <c r="U28" s="3"/>
      <c r="V28" s="3"/>
      <c r="W28" s="3"/>
      <c r="X28" s="3"/>
      <c r="Y28" s="3"/>
    </row>
    <row r="29" spans="1:25" s="7" customFormat="1" ht="17.25" hidden="1" customHeight="1" x14ac:dyDescent="0.2">
      <c r="A29" s="14"/>
      <c r="B29" s="63">
        <f>B28+1</f>
        <v>7</v>
      </c>
      <c r="C29" s="186" t="s">
        <v>59</v>
      </c>
      <c r="D29" s="226">
        <f>G21</f>
        <v>14.533047879999998</v>
      </c>
      <c r="E29" s="212">
        <v>14.860251094737094</v>
      </c>
      <c r="F29" s="212">
        <v>-0.54963097067905997</v>
      </c>
      <c r="G29" s="31">
        <f>SUM(D29:F29)</f>
        <v>28.843668004058031</v>
      </c>
      <c r="H29" s="32">
        <f>D29+F29+E29/2</f>
        <v>21.413542456689484</v>
      </c>
      <c r="J29" s="230"/>
      <c r="K29" s="14"/>
      <c r="L29" s="14"/>
      <c r="M29" s="14"/>
      <c r="N29" s="14"/>
      <c r="O29" s="14"/>
      <c r="P29" s="14"/>
      <c r="Q29" s="14"/>
      <c r="R29" s="14"/>
      <c r="S29" s="14"/>
      <c r="T29" s="3"/>
      <c r="U29" s="3"/>
      <c r="V29" s="3"/>
      <c r="W29" s="3"/>
      <c r="X29" s="3"/>
      <c r="Y29" s="3"/>
    </row>
    <row r="30" spans="1:25" s="7" customFormat="1" ht="17.25" hidden="1" customHeight="1" x14ac:dyDescent="0.2">
      <c r="A30" s="14"/>
      <c r="B30" s="63">
        <f t="shared" ref="B30:B31" si="2">B29+1</f>
        <v>8</v>
      </c>
      <c r="C30" s="185" t="s">
        <v>60</v>
      </c>
      <c r="D30" s="227">
        <f>G22</f>
        <v>841.77929264000011</v>
      </c>
      <c r="E30" s="212">
        <v>62.957167290000008</v>
      </c>
      <c r="F30" s="212">
        <v>-4.5534662100000052</v>
      </c>
      <c r="G30" s="35">
        <f>SUM(D30:F30)</f>
        <v>900.18299372000013</v>
      </c>
      <c r="H30" s="128">
        <f>(D30+G30)/2</f>
        <v>870.98114318000012</v>
      </c>
      <c r="J30" s="14"/>
      <c r="K30" s="14"/>
      <c r="L30" s="14"/>
      <c r="M30" s="14"/>
      <c r="N30" s="14"/>
      <c r="O30" s="14"/>
      <c r="P30" s="14"/>
      <c r="Q30" s="14"/>
      <c r="R30" s="14"/>
      <c r="S30" s="14"/>
      <c r="T30" s="3"/>
      <c r="U30" s="3"/>
      <c r="V30" s="3"/>
      <c r="W30" s="3"/>
      <c r="X30" s="3"/>
      <c r="Y30" s="3"/>
    </row>
    <row r="31" spans="1:25" s="7" customFormat="1" ht="17.25" hidden="1" customHeight="1" x14ac:dyDescent="0.2">
      <c r="A31" s="14"/>
      <c r="B31" s="63">
        <f t="shared" si="2"/>
        <v>9</v>
      </c>
      <c r="C31" s="185" t="s">
        <v>61</v>
      </c>
      <c r="D31" s="226">
        <f>G23</f>
        <v>200.99999999999997</v>
      </c>
      <c r="E31" s="212">
        <v>14.742055389999999</v>
      </c>
      <c r="F31" s="212">
        <v>-2.3639664899999917</v>
      </c>
      <c r="G31" s="31">
        <f>SUM(D31:F31)</f>
        <v>213.37808889999997</v>
      </c>
      <c r="H31" s="32">
        <f>(D31+G31)/2</f>
        <v>207.18904444999998</v>
      </c>
      <c r="J31" s="14"/>
      <c r="K31" s="14"/>
      <c r="L31" s="14"/>
      <c r="M31" s="14"/>
      <c r="N31" s="14"/>
      <c r="O31" s="14"/>
      <c r="P31" s="14"/>
      <c r="Q31" s="14"/>
      <c r="R31" s="14"/>
      <c r="S31" s="14"/>
      <c r="T31" s="3"/>
      <c r="U31" s="3"/>
      <c r="V31" s="3"/>
      <c r="W31" s="3"/>
      <c r="X31" s="3"/>
      <c r="Y31" s="3"/>
    </row>
    <row r="32" spans="1:25" s="7" customFormat="1" ht="17.25" hidden="1" customHeight="1" thickBot="1" x14ac:dyDescent="0.25">
      <c r="A32" s="14"/>
      <c r="B32" s="63"/>
      <c r="C32" s="179"/>
      <c r="D32" s="129"/>
      <c r="E32" s="129"/>
      <c r="F32" s="129"/>
      <c r="G32" s="129"/>
      <c r="H32" s="130"/>
      <c r="J32" s="14"/>
      <c r="K32" s="14"/>
      <c r="L32" s="14"/>
      <c r="M32" s="14"/>
      <c r="N32" s="14"/>
      <c r="O32" s="14"/>
      <c r="P32" s="14"/>
      <c r="Q32" s="14"/>
      <c r="R32" s="14"/>
      <c r="S32" s="14"/>
      <c r="T32" s="3"/>
      <c r="U32" s="3"/>
      <c r="V32" s="3"/>
      <c r="W32" s="3"/>
      <c r="X32" s="3"/>
      <c r="Y32" s="3"/>
    </row>
    <row r="33" spans="1:25" s="7" customFormat="1" ht="17.25" hidden="1" customHeight="1" thickBot="1" x14ac:dyDescent="0.25">
      <c r="A33" s="14"/>
      <c r="B33" s="39">
        <f>B31+1</f>
        <v>10</v>
      </c>
      <c r="C33" s="178" t="s">
        <v>27</v>
      </c>
      <c r="D33" s="83">
        <f t="shared" ref="D33:E33" si="3">SUM(D28:D31)</f>
        <v>1676.2584692100002</v>
      </c>
      <c r="E33" s="83">
        <f t="shared" si="3"/>
        <v>138.39052340473711</v>
      </c>
      <c r="F33" s="83">
        <f>SUM(F28:F31)</f>
        <v>-8.8551845806790563</v>
      </c>
      <c r="G33" s="83">
        <f>SUM(G28:G31)</f>
        <v>1805.7938080340582</v>
      </c>
      <c r="H33" s="118">
        <f>SUM(H28:H31)</f>
        <v>1740.7513231366897</v>
      </c>
      <c r="J33" s="14"/>
      <c r="K33" s="14"/>
      <c r="L33" s="14"/>
      <c r="M33" s="14"/>
      <c r="N33" s="14"/>
      <c r="O33" s="14"/>
      <c r="P33" s="14"/>
      <c r="Q33" s="14"/>
      <c r="R33" s="14"/>
      <c r="S33" s="14"/>
      <c r="T33" s="3"/>
      <c r="U33" s="3"/>
      <c r="V33" s="3"/>
      <c r="W33" s="3"/>
      <c r="X33" s="3"/>
      <c r="Y33" s="3"/>
    </row>
    <row r="34" spans="1:25" s="7" customFormat="1" ht="17.25" hidden="1" customHeight="1" x14ac:dyDescent="0.2">
      <c r="A34" s="14"/>
      <c r="B34" s="60"/>
      <c r="C34" s="184"/>
      <c r="D34" s="86"/>
      <c r="E34" s="86"/>
      <c r="F34" s="86"/>
      <c r="G34" s="86"/>
      <c r="H34" s="70"/>
      <c r="J34" s="14"/>
      <c r="K34" s="14"/>
      <c r="L34" s="14"/>
      <c r="M34" s="14"/>
      <c r="N34" s="14"/>
      <c r="O34" s="14"/>
      <c r="P34" s="14"/>
      <c r="Q34" s="14"/>
      <c r="R34" s="14"/>
      <c r="S34" s="14"/>
      <c r="T34" s="3"/>
      <c r="U34" s="3"/>
      <c r="V34" s="3"/>
      <c r="W34" s="3"/>
      <c r="X34" s="3"/>
      <c r="Y34" s="3"/>
    </row>
    <row r="35" spans="1:25" s="7" customFormat="1" ht="17.25" hidden="1" customHeight="1" x14ac:dyDescent="0.2">
      <c r="A35" s="14"/>
      <c r="B35" s="63"/>
      <c r="C35" s="179" t="s">
        <v>120</v>
      </c>
      <c r="D35" s="84"/>
      <c r="E35" s="84"/>
      <c r="F35" s="84"/>
      <c r="G35" s="84"/>
      <c r="H35" s="85"/>
      <c r="J35" s="14"/>
      <c r="K35" s="14"/>
      <c r="L35" s="14"/>
      <c r="M35" s="14"/>
      <c r="N35" s="14"/>
      <c r="O35" s="14"/>
      <c r="P35" s="14"/>
      <c r="Q35" s="14"/>
      <c r="R35" s="14"/>
      <c r="S35" s="14"/>
      <c r="T35" s="3"/>
      <c r="U35" s="3"/>
      <c r="V35" s="3"/>
      <c r="W35" s="3"/>
      <c r="X35" s="3"/>
      <c r="Y35" s="3"/>
    </row>
    <row r="36" spans="1:25" s="7" customFormat="1" ht="17.25" hidden="1" customHeight="1" x14ac:dyDescent="0.2">
      <c r="A36" s="14"/>
      <c r="B36" s="63">
        <f>B33+1</f>
        <v>11</v>
      </c>
      <c r="C36" s="186" t="s">
        <v>58</v>
      </c>
      <c r="D36" s="31">
        <f>G28</f>
        <v>663.38905741000008</v>
      </c>
      <c r="E36" s="212">
        <v>45.023289489999996</v>
      </c>
      <c r="F36" s="212">
        <v>-0.21511595999999999</v>
      </c>
      <c r="G36" s="31">
        <f>SUM(D36:F36)</f>
        <v>708.19723094000005</v>
      </c>
      <c r="H36" s="32">
        <f>(D36+G36)/2</f>
        <v>685.79314417500007</v>
      </c>
      <c r="J36" s="14"/>
      <c r="K36" s="14"/>
      <c r="L36" s="14"/>
      <c r="M36" s="14"/>
      <c r="N36" s="14"/>
      <c r="O36" s="14"/>
      <c r="P36" s="14"/>
      <c r="Q36" s="14"/>
      <c r="R36" s="14"/>
      <c r="S36" s="14"/>
      <c r="T36" s="3"/>
      <c r="U36" s="3"/>
      <c r="V36" s="3"/>
      <c r="W36" s="3"/>
      <c r="X36" s="3"/>
      <c r="Y36" s="3"/>
    </row>
    <row r="37" spans="1:25" s="7" customFormat="1" ht="17.25" hidden="1" customHeight="1" x14ac:dyDescent="0.2">
      <c r="A37" s="14"/>
      <c r="B37" s="63">
        <f>B36+1</f>
        <v>12</v>
      </c>
      <c r="C37" s="186" t="s">
        <v>59</v>
      </c>
      <c r="D37" s="31">
        <f>G29</f>
        <v>28.843668004058031</v>
      </c>
      <c r="E37" s="212">
        <v>14.85364949</v>
      </c>
      <c r="F37" s="212">
        <v>0</v>
      </c>
      <c r="G37" s="35">
        <f>SUM(D37:F37)</f>
        <v>43.697317494058034</v>
      </c>
      <c r="H37" s="128">
        <f>D37+E37/2</f>
        <v>36.270492749058029</v>
      </c>
      <c r="J37" s="14"/>
      <c r="K37" s="14"/>
      <c r="L37" s="14"/>
      <c r="M37" s="14"/>
      <c r="N37" s="14"/>
      <c r="O37" s="14"/>
      <c r="P37" s="14"/>
      <c r="Q37" s="14"/>
      <c r="R37" s="14"/>
      <c r="S37" s="14"/>
      <c r="T37" s="3"/>
      <c r="U37" s="3"/>
      <c r="V37" s="3"/>
      <c r="W37" s="3"/>
      <c r="X37" s="3"/>
      <c r="Y37" s="3"/>
    </row>
    <row r="38" spans="1:25" s="7" customFormat="1" ht="17.25" hidden="1" customHeight="1" x14ac:dyDescent="0.2">
      <c r="A38" s="14"/>
      <c r="B38" s="63">
        <f t="shared" ref="B38:B39" si="4">B37+1</f>
        <v>13</v>
      </c>
      <c r="C38" s="185" t="s">
        <v>60</v>
      </c>
      <c r="D38" s="35">
        <f>G30</f>
        <v>900.18299372000013</v>
      </c>
      <c r="E38" s="212">
        <v>63.435735469999997</v>
      </c>
      <c r="F38" s="212">
        <v>-3.2221000099999997</v>
      </c>
      <c r="G38" s="35">
        <f>SUM(D38:F38)</f>
        <v>960.3966291800001</v>
      </c>
      <c r="H38" s="128">
        <f>(D38+G38)/2</f>
        <v>930.28981145000012</v>
      </c>
      <c r="J38" s="14"/>
      <c r="K38" s="14"/>
      <c r="L38" s="14"/>
      <c r="M38" s="14"/>
      <c r="N38" s="14"/>
      <c r="O38" s="14"/>
      <c r="P38" s="14"/>
      <c r="Q38" s="14"/>
      <c r="R38" s="14"/>
      <c r="S38" s="14"/>
      <c r="T38" s="3"/>
      <c r="U38" s="3"/>
      <c r="V38" s="3"/>
      <c r="W38" s="3"/>
      <c r="X38" s="3"/>
      <c r="Y38" s="3"/>
    </row>
    <row r="39" spans="1:25" s="7" customFormat="1" ht="17.25" hidden="1" customHeight="1" x14ac:dyDescent="0.2">
      <c r="A39" s="14"/>
      <c r="B39" s="63">
        <f t="shared" si="4"/>
        <v>14</v>
      </c>
      <c r="C39" s="185" t="s">
        <v>61</v>
      </c>
      <c r="D39" s="31">
        <f>G31</f>
        <v>213.37808889999997</v>
      </c>
      <c r="E39" s="212">
        <v>14.867077299999998</v>
      </c>
      <c r="F39" s="212">
        <v>-0.17969345999999981</v>
      </c>
      <c r="G39" s="31">
        <f>SUM(D39:F39)</f>
        <v>228.06547273999996</v>
      </c>
      <c r="H39" s="32">
        <f>(D39+G39)/2</f>
        <v>220.72178081999996</v>
      </c>
      <c r="J39" s="14"/>
      <c r="K39" s="14"/>
      <c r="L39" s="14"/>
      <c r="M39" s="14"/>
      <c r="N39" s="14"/>
      <c r="O39" s="14"/>
      <c r="P39" s="14"/>
      <c r="Q39" s="14"/>
      <c r="R39" s="14"/>
      <c r="S39" s="14"/>
      <c r="T39" s="3"/>
      <c r="U39" s="3"/>
      <c r="V39" s="3"/>
      <c r="W39" s="3"/>
      <c r="X39" s="3"/>
      <c r="Y39" s="3"/>
    </row>
    <row r="40" spans="1:25" s="7" customFormat="1" ht="17.25" hidden="1" customHeight="1" thickBot="1" x14ac:dyDescent="0.25">
      <c r="A40" s="14"/>
      <c r="B40" s="63"/>
      <c r="C40" s="179"/>
      <c r="D40" s="129"/>
      <c r="E40" s="129"/>
      <c r="F40" s="129"/>
      <c r="G40" s="129"/>
      <c r="H40" s="130"/>
      <c r="J40" s="14"/>
      <c r="K40" s="14"/>
      <c r="L40" s="14"/>
      <c r="M40" s="14"/>
      <c r="N40" s="14"/>
      <c r="O40" s="14"/>
      <c r="P40" s="14"/>
      <c r="Q40" s="14"/>
      <c r="R40" s="14"/>
      <c r="S40" s="14"/>
      <c r="T40" s="3"/>
      <c r="U40" s="3"/>
      <c r="V40" s="3"/>
      <c r="W40" s="3"/>
      <c r="X40" s="3"/>
      <c r="Y40" s="3"/>
    </row>
    <row r="41" spans="1:25" s="7" customFormat="1" ht="17.25" hidden="1" customHeight="1" thickBot="1" x14ac:dyDescent="0.25">
      <c r="A41" s="14"/>
      <c r="B41" s="39">
        <f>B39+1</f>
        <v>15</v>
      </c>
      <c r="C41" s="178" t="s">
        <v>27</v>
      </c>
      <c r="D41" s="83">
        <f t="shared" ref="D41:E41" si="5">SUM(D36:D39)</f>
        <v>1805.7938080340582</v>
      </c>
      <c r="E41" s="83">
        <f t="shared" si="5"/>
        <v>138.17975175000001</v>
      </c>
      <c r="F41" s="83">
        <f>SUM(F36:F39)</f>
        <v>-3.6169094299999993</v>
      </c>
      <c r="G41" s="83">
        <f>SUM(G36:G39)</f>
        <v>1940.356650354058</v>
      </c>
      <c r="H41" s="118">
        <f>SUM(H36:H39)</f>
        <v>1873.0752291940582</v>
      </c>
      <c r="J41" s="14"/>
      <c r="K41" s="14"/>
      <c r="L41" s="14"/>
      <c r="M41" s="14"/>
      <c r="N41" s="14"/>
      <c r="O41" s="14"/>
      <c r="P41" s="14"/>
      <c r="Q41" s="14"/>
      <c r="R41" s="14"/>
      <c r="S41" s="14"/>
      <c r="T41" s="3"/>
      <c r="U41" s="3"/>
      <c r="V41" s="3"/>
      <c r="W41" s="3"/>
      <c r="X41" s="3"/>
      <c r="Y41" s="3"/>
    </row>
    <row r="42" spans="1:25" s="7" customFormat="1" ht="17.25" hidden="1" customHeight="1" thickBot="1" x14ac:dyDescent="0.25">
      <c r="A42" s="14"/>
      <c r="B42" s="79"/>
      <c r="C42" s="184"/>
      <c r="D42" s="86"/>
      <c r="E42" s="86"/>
      <c r="F42" s="86"/>
      <c r="G42" s="86"/>
      <c r="H42" s="70"/>
      <c r="J42" s="14"/>
      <c r="K42" s="14"/>
      <c r="L42" s="14"/>
      <c r="M42" s="14"/>
      <c r="N42" s="14"/>
      <c r="O42" s="14"/>
      <c r="P42" s="14"/>
      <c r="Q42" s="14"/>
      <c r="R42" s="14"/>
      <c r="S42" s="14"/>
      <c r="T42" s="3"/>
      <c r="U42" s="3"/>
      <c r="V42" s="3"/>
      <c r="W42" s="3"/>
      <c r="X42" s="3"/>
      <c r="Y42" s="3"/>
    </row>
    <row r="43" spans="1:25" s="7" customFormat="1" ht="17.25" hidden="1" customHeight="1" x14ac:dyDescent="0.2">
      <c r="A43" s="14"/>
      <c r="B43" s="48"/>
      <c r="C43" s="49"/>
      <c r="D43" s="49"/>
      <c r="E43" s="49"/>
      <c r="F43" s="49"/>
      <c r="G43" s="49"/>
      <c r="H43" s="51" t="s">
        <v>100</v>
      </c>
      <c r="J43" s="14"/>
      <c r="K43" s="14"/>
      <c r="L43" s="14"/>
      <c r="M43" s="14"/>
      <c r="N43" s="14"/>
      <c r="O43" s="14"/>
      <c r="P43" s="14"/>
      <c r="Q43" s="14"/>
      <c r="R43" s="14"/>
      <c r="S43" s="14"/>
      <c r="T43" s="3"/>
      <c r="U43" s="3"/>
      <c r="V43" s="3"/>
      <c r="W43" s="3"/>
      <c r="X43" s="3"/>
      <c r="Y43" s="3"/>
    </row>
    <row r="44" spans="1:25" s="7" customFormat="1" ht="17.25" hidden="1" customHeight="1" x14ac:dyDescent="0.2">
      <c r="A44" s="14"/>
      <c r="B44" s="52"/>
      <c r="C44" s="53"/>
      <c r="D44" s="53"/>
      <c r="E44" s="53"/>
      <c r="F44" s="53"/>
      <c r="G44" s="53"/>
      <c r="H44" s="55" t="s">
        <v>51</v>
      </c>
      <c r="J44" s="14"/>
      <c r="K44" s="14"/>
      <c r="L44" s="14"/>
      <c r="M44" s="14"/>
      <c r="N44" s="14"/>
      <c r="O44" s="14"/>
      <c r="P44" s="14"/>
      <c r="Q44" s="14"/>
      <c r="R44" s="14"/>
      <c r="S44" s="14"/>
      <c r="T44" s="3"/>
      <c r="U44" s="3"/>
      <c r="V44" s="3"/>
      <c r="W44" s="3"/>
      <c r="X44" s="3"/>
      <c r="Y44" s="3"/>
    </row>
    <row r="45" spans="1:25" s="7" customFormat="1" ht="17.25" hidden="1" customHeight="1" x14ac:dyDescent="0.2">
      <c r="A45" s="14"/>
      <c r="B45" s="52"/>
      <c r="C45" s="53"/>
      <c r="D45" s="53"/>
      <c r="E45" s="53"/>
      <c r="F45" s="53"/>
      <c r="G45" s="53"/>
      <c r="H45" s="55" t="s">
        <v>53</v>
      </c>
      <c r="J45" s="14"/>
      <c r="K45" s="14"/>
      <c r="L45" s="14"/>
      <c r="M45" s="14"/>
      <c r="N45" s="14"/>
      <c r="O45" s="14"/>
      <c r="P45" s="14"/>
      <c r="Q45" s="14"/>
      <c r="R45" s="14"/>
      <c r="S45" s="14"/>
      <c r="T45" s="3"/>
      <c r="U45" s="3"/>
      <c r="V45" s="3"/>
      <c r="W45" s="3"/>
      <c r="X45" s="3"/>
      <c r="Y45" s="3"/>
    </row>
    <row r="46" spans="1:25" s="7" customFormat="1" ht="17.25" hidden="1" customHeight="1" x14ac:dyDescent="0.2">
      <c r="A46" s="14"/>
      <c r="B46" s="52"/>
      <c r="C46" s="53"/>
      <c r="D46" s="53"/>
      <c r="E46" s="53"/>
      <c r="F46" s="53" t="s">
        <v>101</v>
      </c>
      <c r="G46" s="78" t="s">
        <v>223</v>
      </c>
      <c r="H46" s="55" t="s">
        <v>57</v>
      </c>
      <c r="J46" s="14"/>
      <c r="K46" s="14"/>
      <c r="L46" s="14"/>
      <c r="M46" s="14"/>
      <c r="N46" s="14"/>
      <c r="O46" s="14"/>
      <c r="P46" s="14"/>
      <c r="Q46" s="14"/>
      <c r="R46" s="14"/>
      <c r="S46" s="14"/>
      <c r="T46" s="3"/>
      <c r="U46" s="3"/>
      <c r="V46" s="3"/>
      <c r="W46" s="3"/>
      <c r="X46" s="3"/>
      <c r="Y46" s="3"/>
    </row>
    <row r="47" spans="1:25" s="7" customFormat="1" ht="17.25" hidden="1" customHeight="1" x14ac:dyDescent="0.2">
      <c r="A47" s="14"/>
      <c r="B47" s="52" t="s">
        <v>9</v>
      </c>
      <c r="C47" s="53"/>
      <c r="D47" s="53" t="s">
        <v>105</v>
      </c>
      <c r="E47" s="53" t="s">
        <v>53</v>
      </c>
      <c r="F47" s="53" t="s">
        <v>107</v>
      </c>
      <c r="G47" s="53" t="s">
        <v>109</v>
      </c>
      <c r="H47" s="55" t="s">
        <v>110</v>
      </c>
      <c r="J47" s="14"/>
      <c r="K47" s="14"/>
      <c r="L47" s="14"/>
      <c r="M47" s="14"/>
      <c r="N47" s="14"/>
      <c r="O47" s="14"/>
      <c r="P47" s="14"/>
      <c r="Q47" s="14"/>
      <c r="R47" s="14"/>
      <c r="S47" s="14"/>
      <c r="T47" s="3"/>
      <c r="U47" s="3"/>
      <c r="V47" s="3"/>
      <c r="W47" s="3"/>
      <c r="X47" s="3"/>
      <c r="Y47" s="3"/>
    </row>
    <row r="48" spans="1:25" s="7" customFormat="1" ht="17.25" hidden="1" customHeight="1" thickBot="1" x14ac:dyDescent="0.25">
      <c r="A48" s="14"/>
      <c r="B48" s="56" t="s">
        <v>10</v>
      </c>
      <c r="C48" s="57" t="s">
        <v>111</v>
      </c>
      <c r="D48" s="54" t="s">
        <v>112</v>
      </c>
      <c r="E48" s="58" t="s">
        <v>57</v>
      </c>
      <c r="F48" s="57" t="s">
        <v>114</v>
      </c>
      <c r="G48" s="57" t="s">
        <v>112</v>
      </c>
      <c r="H48" s="55" t="s">
        <v>115</v>
      </c>
      <c r="J48" s="14"/>
      <c r="K48" s="14"/>
      <c r="L48" s="14"/>
      <c r="M48" s="14"/>
      <c r="N48" s="14"/>
      <c r="O48" s="14"/>
      <c r="P48" s="14"/>
      <c r="Q48" s="14"/>
      <c r="R48" s="14"/>
      <c r="S48" s="14"/>
      <c r="T48" s="3"/>
      <c r="U48" s="3"/>
      <c r="V48" s="3"/>
      <c r="W48" s="3"/>
      <c r="X48" s="3"/>
      <c r="Y48" s="3"/>
    </row>
    <row r="49" spans="1:25" s="7" customFormat="1" ht="17.25" customHeight="1" x14ac:dyDescent="0.2">
      <c r="A49" s="14"/>
      <c r="B49" s="234"/>
      <c r="C49" s="287"/>
      <c r="D49" s="294"/>
      <c r="E49" s="250"/>
      <c r="F49" s="236"/>
      <c r="G49" s="236"/>
      <c r="H49" s="295"/>
      <c r="J49" s="14"/>
      <c r="K49" s="14"/>
      <c r="L49" s="14"/>
      <c r="M49" s="14"/>
      <c r="N49" s="14"/>
      <c r="O49" s="14"/>
      <c r="P49" s="14"/>
      <c r="Q49" s="14"/>
      <c r="R49" s="14"/>
      <c r="S49" s="14"/>
      <c r="T49" s="3"/>
      <c r="U49" s="3"/>
      <c r="V49" s="3"/>
      <c r="W49" s="3"/>
      <c r="X49" s="3"/>
      <c r="Y49" s="3"/>
    </row>
    <row r="50" spans="1:25" s="7" customFormat="1" ht="16.5" customHeight="1" x14ac:dyDescent="0.2">
      <c r="A50" s="14"/>
      <c r="B50" s="63"/>
      <c r="C50" s="185" t="s">
        <v>122</v>
      </c>
      <c r="D50" s="84"/>
      <c r="E50" s="84"/>
      <c r="F50" s="290"/>
      <c r="G50" s="84"/>
      <c r="H50" s="288"/>
      <c r="J50" s="14"/>
      <c r="K50" s="14"/>
      <c r="L50" s="14"/>
      <c r="M50" s="14"/>
      <c r="N50" s="14"/>
      <c r="O50" s="14"/>
      <c r="P50" s="14"/>
      <c r="Q50" s="14"/>
      <c r="R50" s="14"/>
      <c r="S50" s="14"/>
      <c r="T50" s="3"/>
      <c r="U50" s="3"/>
      <c r="V50" s="3"/>
      <c r="W50" s="3"/>
      <c r="X50" s="3"/>
      <c r="Y50" s="3"/>
    </row>
    <row r="51" spans="1:25" s="7" customFormat="1" ht="17.25" customHeight="1" x14ac:dyDescent="0.2">
      <c r="A51" s="14"/>
      <c r="B51" s="63">
        <v>1</v>
      </c>
      <c r="C51" s="147" t="s">
        <v>123</v>
      </c>
      <c r="D51" s="31">
        <v>751.89454843405804</v>
      </c>
      <c r="E51" s="332">
        <v>61.01743673</v>
      </c>
      <c r="F51" s="333">
        <v>-0.16285399</v>
      </c>
      <c r="G51" s="35">
        <f>SUM(D51:F51)</f>
        <v>812.74913117405799</v>
      </c>
      <c r="H51" s="289">
        <f>(D51+G51)/2</f>
        <v>782.32183980405807</v>
      </c>
      <c r="J51" s="14"/>
      <c r="K51" s="14"/>
      <c r="L51" s="14"/>
      <c r="M51" s="14"/>
      <c r="N51" s="14"/>
      <c r="O51" s="14"/>
      <c r="P51" s="14"/>
      <c r="Q51" s="14"/>
      <c r="R51" s="14"/>
      <c r="S51" s="14"/>
      <c r="T51" s="3"/>
      <c r="U51" s="3"/>
      <c r="V51" s="3"/>
      <c r="W51" s="3"/>
      <c r="X51" s="3"/>
      <c r="Y51" s="3"/>
    </row>
    <row r="52" spans="1:25" s="7" customFormat="1" ht="17.25" customHeight="1" x14ac:dyDescent="0.2">
      <c r="A52" s="14"/>
      <c r="B52" s="63">
        <f>B51+1</f>
        <v>2</v>
      </c>
      <c r="C52" s="185" t="s">
        <v>67</v>
      </c>
      <c r="D52" s="35">
        <f>G38</f>
        <v>960.3966291800001</v>
      </c>
      <c r="E52" s="167">
        <v>64.091305470000009</v>
      </c>
      <c r="F52" s="336">
        <v>-2.7747406000000003</v>
      </c>
      <c r="G52" s="35">
        <f>SUM(D52:F52)</f>
        <v>1021.7131940500002</v>
      </c>
      <c r="H52" s="289">
        <f>(D52+G52)/2</f>
        <v>991.05491161500015</v>
      </c>
      <c r="J52" s="14"/>
      <c r="K52" s="14"/>
      <c r="L52" s="14"/>
      <c r="M52" s="14"/>
      <c r="N52" s="14"/>
      <c r="O52" s="14"/>
      <c r="P52" s="14"/>
      <c r="Q52" s="14"/>
      <c r="R52" s="14"/>
      <c r="S52" s="14"/>
      <c r="T52" s="3"/>
      <c r="U52" s="3"/>
      <c r="V52" s="3"/>
      <c r="W52" s="3"/>
      <c r="X52" s="3"/>
      <c r="Y52" s="3"/>
    </row>
    <row r="53" spans="1:25" s="7" customFormat="1" ht="17.25" customHeight="1" x14ac:dyDescent="0.2">
      <c r="A53" s="14"/>
      <c r="B53" s="63">
        <f t="shared" ref="B53" si="6">B52+1</f>
        <v>3</v>
      </c>
      <c r="C53" s="185" t="s">
        <v>68</v>
      </c>
      <c r="D53" s="31">
        <f>G39</f>
        <v>228.06547273999996</v>
      </c>
      <c r="E53" s="167">
        <v>14.783045849999997</v>
      </c>
      <c r="F53" s="336">
        <v>-0.16332513000000001</v>
      </c>
      <c r="G53" s="31">
        <f>SUM(D53:F53)</f>
        <v>242.68519345999997</v>
      </c>
      <c r="H53" s="100">
        <f>(D53+G53)/2</f>
        <v>235.37533309999998</v>
      </c>
      <c r="J53" s="14"/>
      <c r="K53" s="14"/>
      <c r="L53" s="14"/>
      <c r="M53" s="14"/>
      <c r="N53" s="14"/>
      <c r="O53" s="14"/>
      <c r="P53" s="14"/>
      <c r="Q53" s="14"/>
      <c r="R53" s="14"/>
      <c r="S53" s="14"/>
      <c r="T53" s="3"/>
      <c r="U53" s="3"/>
      <c r="V53" s="3"/>
      <c r="W53" s="3"/>
      <c r="X53" s="3"/>
      <c r="Y53" s="3"/>
    </row>
    <row r="54" spans="1:25" s="7" customFormat="1" ht="17.25" customHeight="1" thickBot="1" x14ac:dyDescent="0.25">
      <c r="A54" s="14"/>
      <c r="B54" s="63"/>
      <c r="C54" s="185"/>
      <c r="D54" s="129"/>
      <c r="E54" s="129"/>
      <c r="F54" s="129"/>
      <c r="G54" s="129"/>
      <c r="H54" s="130"/>
      <c r="J54" s="14"/>
      <c r="K54" s="14"/>
      <c r="L54" s="14"/>
      <c r="M54" s="14"/>
      <c r="N54" s="14"/>
      <c r="O54" s="14"/>
      <c r="P54" s="14"/>
      <c r="Q54" s="14"/>
      <c r="R54" s="14"/>
      <c r="S54" s="14"/>
      <c r="T54" s="3"/>
      <c r="U54" s="3"/>
      <c r="V54" s="3"/>
      <c r="W54" s="3"/>
      <c r="X54" s="3"/>
      <c r="Y54" s="3"/>
    </row>
    <row r="55" spans="1:25" s="7" customFormat="1" ht="24" customHeight="1" thickBot="1" x14ac:dyDescent="0.25">
      <c r="A55" s="14"/>
      <c r="B55" s="39">
        <f>B53+1</f>
        <v>4</v>
      </c>
      <c r="C55" s="152" t="s">
        <v>62</v>
      </c>
      <c r="D55" s="310">
        <f>SUM(D51:D53)</f>
        <v>1940.356650354058</v>
      </c>
      <c r="E55" s="310">
        <f t="shared" ref="E55:H55" si="7">SUM(E51:E53)</f>
        <v>139.89178805</v>
      </c>
      <c r="F55" s="310">
        <f t="shared" si="7"/>
        <v>-3.1009197200000003</v>
      </c>
      <c r="G55" s="310">
        <f t="shared" si="7"/>
        <v>2077.147518684058</v>
      </c>
      <c r="H55" s="118">
        <f t="shared" si="7"/>
        <v>2008.7520845190581</v>
      </c>
      <c r="J55" s="14"/>
      <c r="K55" s="14"/>
      <c r="L55" s="14"/>
      <c r="M55" s="14"/>
      <c r="N55" s="14"/>
      <c r="O55" s="14"/>
      <c r="P55" s="14"/>
      <c r="Q55" s="14"/>
      <c r="R55" s="14"/>
      <c r="S55" s="14"/>
      <c r="T55" s="3"/>
      <c r="U55" s="3"/>
      <c r="V55" s="3"/>
      <c r="W55" s="3"/>
      <c r="X55" s="3"/>
      <c r="Y55" s="3"/>
    </row>
    <row r="56" spans="1:25" s="7" customFormat="1" ht="17.25" customHeight="1" x14ac:dyDescent="0.2">
      <c r="A56" s="14"/>
      <c r="B56" s="60"/>
      <c r="C56" s="184"/>
      <c r="D56" s="86"/>
      <c r="E56" s="86"/>
      <c r="F56" s="86"/>
      <c r="G56" s="86"/>
      <c r="H56" s="70"/>
      <c r="J56" s="14"/>
      <c r="K56" s="14"/>
      <c r="L56" s="14"/>
      <c r="M56" s="14"/>
      <c r="N56" s="14"/>
      <c r="O56" s="14"/>
      <c r="P56" s="14"/>
      <c r="Q56" s="14"/>
      <c r="R56" s="14"/>
      <c r="S56" s="14"/>
      <c r="T56" s="3"/>
      <c r="U56" s="3"/>
      <c r="V56" s="3"/>
      <c r="W56" s="3"/>
      <c r="X56" s="3"/>
      <c r="Y56" s="3"/>
    </row>
    <row r="57" spans="1:25" s="7" customFormat="1" ht="17.25" customHeight="1" x14ac:dyDescent="0.2">
      <c r="A57" s="14"/>
      <c r="B57" s="63"/>
      <c r="C57" s="185" t="s">
        <v>125</v>
      </c>
      <c r="D57" s="84"/>
      <c r="E57" s="84"/>
      <c r="F57" s="290"/>
      <c r="G57" s="84"/>
      <c r="H57" s="85"/>
      <c r="J57" s="14"/>
      <c r="K57" s="14"/>
      <c r="L57" s="14"/>
      <c r="M57" s="14"/>
      <c r="N57" s="14"/>
      <c r="O57" s="14"/>
      <c r="P57" s="14"/>
      <c r="Q57" s="14"/>
      <c r="R57" s="14"/>
      <c r="S57" s="14"/>
      <c r="T57" s="3"/>
      <c r="U57" s="3"/>
      <c r="V57" s="3"/>
      <c r="W57" s="3"/>
      <c r="X57" s="3"/>
      <c r="Y57" s="3"/>
    </row>
    <row r="58" spans="1:25" s="7" customFormat="1" ht="17.25" customHeight="1" x14ac:dyDescent="0.2">
      <c r="A58" s="14"/>
      <c r="B58" s="63">
        <f>B55+1</f>
        <v>5</v>
      </c>
      <c r="C58" s="147" t="s">
        <v>66</v>
      </c>
      <c r="D58" s="35">
        <f>G51</f>
        <v>812.74913117405799</v>
      </c>
      <c r="E58" s="332">
        <v>60.990508239999997</v>
      </c>
      <c r="F58" s="333">
        <v>-0.31308903999999999</v>
      </c>
      <c r="G58" s="35">
        <f>SUM(D58:F58)</f>
        <v>873.42655037405802</v>
      </c>
      <c r="H58" s="128">
        <f>(D58+G58)/2</f>
        <v>843.08784077405801</v>
      </c>
      <c r="J58" s="14"/>
      <c r="K58" s="14"/>
      <c r="L58" s="14"/>
      <c r="M58" s="14"/>
      <c r="N58" s="14"/>
      <c r="O58" s="14"/>
      <c r="P58" s="14"/>
      <c r="Q58" s="14"/>
      <c r="R58" s="14"/>
      <c r="S58" s="14"/>
      <c r="T58" s="3"/>
      <c r="U58" s="3"/>
      <c r="V58" s="3"/>
      <c r="W58" s="3"/>
      <c r="X58" s="3"/>
      <c r="Y58" s="3"/>
    </row>
    <row r="59" spans="1:25" s="7" customFormat="1" ht="17.25" customHeight="1" x14ac:dyDescent="0.2">
      <c r="A59" s="14"/>
      <c r="B59" s="63">
        <f>B58+1</f>
        <v>6</v>
      </c>
      <c r="C59" s="185" t="s">
        <v>126</v>
      </c>
      <c r="D59" s="35">
        <f>G52</f>
        <v>1021.7131940500002</v>
      </c>
      <c r="E59" s="167">
        <v>63.258387229999997</v>
      </c>
      <c r="F59" s="336">
        <v>-6.0171751800000006</v>
      </c>
      <c r="G59" s="35">
        <f>SUM(D59:F59)</f>
        <v>1078.9544061000001</v>
      </c>
      <c r="H59" s="128">
        <f>(D59+G59)/2</f>
        <v>1050.3338000750002</v>
      </c>
      <c r="J59" s="14"/>
      <c r="K59" s="14"/>
      <c r="L59" s="14"/>
      <c r="M59" s="14"/>
      <c r="N59" s="14"/>
      <c r="O59" s="14"/>
      <c r="P59" s="14"/>
      <c r="Q59" s="14"/>
      <c r="R59" s="14"/>
      <c r="S59" s="14"/>
      <c r="T59" s="3"/>
      <c r="U59" s="3"/>
      <c r="V59" s="3"/>
      <c r="W59" s="3"/>
      <c r="X59" s="3"/>
      <c r="Y59" s="3"/>
    </row>
    <row r="60" spans="1:25" s="7" customFormat="1" ht="17.25" customHeight="1" x14ac:dyDescent="0.2">
      <c r="A60" s="14"/>
      <c r="B60" s="63">
        <f t="shared" ref="B60" si="8">B59+1</f>
        <v>7</v>
      </c>
      <c r="C60" s="185" t="s">
        <v>68</v>
      </c>
      <c r="D60" s="31">
        <f>G53</f>
        <v>242.68519345999997</v>
      </c>
      <c r="E60" s="167">
        <v>14.69710235</v>
      </c>
      <c r="F60" s="336">
        <v>-0.28188335999999997</v>
      </c>
      <c r="G60" s="31">
        <f>SUM(D60:F60)</f>
        <v>257.10041244999996</v>
      </c>
      <c r="H60" s="32">
        <f>(D60+G60)/2</f>
        <v>249.89280295499998</v>
      </c>
      <c r="J60" s="14"/>
      <c r="K60" s="14"/>
      <c r="L60" s="14"/>
      <c r="M60" s="14"/>
      <c r="N60" s="14"/>
      <c r="O60" s="14"/>
      <c r="P60" s="14"/>
      <c r="Q60" s="14"/>
      <c r="R60" s="14"/>
      <c r="S60" s="14"/>
      <c r="T60" s="3"/>
      <c r="U60" s="3"/>
      <c r="V60" s="3"/>
      <c r="W60" s="3"/>
      <c r="X60" s="3"/>
      <c r="Y60" s="3"/>
    </row>
    <row r="61" spans="1:25" s="7" customFormat="1" ht="17.25" customHeight="1" thickBot="1" x14ac:dyDescent="0.25">
      <c r="A61" s="14"/>
      <c r="B61" s="63"/>
      <c r="C61" s="185"/>
      <c r="D61" s="129"/>
      <c r="E61" s="129"/>
      <c r="F61" s="129"/>
      <c r="G61" s="129"/>
      <c r="H61" s="130"/>
      <c r="J61" s="14"/>
      <c r="K61" s="14"/>
      <c r="L61" s="14"/>
      <c r="M61" s="14"/>
      <c r="N61" s="14"/>
      <c r="O61" s="14"/>
      <c r="P61" s="14"/>
      <c r="Q61" s="14"/>
      <c r="R61" s="14"/>
      <c r="S61" s="14"/>
      <c r="T61" s="3"/>
      <c r="U61" s="3"/>
      <c r="V61" s="3"/>
      <c r="W61" s="3"/>
      <c r="X61" s="3"/>
      <c r="Y61" s="3"/>
    </row>
    <row r="62" spans="1:25" s="7" customFormat="1" ht="24" customHeight="1" thickBot="1" x14ac:dyDescent="0.25">
      <c r="A62" s="14"/>
      <c r="B62" s="39">
        <f>B60+1</f>
        <v>8</v>
      </c>
      <c r="C62" s="152" t="s">
        <v>62</v>
      </c>
      <c r="D62" s="310">
        <f>SUM(D58:D60)</f>
        <v>2077.147518684058</v>
      </c>
      <c r="E62" s="310">
        <f t="shared" ref="E62:H62" si="9">SUM(E58:E60)</f>
        <v>138.94599782</v>
      </c>
      <c r="F62" s="310">
        <f t="shared" si="9"/>
        <v>-6.6121475800000011</v>
      </c>
      <c r="G62" s="310">
        <f t="shared" si="9"/>
        <v>2209.4813689240582</v>
      </c>
      <c r="H62" s="42">
        <f t="shared" si="9"/>
        <v>2143.3144438040581</v>
      </c>
      <c r="J62" s="14"/>
      <c r="K62" s="14"/>
      <c r="L62" s="14"/>
      <c r="M62" s="14"/>
      <c r="N62" s="14"/>
      <c r="O62" s="14"/>
      <c r="P62" s="14"/>
      <c r="Q62" s="14"/>
      <c r="R62" s="14"/>
      <c r="S62" s="14"/>
      <c r="T62" s="3"/>
      <c r="U62" s="3"/>
      <c r="V62" s="3"/>
      <c r="W62" s="3"/>
      <c r="X62" s="3"/>
      <c r="Y62" s="3"/>
    </row>
    <row r="63" spans="1:25" s="7" customFormat="1" ht="17.25" customHeight="1" x14ac:dyDescent="0.2">
      <c r="A63" s="14"/>
      <c r="B63" s="60"/>
      <c r="C63" s="184"/>
      <c r="D63" s="86"/>
      <c r="E63" s="86"/>
      <c r="F63" s="86"/>
      <c r="G63" s="86"/>
      <c r="H63" s="70"/>
      <c r="J63" s="14"/>
      <c r="K63" s="14"/>
      <c r="L63" s="14"/>
      <c r="M63" s="14"/>
      <c r="N63" s="14"/>
      <c r="O63" s="14"/>
      <c r="P63" s="14"/>
      <c r="Q63" s="14"/>
      <c r="R63" s="14"/>
      <c r="S63" s="14"/>
      <c r="T63" s="3"/>
      <c r="U63" s="3"/>
      <c r="V63" s="3"/>
      <c r="W63" s="3"/>
      <c r="X63" s="3"/>
      <c r="Y63" s="3"/>
    </row>
    <row r="64" spans="1:25" s="7" customFormat="1" ht="17.25" customHeight="1" x14ac:dyDescent="0.2">
      <c r="A64" s="14"/>
      <c r="B64" s="63"/>
      <c r="C64" s="185" t="s">
        <v>127</v>
      </c>
      <c r="D64" s="84"/>
      <c r="E64" s="84"/>
      <c r="F64" s="290"/>
      <c r="G64" s="84"/>
      <c r="H64" s="85"/>
      <c r="J64" s="14"/>
      <c r="K64" s="14"/>
      <c r="L64" s="14"/>
      <c r="M64" s="14"/>
      <c r="N64" s="14"/>
      <c r="O64" s="14"/>
      <c r="P64" s="14"/>
      <c r="Q64" s="14"/>
      <c r="R64" s="14"/>
      <c r="S64" s="14"/>
      <c r="T64" s="3"/>
      <c r="U64" s="3"/>
      <c r="V64" s="3"/>
      <c r="W64" s="3"/>
      <c r="X64" s="3"/>
      <c r="Y64" s="3"/>
    </row>
    <row r="65" spans="1:25" s="7" customFormat="1" ht="17.25" customHeight="1" x14ac:dyDescent="0.2">
      <c r="A65" s="14"/>
      <c r="B65" s="63">
        <f>B62+1</f>
        <v>9</v>
      </c>
      <c r="C65" s="147" t="s">
        <v>66</v>
      </c>
      <c r="D65" s="35">
        <f>G58</f>
        <v>873.42655037405802</v>
      </c>
      <c r="E65" s="332">
        <v>61.364364650800006</v>
      </c>
      <c r="F65" s="333">
        <v>-9.9889600000000009E-2</v>
      </c>
      <c r="G65" s="35">
        <f>SUM(D65:F65)</f>
        <v>934.69102542485803</v>
      </c>
      <c r="H65" s="128">
        <f>(D65+G65)/2</f>
        <v>904.05878789945803</v>
      </c>
      <c r="J65" s="14"/>
      <c r="K65" s="14"/>
      <c r="L65" s="14"/>
      <c r="M65" s="14"/>
      <c r="N65" s="14"/>
      <c r="O65" s="14"/>
      <c r="P65" s="14"/>
      <c r="Q65" s="14"/>
      <c r="R65" s="14"/>
      <c r="S65" s="14"/>
      <c r="T65" s="3"/>
      <c r="U65" s="3"/>
      <c r="V65" s="3"/>
      <c r="W65" s="3"/>
      <c r="X65" s="3"/>
      <c r="Y65" s="3"/>
    </row>
    <row r="66" spans="1:25" s="162" customFormat="1" ht="17.25" customHeight="1" x14ac:dyDescent="0.2">
      <c r="A66" s="161"/>
      <c r="B66" s="63">
        <f>B65+1</f>
        <v>10</v>
      </c>
      <c r="C66" s="133" t="s">
        <v>67</v>
      </c>
      <c r="D66" s="35">
        <f>G59</f>
        <v>1078.9544061000001</v>
      </c>
      <c r="E66" s="167">
        <v>64.282094003400005</v>
      </c>
      <c r="F66" s="336">
        <v>-2.4123524499999998</v>
      </c>
      <c r="G66" s="35">
        <f>SUM(D66:F66)</f>
        <v>1140.8241476534001</v>
      </c>
      <c r="H66" s="128">
        <f>(D66+G66)/2</f>
        <v>1109.8892768767</v>
      </c>
      <c r="J66" s="161"/>
      <c r="K66" s="161"/>
      <c r="L66" s="161"/>
      <c r="M66" s="161"/>
      <c r="N66" s="161"/>
      <c r="O66" s="161"/>
      <c r="P66" s="161"/>
      <c r="Q66" s="161"/>
      <c r="R66" s="161"/>
      <c r="S66" s="161"/>
      <c r="T66" s="161"/>
      <c r="U66" s="161"/>
      <c r="V66" s="161"/>
      <c r="W66" s="161"/>
      <c r="X66" s="161"/>
      <c r="Y66" s="161"/>
    </row>
    <row r="67" spans="1:25" s="176" customFormat="1" ht="17.25" customHeight="1" x14ac:dyDescent="0.2">
      <c r="A67" s="181"/>
      <c r="B67" s="63">
        <f t="shared" ref="B67" si="10">B66+1</f>
        <v>11</v>
      </c>
      <c r="C67" s="133" t="s">
        <v>68</v>
      </c>
      <c r="D67" s="31">
        <f>G60</f>
        <v>257.10041244999996</v>
      </c>
      <c r="E67" s="167">
        <v>15.137428094899999</v>
      </c>
      <c r="F67" s="336">
        <v>-1.7273575000000001</v>
      </c>
      <c r="G67" s="31">
        <f>ROUNDDOWN(SUM(D67:F67),1)</f>
        <v>270.5</v>
      </c>
      <c r="H67" s="32">
        <f>(D67+G67)/2</f>
        <v>263.80020622500001</v>
      </c>
      <c r="J67" s="196"/>
      <c r="K67" s="165"/>
      <c r="L67" s="165"/>
      <c r="M67" s="165"/>
      <c r="N67" s="165"/>
      <c r="O67" s="165"/>
      <c r="P67" s="165"/>
      <c r="Q67" s="165"/>
      <c r="R67" s="165"/>
      <c r="S67" s="165"/>
      <c r="T67" s="165"/>
      <c r="U67" s="165"/>
      <c r="V67" s="165"/>
      <c r="W67" s="165"/>
      <c r="X67" s="165"/>
      <c r="Y67" s="165"/>
    </row>
    <row r="68" spans="1:25" s="176" customFormat="1" ht="17.25" customHeight="1" thickBot="1" x14ac:dyDescent="0.25">
      <c r="A68" s="181"/>
      <c r="B68" s="63"/>
      <c r="C68" s="185"/>
      <c r="D68" s="129"/>
      <c r="E68" s="129"/>
      <c r="F68" s="129"/>
      <c r="G68" s="129"/>
      <c r="H68" s="130"/>
      <c r="J68" s="165"/>
      <c r="K68" s="165"/>
      <c r="L68" s="165"/>
      <c r="M68" s="165"/>
      <c r="N68" s="165"/>
      <c r="O68" s="165"/>
      <c r="P68" s="165"/>
      <c r="Q68" s="165"/>
      <c r="R68" s="165"/>
      <c r="S68" s="165"/>
      <c r="T68" s="165"/>
      <c r="U68" s="165"/>
      <c r="V68" s="165"/>
      <c r="W68" s="165"/>
      <c r="X68" s="165"/>
      <c r="Y68" s="165"/>
    </row>
    <row r="69" spans="1:25" s="176" customFormat="1" ht="24" customHeight="1" thickBot="1" x14ac:dyDescent="0.25">
      <c r="A69" s="165"/>
      <c r="B69" s="39">
        <f>B67+1</f>
        <v>12</v>
      </c>
      <c r="C69" s="152" t="s">
        <v>62</v>
      </c>
      <c r="D69" s="310">
        <f>SUM(D65:D67)</f>
        <v>2209.4813689240582</v>
      </c>
      <c r="E69" s="310">
        <f t="shared" ref="E69:H69" si="11">SUM(E65:E67)</f>
        <v>140.78388674910002</v>
      </c>
      <c r="F69" s="310">
        <f t="shared" si="11"/>
        <v>-4.2395995499999994</v>
      </c>
      <c r="G69" s="310">
        <f t="shared" si="11"/>
        <v>2346.0151730782582</v>
      </c>
      <c r="H69" s="42">
        <f t="shared" si="11"/>
        <v>2277.7482710011582</v>
      </c>
      <c r="J69" s="165"/>
      <c r="K69" s="165"/>
      <c r="L69" s="165"/>
      <c r="M69" s="165"/>
      <c r="N69" s="165"/>
      <c r="O69" s="165"/>
      <c r="P69" s="165"/>
      <c r="Q69" s="165"/>
      <c r="R69" s="165"/>
      <c r="S69" s="165"/>
      <c r="T69" s="165"/>
      <c r="U69" s="165"/>
      <c r="V69" s="165"/>
      <c r="W69" s="165"/>
      <c r="X69" s="165"/>
      <c r="Y69" s="165"/>
    </row>
    <row r="70" spans="1:25" s="176" customFormat="1" ht="17.25" customHeight="1" x14ac:dyDescent="0.2">
      <c r="A70" s="182"/>
      <c r="B70" s="60"/>
      <c r="C70" s="184"/>
      <c r="D70" s="86"/>
      <c r="E70" s="86"/>
      <c r="F70" s="172"/>
      <c r="G70" s="291"/>
      <c r="H70" s="70"/>
      <c r="J70" s="165"/>
      <c r="K70" s="165"/>
      <c r="L70" s="165"/>
      <c r="M70" s="165"/>
      <c r="N70" s="165"/>
      <c r="O70" s="165"/>
      <c r="P70" s="165"/>
      <c r="Q70" s="165"/>
      <c r="R70" s="165"/>
      <c r="S70" s="165"/>
      <c r="T70" s="165"/>
      <c r="U70" s="165"/>
      <c r="V70" s="165"/>
      <c r="W70" s="165"/>
      <c r="X70" s="165"/>
      <c r="Y70" s="165"/>
    </row>
    <row r="71" spans="1:25" s="7" customFormat="1" ht="16.350000000000001" customHeight="1" x14ac:dyDescent="0.2">
      <c r="A71" s="3"/>
      <c r="B71" s="63"/>
      <c r="C71" s="185" t="s">
        <v>128</v>
      </c>
      <c r="D71" s="84"/>
      <c r="E71" s="84"/>
      <c r="F71" s="290"/>
      <c r="G71" s="84"/>
      <c r="H71" s="85"/>
      <c r="J71" s="3"/>
      <c r="K71" s="3"/>
      <c r="L71" s="3"/>
      <c r="M71" s="3"/>
      <c r="N71" s="3"/>
      <c r="O71" s="3"/>
      <c r="P71" s="3"/>
      <c r="Q71" s="3"/>
      <c r="R71" s="3"/>
      <c r="S71" s="3"/>
      <c r="T71" s="3"/>
      <c r="U71" s="3"/>
      <c r="V71" s="3"/>
      <c r="W71" s="3"/>
      <c r="X71" s="3"/>
      <c r="Y71" s="3"/>
    </row>
    <row r="72" spans="1:25" s="197" customFormat="1" ht="18" customHeight="1" x14ac:dyDescent="0.2">
      <c r="A72" s="115"/>
      <c r="B72" s="63">
        <f>B69+1</f>
        <v>13</v>
      </c>
      <c r="C72" s="147" t="s">
        <v>66</v>
      </c>
      <c r="D72" s="35">
        <f>G65</f>
        <v>934.69102542485803</v>
      </c>
      <c r="E72" s="332">
        <v>62.394749269999991</v>
      </c>
      <c r="F72" s="333">
        <v>-2.73708149</v>
      </c>
      <c r="G72" s="35">
        <f>SUM(D72:F72)</f>
        <v>994.34869320485802</v>
      </c>
      <c r="H72" s="128">
        <f>(D72+G72)/2</f>
        <v>964.51985931485797</v>
      </c>
      <c r="J72" s="115"/>
      <c r="K72" s="115"/>
      <c r="L72" s="115"/>
      <c r="M72" s="115"/>
      <c r="N72" s="115"/>
      <c r="O72" s="115"/>
      <c r="P72" s="115"/>
      <c r="Q72" s="115"/>
      <c r="R72" s="115"/>
      <c r="S72" s="115"/>
      <c r="T72" s="115"/>
      <c r="U72" s="115"/>
      <c r="V72" s="115"/>
      <c r="W72" s="115"/>
      <c r="X72" s="115"/>
      <c r="Y72" s="115"/>
    </row>
    <row r="73" spans="1:25" s="7" customFormat="1" ht="17.25" customHeight="1" x14ac:dyDescent="0.2">
      <c r="A73" s="3"/>
      <c r="B73" s="63">
        <f>B72+1</f>
        <v>14</v>
      </c>
      <c r="C73" s="133" t="s">
        <v>67</v>
      </c>
      <c r="D73" s="35">
        <f>G66</f>
        <v>1140.8241476534001</v>
      </c>
      <c r="E73" s="167">
        <v>66.803211930000003</v>
      </c>
      <c r="F73" s="336">
        <v>-29.696278929999998</v>
      </c>
      <c r="G73" s="35">
        <f>SUM(D73:F73)</f>
        <v>1177.9310806534002</v>
      </c>
      <c r="H73" s="128">
        <f>(D73+G73)/2</f>
        <v>1159.3776141534001</v>
      </c>
      <c r="J73" s="3"/>
      <c r="K73" s="3"/>
      <c r="L73" s="3"/>
      <c r="M73" s="3"/>
      <c r="N73" s="3"/>
      <c r="O73" s="3"/>
      <c r="P73" s="3"/>
      <c r="Q73" s="3"/>
      <c r="R73" s="3"/>
      <c r="S73" s="3"/>
      <c r="T73" s="3"/>
      <c r="U73" s="3"/>
      <c r="V73" s="3"/>
      <c r="W73" s="3"/>
      <c r="X73" s="3"/>
      <c r="Y73" s="3"/>
    </row>
    <row r="74" spans="1:25" s="7" customFormat="1" ht="17.25" customHeight="1" x14ac:dyDescent="0.2">
      <c r="A74" s="3"/>
      <c r="B74" s="63">
        <f t="shared" ref="B74" si="12">B73+1</f>
        <v>15</v>
      </c>
      <c r="C74" s="133" t="s">
        <v>68</v>
      </c>
      <c r="D74" s="31">
        <f>G67</f>
        <v>270.5</v>
      </c>
      <c r="E74" s="167">
        <v>15.65938401</v>
      </c>
      <c r="F74" s="336">
        <v>-8.8163599999999995E-2</v>
      </c>
      <c r="G74" s="31">
        <f>SUM(D74:F74)</f>
        <v>286.07122041000002</v>
      </c>
      <c r="H74" s="32">
        <f>(D74+G74)/2</f>
        <v>278.28561020500001</v>
      </c>
      <c r="J74" s="3"/>
      <c r="K74" s="3"/>
      <c r="L74" s="3"/>
      <c r="M74" s="3"/>
      <c r="N74" s="3"/>
      <c r="O74" s="3"/>
      <c r="P74" s="3"/>
      <c r="Q74" s="3"/>
      <c r="R74" s="3"/>
      <c r="S74" s="3"/>
      <c r="T74" s="3"/>
      <c r="U74" s="3"/>
      <c r="V74" s="3"/>
      <c r="W74" s="3"/>
      <c r="X74" s="3"/>
      <c r="Y74" s="3"/>
    </row>
    <row r="75" spans="1:25" s="7" customFormat="1" ht="17.25" customHeight="1" thickBot="1" x14ac:dyDescent="0.25">
      <c r="A75" s="3"/>
      <c r="B75" s="63"/>
      <c r="C75" s="185"/>
      <c r="D75" s="129"/>
      <c r="E75" s="129"/>
      <c r="F75" s="129"/>
      <c r="G75" s="129"/>
      <c r="H75" s="130"/>
      <c r="J75" s="3"/>
      <c r="K75" s="3"/>
      <c r="L75" s="3"/>
      <c r="M75" s="3"/>
      <c r="N75" s="3"/>
      <c r="O75" s="3"/>
      <c r="P75" s="3"/>
      <c r="Q75" s="3"/>
      <c r="R75" s="3"/>
      <c r="S75" s="3"/>
      <c r="T75" s="3"/>
      <c r="U75" s="3"/>
      <c r="V75" s="3"/>
      <c r="W75" s="3"/>
      <c r="X75" s="3"/>
      <c r="Y75" s="3"/>
    </row>
    <row r="76" spans="1:25" ht="24" customHeight="1" thickBot="1" x14ac:dyDescent="0.25">
      <c r="B76" s="39">
        <f>B74+1</f>
        <v>16</v>
      </c>
      <c r="C76" s="152" t="s">
        <v>62</v>
      </c>
      <c r="D76" s="310">
        <f>SUM(D72:D74)</f>
        <v>2346.0151730782582</v>
      </c>
      <c r="E76" s="310">
        <f t="shared" ref="E76:H76" si="13">SUM(E72:E74)</f>
        <v>144.85734521000001</v>
      </c>
      <c r="F76" s="310">
        <f t="shared" si="13"/>
        <v>-32.521524020000001</v>
      </c>
      <c r="G76" s="310">
        <f t="shared" si="13"/>
        <v>2458.3509942682581</v>
      </c>
      <c r="H76" s="42">
        <f t="shared" si="13"/>
        <v>2402.1830836732579</v>
      </c>
    </row>
    <row r="77" spans="1:25" s="7" customFormat="1" ht="14.25" x14ac:dyDescent="0.2">
      <c r="A77" s="3"/>
      <c r="B77"/>
      <c r="C77"/>
      <c r="D77"/>
      <c r="E77"/>
      <c r="F77"/>
      <c r="G77"/>
      <c r="H77"/>
      <c r="I77"/>
      <c r="J77" s="3"/>
      <c r="K77" s="3"/>
      <c r="L77" s="3"/>
      <c r="M77" s="3"/>
      <c r="N77" s="3"/>
      <c r="O77" s="3"/>
      <c r="P77" s="3"/>
      <c r="Q77" s="3"/>
      <c r="R77" s="3"/>
      <c r="S77" s="3"/>
      <c r="T77" s="3"/>
      <c r="U77" s="3"/>
      <c r="V77" s="3"/>
      <c r="W77" s="3"/>
      <c r="X77" s="3"/>
      <c r="Y77" s="3"/>
    </row>
    <row r="78" spans="1:25" s="7" customFormat="1" ht="15" x14ac:dyDescent="0.2">
      <c r="A78" s="3"/>
      <c r="B78" s="14" t="s">
        <v>141</v>
      </c>
      <c r="C78" s="160"/>
      <c r="D78" s="161"/>
      <c r="E78" s="161"/>
      <c r="F78" s="161"/>
      <c r="G78" s="161"/>
      <c r="H78" s="161"/>
      <c r="I78" s="161"/>
      <c r="J78" s="3"/>
      <c r="K78" s="3"/>
      <c r="L78" s="3"/>
      <c r="M78" s="3"/>
      <c r="N78" s="3"/>
      <c r="O78" s="3"/>
      <c r="P78" s="3"/>
      <c r="Q78" s="3"/>
      <c r="R78" s="3"/>
      <c r="S78" s="3"/>
      <c r="T78" s="3"/>
      <c r="U78" s="3"/>
      <c r="V78" s="3"/>
      <c r="W78" s="3"/>
      <c r="X78" s="3"/>
      <c r="Y78" s="3"/>
    </row>
    <row r="79" spans="1:25" s="7" customFormat="1" ht="17.25" customHeight="1" x14ac:dyDescent="0.2">
      <c r="A79" s="3"/>
      <c r="B79" s="183">
        <v>1</v>
      </c>
      <c r="C79" s="452" t="s">
        <v>76</v>
      </c>
      <c r="D79" s="452"/>
      <c r="E79" s="452"/>
      <c r="F79" s="452"/>
      <c r="G79" s="452"/>
      <c r="H79" s="452"/>
      <c r="I79" s="312"/>
      <c r="J79" s="312"/>
      <c r="K79" s="3"/>
      <c r="L79" s="3"/>
      <c r="M79" s="3"/>
      <c r="N79" s="3"/>
      <c r="O79" s="3"/>
      <c r="P79" s="3"/>
      <c r="Q79" s="3"/>
      <c r="R79" s="3"/>
      <c r="S79" s="3"/>
      <c r="T79" s="3"/>
      <c r="U79" s="3"/>
      <c r="V79" s="3"/>
      <c r="W79" s="3"/>
      <c r="X79" s="3"/>
      <c r="Y79" s="3"/>
    </row>
    <row r="80" spans="1:25" s="7" customFormat="1" ht="46.5" customHeight="1" x14ac:dyDescent="0.2">
      <c r="A80" s="3"/>
      <c r="B80" s="180">
        <v>2</v>
      </c>
      <c r="C80" s="454" t="s">
        <v>225</v>
      </c>
      <c r="D80" s="454"/>
      <c r="E80" s="454"/>
      <c r="F80" s="454"/>
      <c r="G80" s="454"/>
      <c r="H80" s="454"/>
      <c r="I80" s="312"/>
      <c r="J80" s="312"/>
      <c r="K80" s="3"/>
      <c r="L80" s="3"/>
      <c r="M80" s="3"/>
      <c r="N80" s="3"/>
      <c r="O80" s="3"/>
      <c r="P80" s="3"/>
      <c r="Q80" s="3"/>
      <c r="R80" s="3"/>
      <c r="S80" s="3"/>
      <c r="T80" s="3"/>
      <c r="U80" s="3"/>
      <c r="V80" s="3"/>
      <c r="W80" s="3"/>
      <c r="X80" s="3"/>
      <c r="Y80" s="3"/>
    </row>
    <row r="81" spans="2:9" s="7" customFormat="1" x14ac:dyDescent="0.2"/>
    <row r="82" spans="2:9" s="7" customFormat="1" x14ac:dyDescent="0.2"/>
    <row r="83" spans="2:9" s="7" customFormat="1" x14ac:dyDescent="0.2"/>
    <row r="84" spans="2:9" s="7" customFormat="1" ht="15" x14ac:dyDescent="0.2">
      <c r="B84" s="4"/>
      <c r="C84" s="5"/>
      <c r="D84" s="3"/>
      <c r="E84" s="3"/>
      <c r="F84" s="3"/>
      <c r="G84" s="3"/>
      <c r="H84" s="3"/>
      <c r="I84" s="3"/>
    </row>
    <row r="85" spans="2:9" s="7" customFormat="1" ht="15" x14ac:dyDescent="0.2">
      <c r="B85" s="4"/>
      <c r="C85" s="5"/>
      <c r="D85" s="3"/>
      <c r="E85" s="3"/>
      <c r="F85" s="3"/>
      <c r="G85" s="3"/>
      <c r="H85" s="3"/>
      <c r="I85" s="3"/>
    </row>
    <row r="86" spans="2:9" s="7" customFormat="1" ht="15" x14ac:dyDescent="0.2">
      <c r="B86" s="4"/>
      <c r="C86" s="5"/>
      <c r="D86" s="3"/>
      <c r="E86" s="3"/>
      <c r="F86" s="3"/>
      <c r="G86" s="3"/>
      <c r="H86" s="3"/>
      <c r="I86" s="3"/>
    </row>
    <row r="87" spans="2:9" s="7" customFormat="1" x14ac:dyDescent="0.2">
      <c r="B87" s="11"/>
      <c r="C87" s="12"/>
    </row>
    <row r="88" spans="2:9" s="7" customFormat="1" x14ac:dyDescent="0.2">
      <c r="B88" s="11"/>
      <c r="C88" s="12"/>
    </row>
    <row r="89" spans="2:9" s="7" customFormat="1" x14ac:dyDescent="0.2">
      <c r="B89" s="11"/>
      <c r="C89" s="12"/>
    </row>
    <row r="90" spans="2:9" s="7" customFormat="1" x14ac:dyDescent="0.2">
      <c r="B90" s="11"/>
      <c r="C90" s="12"/>
    </row>
    <row r="91" spans="2:9" s="7" customFormat="1" x14ac:dyDescent="0.2">
      <c r="B91" s="11"/>
      <c r="C91" s="12"/>
    </row>
    <row r="92" spans="2:9" s="7" customFormat="1" x14ac:dyDescent="0.2">
      <c r="B92" s="11"/>
      <c r="C92" s="12"/>
    </row>
    <row r="93" spans="2:9" s="7" customFormat="1" x14ac:dyDescent="0.2">
      <c r="B93" s="11"/>
      <c r="C93" s="12"/>
    </row>
    <row r="94" spans="2:9" s="7" customFormat="1" x14ac:dyDescent="0.2">
      <c r="B94" s="11"/>
      <c r="C94" s="12"/>
    </row>
    <row r="95" spans="2:9" s="7" customFormat="1" x14ac:dyDescent="0.2">
      <c r="B95" s="11"/>
      <c r="C95" s="12"/>
    </row>
    <row r="96" spans="2:9" s="7" customFormat="1" x14ac:dyDescent="0.2">
      <c r="B96" s="11"/>
      <c r="C96" s="12"/>
    </row>
    <row r="97" spans="2:9" s="7" customFormat="1" x14ac:dyDescent="0.2">
      <c r="B97" s="11"/>
      <c r="C97" s="12"/>
    </row>
    <row r="98" spans="2:9" s="7" customFormat="1" x14ac:dyDescent="0.2">
      <c r="B98" s="11"/>
      <c r="C98" s="12"/>
    </row>
    <row r="99" spans="2:9" s="7" customFormat="1" x14ac:dyDescent="0.2">
      <c r="B99" s="11"/>
      <c r="C99" s="12"/>
    </row>
    <row r="100" spans="2:9" s="7" customFormat="1" x14ac:dyDescent="0.2">
      <c r="B100" s="11"/>
      <c r="C100" s="12"/>
    </row>
    <row r="101" spans="2:9" s="7" customFormat="1" x14ac:dyDescent="0.2">
      <c r="B101" s="11"/>
      <c r="C101" s="12"/>
    </row>
    <row r="102" spans="2:9" s="7" customFormat="1" x14ac:dyDescent="0.2">
      <c r="B102" s="11"/>
      <c r="C102" s="12"/>
    </row>
    <row r="103" spans="2:9" s="7" customFormat="1" x14ac:dyDescent="0.2">
      <c r="B103" s="11"/>
      <c r="C103" s="12"/>
    </row>
    <row r="104" spans="2:9" x14ac:dyDescent="0.2">
      <c r="B104" s="11"/>
      <c r="C104" s="12"/>
      <c r="D104" s="7"/>
      <c r="E104" s="7"/>
      <c r="F104" s="7"/>
      <c r="G104" s="7"/>
      <c r="H104" s="7"/>
      <c r="I104" s="7"/>
    </row>
    <row r="105" spans="2:9" x14ac:dyDescent="0.2">
      <c r="B105" s="11"/>
      <c r="C105" s="12"/>
      <c r="D105" s="7"/>
      <c r="E105" s="7"/>
      <c r="F105" s="7"/>
      <c r="G105" s="7"/>
      <c r="H105" s="7"/>
      <c r="I105" s="7"/>
    </row>
    <row r="106" spans="2:9" x14ac:dyDescent="0.2">
      <c r="B106" s="11"/>
      <c r="C106" s="12"/>
      <c r="D106" s="7"/>
      <c r="E106" s="7"/>
      <c r="F106" s="7"/>
      <c r="G106" s="7"/>
      <c r="H106" s="7"/>
      <c r="I106" s="7"/>
    </row>
    <row r="107" spans="2:9" x14ac:dyDescent="0.2">
      <c r="B107" s="11"/>
      <c r="C107" s="12"/>
      <c r="D107" s="7"/>
      <c r="E107" s="7"/>
      <c r="F107" s="7"/>
      <c r="G107" s="7"/>
      <c r="H107" s="7"/>
      <c r="I107" s="7"/>
    </row>
    <row r="108" spans="2:9" x14ac:dyDescent="0.2">
      <c r="B108" s="11"/>
      <c r="C108" s="12"/>
      <c r="D108" s="7"/>
      <c r="E108" s="7"/>
      <c r="F108" s="7"/>
      <c r="G108" s="7"/>
      <c r="H108" s="7"/>
      <c r="I108" s="7"/>
    </row>
    <row r="109" spans="2:9" x14ac:dyDescent="0.2">
      <c r="B109" s="11"/>
      <c r="C109" s="12"/>
      <c r="D109" s="7"/>
      <c r="E109" s="7"/>
      <c r="F109" s="7"/>
      <c r="G109" s="7"/>
      <c r="H109" s="7"/>
      <c r="I109" s="7"/>
    </row>
    <row r="110" spans="2:9" x14ac:dyDescent="0.2">
      <c r="B110" s="11"/>
      <c r="C110" s="12"/>
      <c r="D110" s="7"/>
      <c r="E110" s="7"/>
      <c r="F110" s="7"/>
      <c r="G110" s="7"/>
      <c r="H110" s="7"/>
      <c r="I110" s="7"/>
    </row>
  </sheetData>
  <mergeCells count="5">
    <mergeCell ref="B7:H7"/>
    <mergeCell ref="C80:H80"/>
    <mergeCell ref="C79:H79"/>
    <mergeCell ref="B9:H9"/>
    <mergeCell ref="B8:H8"/>
  </mergeCells>
  <phoneticPr fontId="4" type="noConversion"/>
  <printOptions horizontalCentered="1"/>
  <pageMargins left="0.51" right="0.51180993000874886" top="0.74803040244969377" bottom="0.23622047244094488" header="0" footer="0"/>
  <pageSetup scale="62" orientation="portrait" r:id="rId1"/>
  <headerFooter alignWithMargins="0"/>
  <ignoredErrors>
    <ignoredError sqref="B58:C58 B60:H64 B59 D59:H59 B66:H71 B65:C65 B73:H76 B72:C72"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X80"/>
  <sheetViews>
    <sheetView view="pageBreakPreview" zoomScaleNormal="100" zoomScaleSheetLayoutView="100" workbookViewId="0">
      <selection activeCell="B7" sqref="B7:J7"/>
    </sheetView>
  </sheetViews>
  <sheetFormatPr defaultRowHeight="12.75" x14ac:dyDescent="0.2"/>
  <cols>
    <col min="1" max="1" width="2.5703125" customWidth="1"/>
    <col min="2" max="2" width="6.42578125" style="1" customWidth="1"/>
    <col min="3" max="3" width="34.5703125" style="2" customWidth="1"/>
    <col min="4" max="4" width="14.5703125" customWidth="1"/>
    <col min="5" max="6" width="20.5703125" hidden="1" customWidth="1"/>
    <col min="7" max="7" width="20.5703125" customWidth="1"/>
    <col min="8" max="8" width="16.5703125" customWidth="1"/>
    <col min="9" max="9" width="18.42578125" customWidth="1"/>
    <col min="10" max="10" width="20.5703125" customWidth="1"/>
    <col min="11" max="11" width="2.5703125" customWidth="1"/>
  </cols>
  <sheetData>
    <row r="1" spans="1:24" s="7" customFormat="1" ht="17.25" customHeight="1" x14ac:dyDescent="0.2">
      <c r="A1" s="14"/>
      <c r="B1" s="115" t="s">
        <v>0</v>
      </c>
      <c r="C1" s="17"/>
      <c r="D1" s="14"/>
      <c r="E1" s="14"/>
      <c r="F1" s="14"/>
      <c r="G1" s="14"/>
      <c r="H1" s="14"/>
      <c r="I1" s="14"/>
      <c r="J1" s="13" t="s">
        <v>1</v>
      </c>
      <c r="K1" s="14"/>
      <c r="L1" s="14"/>
      <c r="M1" s="14"/>
      <c r="N1" s="14"/>
      <c r="O1" s="14"/>
      <c r="P1" s="14"/>
      <c r="Q1" s="14"/>
      <c r="R1" s="3"/>
      <c r="S1" s="3"/>
      <c r="T1" s="3"/>
      <c r="U1" s="3"/>
      <c r="V1" s="3"/>
      <c r="W1" s="3"/>
      <c r="X1" s="3"/>
    </row>
    <row r="2" spans="1:24" s="7" customFormat="1" ht="17.25" customHeight="1" x14ac:dyDescent="0.2">
      <c r="A2" s="14"/>
      <c r="B2" s="115"/>
      <c r="C2" s="15"/>
      <c r="D2" s="14"/>
      <c r="E2" s="14"/>
      <c r="F2" s="14"/>
      <c r="G2" s="14"/>
      <c r="H2" s="14"/>
      <c r="I2" s="14"/>
      <c r="J2" s="13" t="s">
        <v>2</v>
      </c>
      <c r="K2" s="14"/>
      <c r="L2" s="14"/>
      <c r="M2" s="14"/>
      <c r="N2" s="14"/>
      <c r="O2" s="14"/>
      <c r="P2" s="14"/>
      <c r="Q2" s="14"/>
      <c r="R2" s="3"/>
      <c r="S2" s="3"/>
      <c r="T2" s="3"/>
      <c r="U2" s="3"/>
      <c r="V2" s="3"/>
      <c r="W2" s="3"/>
      <c r="X2" s="3"/>
    </row>
    <row r="3" spans="1:24" s="7" customFormat="1" ht="17.25" customHeight="1" x14ac:dyDescent="0.2">
      <c r="A3" s="14"/>
      <c r="B3" s="16"/>
      <c r="C3" s="17"/>
      <c r="D3" s="14"/>
      <c r="E3" s="14"/>
      <c r="F3" s="14"/>
      <c r="G3" s="14"/>
      <c r="H3" s="14"/>
      <c r="I3" s="14"/>
      <c r="J3" s="13" t="s">
        <v>43</v>
      </c>
      <c r="K3" s="14"/>
      <c r="L3" s="14"/>
      <c r="M3" s="14"/>
      <c r="N3" s="14"/>
      <c r="O3" s="14"/>
      <c r="P3" s="14"/>
      <c r="Q3" s="14"/>
      <c r="R3" s="3"/>
      <c r="S3" s="3"/>
      <c r="T3" s="3"/>
      <c r="U3" s="3"/>
      <c r="V3" s="3"/>
      <c r="W3" s="3"/>
      <c r="X3" s="3"/>
    </row>
    <row r="4" spans="1:24" s="7" customFormat="1" ht="17.25" customHeight="1" x14ac:dyDescent="0.2">
      <c r="A4" s="14"/>
      <c r="B4" s="43"/>
      <c r="C4" s="17"/>
      <c r="D4" s="14"/>
      <c r="E4" s="14"/>
      <c r="F4" s="14"/>
      <c r="G4" s="14"/>
      <c r="H4" s="14"/>
      <c r="I4" s="14"/>
      <c r="J4" s="13" t="s">
        <v>221</v>
      </c>
      <c r="K4" s="14"/>
      <c r="L4" s="14"/>
      <c r="M4" s="14"/>
      <c r="N4" s="14"/>
      <c r="O4" s="14"/>
      <c r="P4" s="14"/>
      <c r="Q4" s="14"/>
      <c r="R4" s="3"/>
      <c r="S4" s="3"/>
      <c r="T4" s="3"/>
      <c r="U4" s="3"/>
      <c r="V4" s="3"/>
      <c r="W4" s="3"/>
      <c r="X4" s="3"/>
    </row>
    <row r="5" spans="1:24" s="7" customFormat="1" ht="17.25" customHeight="1" x14ac:dyDescent="0.2">
      <c r="A5" s="14"/>
      <c r="B5" s="43"/>
      <c r="C5" s="17"/>
      <c r="D5" s="14"/>
      <c r="E5" s="14"/>
      <c r="F5" s="14"/>
      <c r="G5" s="14"/>
      <c r="H5" s="14"/>
      <c r="I5" s="14"/>
      <c r="J5" s="13" t="s">
        <v>5</v>
      </c>
      <c r="K5" s="14"/>
      <c r="L5" s="14"/>
      <c r="M5" s="14"/>
      <c r="N5" s="14"/>
      <c r="O5" s="14"/>
      <c r="P5" s="14"/>
      <c r="Q5" s="14"/>
      <c r="R5" s="3"/>
      <c r="S5" s="3"/>
      <c r="T5" s="3"/>
      <c r="U5" s="3"/>
      <c r="V5" s="3"/>
      <c r="W5" s="3"/>
      <c r="X5" s="3"/>
    </row>
    <row r="6" spans="1:24" s="7" customFormat="1" ht="17.25" customHeight="1" x14ac:dyDescent="0.2">
      <c r="A6" s="14"/>
      <c r="B6" s="43"/>
      <c r="C6" s="17"/>
      <c r="D6" s="14"/>
      <c r="E6" s="14"/>
      <c r="F6" s="14"/>
      <c r="G6" s="14"/>
      <c r="H6" s="14"/>
      <c r="I6" s="14"/>
      <c r="J6" s="13" t="s">
        <v>35</v>
      </c>
      <c r="K6" s="14"/>
      <c r="L6" s="14"/>
      <c r="M6" s="14"/>
      <c r="N6" s="14"/>
      <c r="O6" s="14"/>
      <c r="P6" s="14"/>
      <c r="Q6" s="14"/>
      <c r="R6" s="3"/>
      <c r="S6" s="3"/>
      <c r="T6" s="3"/>
      <c r="U6" s="3"/>
      <c r="V6" s="3"/>
      <c r="W6" s="3"/>
      <c r="X6" s="3"/>
    </row>
    <row r="7" spans="1:24" s="7" customFormat="1" ht="17.25" customHeight="1" x14ac:dyDescent="0.2">
      <c r="A7" s="14"/>
      <c r="B7" s="437" t="s">
        <v>35</v>
      </c>
      <c r="C7" s="437"/>
      <c r="D7" s="437"/>
      <c r="E7" s="437"/>
      <c r="F7" s="437"/>
      <c r="G7" s="437"/>
      <c r="H7" s="437"/>
      <c r="I7" s="437"/>
      <c r="J7" s="437"/>
      <c r="K7" s="43"/>
      <c r="L7" s="14"/>
      <c r="M7" s="14"/>
      <c r="N7" s="14"/>
      <c r="O7" s="14"/>
      <c r="P7" s="14"/>
      <c r="Q7" s="14"/>
      <c r="R7" s="3"/>
      <c r="S7" s="3"/>
      <c r="T7" s="3"/>
      <c r="U7" s="3"/>
      <c r="V7" s="3"/>
      <c r="W7" s="3"/>
      <c r="X7" s="3"/>
    </row>
    <row r="8" spans="1:24" s="7" customFormat="1" ht="17.25" customHeight="1" x14ac:dyDescent="0.2">
      <c r="A8" s="14"/>
      <c r="B8" s="437" t="s">
        <v>222</v>
      </c>
      <c r="C8" s="437"/>
      <c r="D8" s="437"/>
      <c r="E8" s="437"/>
      <c r="F8" s="437"/>
      <c r="G8" s="437"/>
      <c r="H8" s="437"/>
      <c r="I8" s="437"/>
      <c r="J8" s="437"/>
      <c r="K8" s="43"/>
      <c r="L8" s="14"/>
      <c r="M8" s="14"/>
      <c r="N8" s="14"/>
      <c r="O8" s="14"/>
      <c r="P8" s="14"/>
      <c r="Q8" s="14"/>
      <c r="R8" s="3"/>
      <c r="S8" s="3"/>
      <c r="T8" s="3"/>
      <c r="U8" s="3"/>
      <c r="V8" s="3"/>
      <c r="W8" s="3"/>
      <c r="X8" s="3"/>
    </row>
    <row r="9" spans="1:24" s="7" customFormat="1" ht="17.25" customHeight="1" x14ac:dyDescent="0.2">
      <c r="A9" s="14"/>
      <c r="B9" s="438" t="s">
        <v>131</v>
      </c>
      <c r="C9" s="438"/>
      <c r="D9" s="438"/>
      <c r="E9" s="438"/>
      <c r="F9" s="438"/>
      <c r="G9" s="438"/>
      <c r="H9" s="438"/>
      <c r="I9" s="438"/>
      <c r="J9" s="438"/>
      <c r="K9" s="46"/>
      <c r="L9" s="14"/>
      <c r="M9" s="14"/>
      <c r="N9" s="14"/>
      <c r="O9" s="14"/>
      <c r="P9" s="14"/>
      <c r="Q9" s="14"/>
      <c r="R9" s="3"/>
      <c r="S9" s="3"/>
      <c r="T9" s="3"/>
      <c r="U9" s="3"/>
      <c r="V9" s="3"/>
      <c r="W9" s="3"/>
      <c r="X9" s="3"/>
    </row>
    <row r="10" spans="1:24" s="7" customFormat="1" ht="17.25" customHeight="1" thickBot="1" x14ac:dyDescent="0.25">
      <c r="A10" s="14"/>
      <c r="B10" s="43"/>
      <c r="C10" s="17"/>
      <c r="D10" s="14"/>
      <c r="E10" s="14"/>
      <c r="F10" s="14"/>
      <c r="G10" s="14"/>
      <c r="H10" s="14"/>
      <c r="I10" s="14"/>
      <c r="J10" s="14"/>
      <c r="K10" s="14"/>
      <c r="L10" s="14"/>
      <c r="M10" s="14"/>
      <c r="N10" s="14"/>
      <c r="O10" s="14"/>
      <c r="P10" s="14"/>
      <c r="Q10" s="14"/>
      <c r="R10" s="3"/>
      <c r="S10" s="3"/>
      <c r="T10" s="3"/>
      <c r="U10" s="3"/>
      <c r="V10" s="3"/>
      <c r="W10" s="3"/>
      <c r="X10" s="3"/>
    </row>
    <row r="11" spans="1:24" s="9" customFormat="1" ht="17.100000000000001" customHeight="1" x14ac:dyDescent="0.2">
      <c r="A11" s="47"/>
      <c r="B11" s="48"/>
      <c r="C11" s="49"/>
      <c r="D11" s="49"/>
      <c r="E11" s="49"/>
      <c r="F11" s="49"/>
      <c r="G11" s="49"/>
      <c r="H11" s="49"/>
      <c r="I11" s="49"/>
      <c r="J11" s="51" t="s">
        <v>100</v>
      </c>
      <c r="K11" s="47"/>
      <c r="L11" s="47"/>
      <c r="M11" s="47"/>
      <c r="N11" s="47"/>
      <c r="O11" s="47"/>
      <c r="P11" s="47"/>
      <c r="Q11" s="47"/>
      <c r="R11" s="6"/>
      <c r="S11" s="6"/>
      <c r="T11" s="6"/>
      <c r="U11" s="6"/>
      <c r="V11" s="6"/>
      <c r="W11" s="6"/>
      <c r="X11" s="6"/>
    </row>
    <row r="12" spans="1:24" s="9" customFormat="1" ht="17.100000000000001" customHeight="1" x14ac:dyDescent="0.2">
      <c r="A12" s="47"/>
      <c r="B12" s="52"/>
      <c r="C12" s="53"/>
      <c r="D12" s="53"/>
      <c r="E12" s="53" t="s">
        <v>53</v>
      </c>
      <c r="F12" s="53" t="s">
        <v>53</v>
      </c>
      <c r="G12" s="53"/>
      <c r="H12" s="53"/>
      <c r="I12" s="53"/>
      <c r="J12" s="55" t="s">
        <v>51</v>
      </c>
      <c r="K12" s="47"/>
      <c r="L12" s="47"/>
      <c r="M12" s="47"/>
      <c r="N12" s="47"/>
      <c r="O12" s="47"/>
      <c r="P12" s="47"/>
      <c r="Q12" s="47"/>
      <c r="R12" s="6"/>
      <c r="S12" s="6"/>
      <c r="T12" s="6"/>
      <c r="U12" s="6"/>
      <c r="V12" s="6"/>
      <c r="W12" s="6"/>
      <c r="X12" s="6"/>
    </row>
    <row r="13" spans="1:24" s="9" customFormat="1" ht="17.100000000000001" customHeight="1" x14ac:dyDescent="0.2">
      <c r="A13" s="47"/>
      <c r="B13" s="52"/>
      <c r="C13" s="53"/>
      <c r="D13" s="53"/>
      <c r="E13" s="53" t="s">
        <v>57</v>
      </c>
      <c r="F13" s="53" t="s">
        <v>57</v>
      </c>
      <c r="G13" s="53"/>
      <c r="H13" s="53"/>
      <c r="I13" s="53"/>
      <c r="J13" s="55" t="s">
        <v>53</v>
      </c>
      <c r="K13" s="47"/>
      <c r="L13" s="47"/>
      <c r="M13" s="47"/>
      <c r="N13" s="47"/>
      <c r="O13" s="47"/>
      <c r="P13" s="47"/>
      <c r="Q13" s="47"/>
      <c r="R13" s="6"/>
      <c r="S13" s="6"/>
      <c r="T13" s="6"/>
      <c r="U13" s="6"/>
      <c r="V13" s="6"/>
      <c r="W13" s="6"/>
      <c r="X13" s="6"/>
    </row>
    <row r="14" spans="1:24" s="9" customFormat="1" ht="17.100000000000001" customHeight="1" x14ac:dyDescent="0.2">
      <c r="A14" s="47"/>
      <c r="B14" s="52"/>
      <c r="C14" s="53"/>
      <c r="D14" s="53"/>
      <c r="E14" s="53" t="s">
        <v>226</v>
      </c>
      <c r="F14" s="53" t="s">
        <v>226</v>
      </c>
      <c r="G14" s="53"/>
      <c r="H14" s="53" t="s">
        <v>101</v>
      </c>
      <c r="I14" s="78" t="s">
        <v>227</v>
      </c>
      <c r="J14" s="55" t="s">
        <v>57</v>
      </c>
      <c r="K14" s="47"/>
      <c r="L14" s="47"/>
      <c r="M14" s="47"/>
      <c r="N14" s="47"/>
      <c r="O14" s="47"/>
      <c r="P14" s="47"/>
      <c r="Q14" s="47"/>
      <c r="R14" s="6"/>
      <c r="S14" s="6"/>
      <c r="T14" s="6"/>
      <c r="U14" s="6"/>
      <c r="V14" s="6"/>
      <c r="W14" s="6"/>
      <c r="X14" s="6"/>
    </row>
    <row r="15" spans="1:24" s="9" customFormat="1" ht="17.100000000000001" customHeight="1" x14ac:dyDescent="0.2">
      <c r="A15" s="47"/>
      <c r="B15" s="52" t="s">
        <v>9</v>
      </c>
      <c r="C15" s="53"/>
      <c r="D15" s="53" t="s">
        <v>105</v>
      </c>
      <c r="E15" s="53" t="s">
        <v>105</v>
      </c>
      <c r="F15" s="53" t="s">
        <v>106</v>
      </c>
      <c r="G15" s="53" t="s">
        <v>53</v>
      </c>
      <c r="H15" s="53" t="s">
        <v>107</v>
      </c>
      <c r="I15" s="53" t="s">
        <v>109</v>
      </c>
      <c r="J15" s="55" t="s">
        <v>110</v>
      </c>
      <c r="K15" s="47"/>
      <c r="L15" s="47"/>
      <c r="M15" s="47"/>
      <c r="N15" s="47"/>
      <c r="O15" s="47"/>
      <c r="P15" s="47"/>
      <c r="Q15" s="47"/>
      <c r="R15" s="6"/>
      <c r="S15" s="6"/>
      <c r="T15" s="6"/>
      <c r="U15" s="6"/>
      <c r="V15" s="6"/>
      <c r="W15" s="6"/>
      <c r="X15" s="6"/>
    </row>
    <row r="16" spans="1:24" s="9" customFormat="1" ht="18.75" customHeight="1" thickBot="1" x14ac:dyDescent="0.25">
      <c r="A16" s="47"/>
      <c r="B16" s="56" t="s">
        <v>10</v>
      </c>
      <c r="C16" s="257" t="s">
        <v>72</v>
      </c>
      <c r="D16" s="58" t="s">
        <v>112</v>
      </c>
      <c r="E16" s="58" t="s">
        <v>112</v>
      </c>
      <c r="F16" s="58" t="s">
        <v>113</v>
      </c>
      <c r="G16" s="57" t="s">
        <v>57</v>
      </c>
      <c r="H16" s="57" t="s">
        <v>114</v>
      </c>
      <c r="I16" s="57" t="s">
        <v>112</v>
      </c>
      <c r="J16" s="59" t="s">
        <v>115</v>
      </c>
      <c r="K16" s="47"/>
      <c r="L16" s="47"/>
      <c r="M16" s="47"/>
      <c r="N16" s="47"/>
      <c r="O16" s="47"/>
      <c r="P16" s="47"/>
      <c r="Q16" s="47"/>
      <c r="R16" s="6"/>
      <c r="S16" s="6"/>
      <c r="T16" s="6"/>
      <c r="U16" s="6"/>
      <c r="V16" s="6"/>
      <c r="W16" s="6"/>
      <c r="X16" s="6"/>
    </row>
    <row r="17" spans="1:24" s="10" customFormat="1" ht="17.100000000000001" customHeight="1" x14ac:dyDescent="0.2">
      <c r="A17" s="43"/>
      <c r="B17" s="60"/>
      <c r="C17" s="61"/>
      <c r="D17" s="61" t="s">
        <v>13</v>
      </c>
      <c r="E17" s="61" t="s">
        <v>14</v>
      </c>
      <c r="F17" s="61" t="s">
        <v>15</v>
      </c>
      <c r="G17" s="61" t="s">
        <v>14</v>
      </c>
      <c r="H17" s="61" t="s">
        <v>15</v>
      </c>
      <c r="I17" s="61" t="s">
        <v>16</v>
      </c>
      <c r="J17" s="62" t="s">
        <v>17</v>
      </c>
      <c r="K17" s="43"/>
      <c r="L17" s="43"/>
      <c r="M17" s="43"/>
      <c r="N17" s="43"/>
      <c r="O17" s="43"/>
      <c r="P17" s="43"/>
      <c r="Q17" s="43"/>
      <c r="R17" s="4"/>
      <c r="S17" s="4"/>
      <c r="T17" s="4"/>
      <c r="U17" s="4"/>
      <c r="V17" s="4"/>
      <c r="W17" s="4"/>
      <c r="X17" s="4"/>
    </row>
    <row r="18" spans="1:24" s="10" customFormat="1" ht="17.100000000000001" customHeight="1" x14ac:dyDescent="0.2">
      <c r="A18" s="43"/>
      <c r="B18" s="71"/>
      <c r="C18" s="217"/>
      <c r="D18" s="74"/>
      <c r="E18" s="74"/>
      <c r="F18" s="74"/>
      <c r="G18" s="74"/>
      <c r="H18" s="74"/>
      <c r="I18" s="74"/>
      <c r="J18" s="75"/>
      <c r="K18" s="43"/>
      <c r="L18" s="43"/>
      <c r="M18" s="43"/>
      <c r="N18" s="43"/>
      <c r="O18" s="43"/>
      <c r="P18" s="43"/>
      <c r="Q18" s="43"/>
      <c r="R18" s="4"/>
      <c r="S18" s="4"/>
      <c r="T18" s="4"/>
      <c r="U18" s="4"/>
      <c r="V18" s="4"/>
      <c r="W18" s="4"/>
      <c r="X18" s="4"/>
    </row>
    <row r="19" spans="1:24" s="10" customFormat="1" ht="18.75" customHeight="1" x14ac:dyDescent="0.2">
      <c r="A19" s="43"/>
      <c r="B19" s="63"/>
      <c r="C19" s="133" t="s">
        <v>132</v>
      </c>
      <c r="D19" s="80"/>
      <c r="E19" s="80"/>
      <c r="F19" s="80"/>
      <c r="G19" s="80"/>
      <c r="H19" s="292"/>
      <c r="I19" s="293"/>
      <c r="J19" s="81"/>
      <c r="K19" s="43"/>
      <c r="L19" s="43"/>
      <c r="M19" s="43"/>
      <c r="N19" s="43"/>
      <c r="O19" s="43"/>
      <c r="P19" s="43"/>
      <c r="Q19" s="43"/>
      <c r="R19" s="4"/>
      <c r="S19" s="4"/>
      <c r="T19" s="4"/>
      <c r="U19" s="4"/>
      <c r="V19" s="4"/>
      <c r="W19" s="4"/>
      <c r="X19" s="4"/>
    </row>
    <row r="20" spans="1:24" s="10" customFormat="1" ht="17.25" customHeight="1" x14ac:dyDescent="0.2">
      <c r="A20" s="43"/>
      <c r="B20" s="63">
        <v>1</v>
      </c>
      <c r="C20" s="147" t="s">
        <v>66</v>
      </c>
      <c r="D20" s="31">
        <v>994.34869320485791</v>
      </c>
      <c r="E20" s="212">
        <v>62.135071664999998</v>
      </c>
      <c r="F20" s="212">
        <v>0</v>
      </c>
      <c r="G20" s="167">
        <v>62.135071664999998</v>
      </c>
      <c r="H20" s="336">
        <v>0</v>
      </c>
      <c r="I20" s="31">
        <f t="shared" ref="I20:I22" si="0">SUM(D20,G20,H20)</f>
        <v>1056.4837648698579</v>
      </c>
      <c r="J20" s="32">
        <f>(D20+I20)/2</f>
        <v>1025.4162290373579</v>
      </c>
      <c r="K20" s="43"/>
      <c r="L20" s="43"/>
      <c r="M20" s="267"/>
      <c r="N20" s="43"/>
      <c r="O20" s="43"/>
      <c r="P20" s="43"/>
      <c r="Q20" s="43"/>
      <c r="R20" s="4"/>
      <c r="S20" s="4"/>
      <c r="T20" s="4"/>
      <c r="U20" s="4"/>
      <c r="V20" s="4"/>
      <c r="W20" s="4"/>
      <c r="X20" s="4"/>
    </row>
    <row r="21" spans="1:24" s="10" customFormat="1" ht="17.100000000000001" customHeight="1" x14ac:dyDescent="0.2">
      <c r="A21" s="43"/>
      <c r="B21" s="63">
        <f>B20+1</f>
        <v>2</v>
      </c>
      <c r="C21" s="133" t="s">
        <v>67</v>
      </c>
      <c r="D21" s="31">
        <v>1177.9310806534002</v>
      </c>
      <c r="E21" s="212">
        <v>67.084075486307256</v>
      </c>
      <c r="F21" s="212">
        <v>0</v>
      </c>
      <c r="G21" s="167">
        <v>67.084075486307256</v>
      </c>
      <c r="H21" s="336">
        <v>-0.65317813000000002</v>
      </c>
      <c r="I21" s="31">
        <f t="shared" si="0"/>
        <v>1244.3619780097074</v>
      </c>
      <c r="J21" s="32">
        <f>(D21+I21)/2</f>
        <v>1211.1465293315537</v>
      </c>
      <c r="K21" s="43"/>
      <c r="L21" s="43"/>
      <c r="M21" s="43"/>
      <c r="N21" s="43"/>
      <c r="O21" s="43"/>
      <c r="P21" s="43"/>
      <c r="Q21" s="43"/>
      <c r="R21" s="4"/>
      <c r="S21" s="4"/>
      <c r="T21" s="4"/>
      <c r="U21" s="4"/>
      <c r="V21" s="4"/>
      <c r="W21" s="4"/>
      <c r="X21" s="4"/>
    </row>
    <row r="22" spans="1:24" s="10" customFormat="1" ht="17.100000000000001" customHeight="1" x14ac:dyDescent="0.2">
      <c r="A22" s="43"/>
      <c r="B22" s="63">
        <f t="shared" ref="B22" si="1">B21+1</f>
        <v>3</v>
      </c>
      <c r="C22" s="133" t="s">
        <v>68</v>
      </c>
      <c r="D22" s="31">
        <v>286.07122041000002</v>
      </c>
      <c r="E22" s="212">
        <v>15.344365423692729</v>
      </c>
      <c r="F22" s="212">
        <v>0</v>
      </c>
      <c r="G22" s="167">
        <v>15.344365423692729</v>
      </c>
      <c r="H22" s="336">
        <v>-3.30829957</v>
      </c>
      <c r="I22" s="31">
        <f t="shared" si="0"/>
        <v>298.1072862636928</v>
      </c>
      <c r="J22" s="32">
        <f t="shared" ref="J22" si="2">(D22+I22)/2</f>
        <v>292.08925333684641</v>
      </c>
      <c r="K22" s="43"/>
      <c r="L22" s="43"/>
      <c r="M22" s="43"/>
      <c r="N22" s="43"/>
      <c r="O22" s="43"/>
      <c r="P22" s="43"/>
      <c r="Q22" s="43"/>
      <c r="R22" s="4"/>
      <c r="S22" s="4"/>
      <c r="T22" s="4"/>
      <c r="U22" s="4"/>
      <c r="V22" s="4"/>
      <c r="W22" s="4"/>
      <c r="X22" s="4"/>
    </row>
    <row r="23" spans="1:24" s="10" customFormat="1" ht="22.15" customHeight="1" thickBot="1" x14ac:dyDescent="0.25">
      <c r="A23" s="43"/>
      <c r="B23" s="63"/>
      <c r="C23" s="133"/>
      <c r="D23" s="131"/>
      <c r="E23" s="131"/>
      <c r="F23" s="131"/>
      <c r="G23" s="131"/>
      <c r="H23" s="131"/>
      <c r="I23" s="131"/>
      <c r="J23" s="132"/>
      <c r="K23" s="43"/>
      <c r="L23" s="43"/>
      <c r="M23" s="43"/>
      <c r="N23" s="43"/>
      <c r="O23" s="43"/>
      <c r="P23" s="43"/>
      <c r="Q23" s="43"/>
      <c r="R23" s="4"/>
      <c r="S23" s="4"/>
      <c r="T23" s="4"/>
      <c r="U23" s="4"/>
      <c r="V23" s="4"/>
      <c r="W23" s="4"/>
      <c r="X23" s="4"/>
    </row>
    <row r="24" spans="1:24" s="10" customFormat="1" ht="24" customHeight="1" thickBot="1" x14ac:dyDescent="0.25">
      <c r="A24" s="43"/>
      <c r="B24" s="39">
        <f>B22+1</f>
        <v>4</v>
      </c>
      <c r="C24" s="134" t="s">
        <v>27</v>
      </c>
      <c r="D24" s="41">
        <f>SUM(D20:D22)</f>
        <v>2458.3509942682581</v>
      </c>
      <c r="E24" s="83">
        <f t="shared" ref="E24:J24" si="3">SUM(E20:E22)</f>
        <v>144.56351257499998</v>
      </c>
      <c r="F24" s="83">
        <f t="shared" si="3"/>
        <v>0</v>
      </c>
      <c r="G24" s="83">
        <f t="shared" si="3"/>
        <v>144.56351257499998</v>
      </c>
      <c r="H24" s="83">
        <f t="shared" si="3"/>
        <v>-3.9614777000000001</v>
      </c>
      <c r="I24" s="83">
        <f t="shared" si="3"/>
        <v>2598.9530291432584</v>
      </c>
      <c r="J24" s="42">
        <f t="shared" si="3"/>
        <v>2528.652011705758</v>
      </c>
      <c r="K24" s="43"/>
      <c r="L24" s="43"/>
      <c r="M24" s="43"/>
      <c r="N24" s="228"/>
      <c r="O24" s="43"/>
      <c r="P24" s="43"/>
      <c r="Q24" s="43"/>
      <c r="R24" s="4"/>
      <c r="S24" s="4"/>
      <c r="T24" s="4"/>
      <c r="U24" s="4"/>
      <c r="V24" s="4"/>
      <c r="W24" s="4"/>
      <c r="X24" s="4"/>
    </row>
    <row r="25" spans="1:24" s="7" customFormat="1" ht="17.100000000000001" customHeight="1" x14ac:dyDescent="0.2">
      <c r="A25" s="14"/>
      <c r="B25" s="71"/>
      <c r="C25" s="292"/>
      <c r="D25" s="145"/>
      <c r="E25" s="80"/>
      <c r="F25" s="80"/>
      <c r="G25" s="80"/>
      <c r="H25" s="80"/>
      <c r="I25" s="80"/>
      <c r="J25" s="81"/>
      <c r="K25" s="14"/>
      <c r="L25" s="14"/>
      <c r="M25" s="14"/>
      <c r="N25" s="14"/>
      <c r="O25" s="14"/>
      <c r="P25" s="14"/>
      <c r="Q25" s="14"/>
      <c r="R25" s="3"/>
      <c r="S25" s="3"/>
      <c r="T25" s="3"/>
      <c r="U25" s="3"/>
      <c r="V25" s="3"/>
      <c r="W25" s="3"/>
      <c r="X25" s="3"/>
    </row>
    <row r="26" spans="1:24" s="7" customFormat="1" ht="17.100000000000001" customHeight="1" x14ac:dyDescent="0.2">
      <c r="A26" s="14"/>
      <c r="B26" s="63"/>
      <c r="C26" s="286" t="s">
        <v>134</v>
      </c>
      <c r="D26" s="84"/>
      <c r="E26" s="84"/>
      <c r="F26" s="84"/>
      <c r="G26" s="84"/>
      <c r="H26" s="290"/>
      <c r="I26" s="84"/>
      <c r="J26" s="85"/>
      <c r="K26" s="14"/>
      <c r="L26" s="14"/>
      <c r="M26" s="14"/>
      <c r="N26" s="14"/>
      <c r="O26" s="14"/>
      <c r="P26" s="14"/>
      <c r="Q26" s="14"/>
      <c r="R26" s="3"/>
      <c r="S26" s="3"/>
      <c r="T26" s="3"/>
      <c r="U26" s="3"/>
      <c r="V26" s="3"/>
      <c r="W26" s="3"/>
      <c r="X26" s="3"/>
    </row>
    <row r="27" spans="1:24" s="7" customFormat="1" ht="17.100000000000001" customHeight="1" x14ac:dyDescent="0.2">
      <c r="A27" s="14"/>
      <c r="B27" s="63">
        <f>B24+1</f>
        <v>5</v>
      </c>
      <c r="C27" s="147" t="s">
        <v>66</v>
      </c>
      <c r="D27" s="31">
        <f>I20</f>
        <v>1056.4837648698579</v>
      </c>
      <c r="E27" s="212">
        <v>62.192509223899997</v>
      </c>
      <c r="F27" s="212">
        <v>0</v>
      </c>
      <c r="G27" s="167">
        <v>62.192509223899997</v>
      </c>
      <c r="H27" s="336">
        <v>-10.960787370000002</v>
      </c>
      <c r="I27" s="31">
        <f t="shared" ref="I27:I29" si="4">SUM(D27,G27,H27)</f>
        <v>1107.715486723758</v>
      </c>
      <c r="J27" s="32">
        <f>(D27+I27)/2</f>
        <v>1082.0996257968079</v>
      </c>
      <c r="K27" s="14"/>
      <c r="L27" s="14"/>
      <c r="M27" s="14"/>
      <c r="N27" s="14"/>
      <c r="O27" s="14"/>
      <c r="P27" s="14"/>
      <c r="Q27" s="14"/>
      <c r="R27" s="3"/>
      <c r="S27" s="3"/>
      <c r="T27" s="3"/>
      <c r="U27" s="3"/>
      <c r="V27" s="3"/>
      <c r="W27" s="3"/>
      <c r="X27" s="3"/>
    </row>
    <row r="28" spans="1:24" s="7" customFormat="1" ht="17.100000000000001" customHeight="1" x14ac:dyDescent="0.2">
      <c r="A28" s="14"/>
      <c r="B28" s="63">
        <f>B27+1</f>
        <v>6</v>
      </c>
      <c r="C28" s="133" t="s">
        <v>67</v>
      </c>
      <c r="D28" s="31">
        <f>I21</f>
        <v>1244.3619780097074</v>
      </c>
      <c r="E28" s="212">
        <v>67.895415697577761</v>
      </c>
      <c r="F28" s="212">
        <v>0</v>
      </c>
      <c r="G28" s="174">
        <v>67.895415697577761</v>
      </c>
      <c r="H28" s="337">
        <v>-12.418520129999999</v>
      </c>
      <c r="I28" s="31">
        <f t="shared" si="4"/>
        <v>1299.8388735772853</v>
      </c>
      <c r="J28" s="32">
        <f>(D28+I28)/2</f>
        <v>1272.1004257934965</v>
      </c>
      <c r="K28" s="14"/>
      <c r="L28" s="14"/>
      <c r="M28" s="14"/>
      <c r="N28" s="14"/>
      <c r="O28" s="14"/>
      <c r="P28" s="14"/>
      <c r="Q28" s="14"/>
      <c r="R28" s="3"/>
      <c r="S28" s="3"/>
      <c r="T28" s="3"/>
      <c r="U28" s="3"/>
      <c r="V28" s="3"/>
      <c r="W28" s="3"/>
      <c r="X28" s="3"/>
    </row>
    <row r="29" spans="1:24" s="7" customFormat="1" ht="18.600000000000001" customHeight="1" x14ac:dyDescent="0.2">
      <c r="A29" s="14"/>
      <c r="B29" s="63">
        <f t="shared" ref="B29" si="5">B28+1</f>
        <v>7</v>
      </c>
      <c r="C29" s="133" t="s">
        <v>68</v>
      </c>
      <c r="D29" s="31">
        <f>I22</f>
        <v>298.1072862636928</v>
      </c>
      <c r="E29" s="212">
        <v>16.129575998300041</v>
      </c>
      <c r="F29" s="212">
        <v>0</v>
      </c>
      <c r="G29" s="167">
        <v>16.129575998300041</v>
      </c>
      <c r="H29" s="336">
        <v>-2.8444070899999998</v>
      </c>
      <c r="I29" s="31">
        <f t="shared" si="4"/>
        <v>311.39245517199282</v>
      </c>
      <c r="J29" s="32">
        <f t="shared" ref="J29" si="6">(D29+I29)/2</f>
        <v>304.74987071784278</v>
      </c>
      <c r="K29" s="14"/>
      <c r="L29" s="14"/>
      <c r="M29" s="14"/>
      <c r="N29" s="14"/>
      <c r="O29" s="14"/>
      <c r="P29" s="14"/>
      <c r="Q29" s="14"/>
      <c r="R29" s="3"/>
      <c r="S29" s="3"/>
      <c r="T29" s="3"/>
      <c r="U29" s="3"/>
      <c r="V29" s="3"/>
      <c r="W29" s="3"/>
      <c r="X29" s="3"/>
    </row>
    <row r="30" spans="1:24" s="7" customFormat="1" ht="17.100000000000001" customHeight="1" thickBot="1" x14ac:dyDescent="0.25">
      <c r="A30" s="14"/>
      <c r="B30" s="63"/>
      <c r="C30" s="133"/>
      <c r="D30" s="129"/>
      <c r="E30" s="129"/>
      <c r="F30" s="129"/>
      <c r="G30" s="129"/>
      <c r="H30" s="129"/>
      <c r="I30" s="129"/>
      <c r="J30" s="130"/>
      <c r="K30" s="14"/>
      <c r="L30" s="14"/>
      <c r="M30" s="14"/>
      <c r="N30" s="14"/>
      <c r="O30" s="14"/>
      <c r="P30" s="14"/>
      <c r="Q30" s="14"/>
      <c r="R30" s="3"/>
      <c r="S30" s="3"/>
      <c r="T30" s="3"/>
      <c r="U30" s="3"/>
      <c r="V30" s="3"/>
      <c r="W30" s="3"/>
      <c r="X30" s="3"/>
    </row>
    <row r="31" spans="1:24" s="7" customFormat="1" ht="24" customHeight="1" thickBot="1" x14ac:dyDescent="0.25">
      <c r="A31" s="14"/>
      <c r="B31" s="39">
        <f>B29+1</f>
        <v>8</v>
      </c>
      <c r="C31" s="134" t="s">
        <v>27</v>
      </c>
      <c r="D31" s="41">
        <f>SUM(D27:D29)</f>
        <v>2598.9530291432584</v>
      </c>
      <c r="E31" s="83">
        <f t="shared" ref="E31:J31" si="7">SUM(E27:E29)</f>
        <v>146.21750091977782</v>
      </c>
      <c r="F31" s="83">
        <f t="shared" si="7"/>
        <v>0</v>
      </c>
      <c r="G31" s="83">
        <f t="shared" si="7"/>
        <v>146.21750091977782</v>
      </c>
      <c r="H31" s="83">
        <f t="shared" si="7"/>
        <v>-26.223714590000004</v>
      </c>
      <c r="I31" s="83">
        <f t="shared" si="7"/>
        <v>2718.9468154730362</v>
      </c>
      <c r="J31" s="42">
        <f t="shared" si="7"/>
        <v>2658.9499223081475</v>
      </c>
      <c r="K31" s="14"/>
      <c r="L31" s="14"/>
      <c r="M31" s="14"/>
      <c r="N31" s="14"/>
      <c r="O31" s="14"/>
      <c r="P31" s="14"/>
      <c r="Q31" s="14"/>
      <c r="R31" s="3"/>
      <c r="S31" s="3"/>
      <c r="T31" s="3"/>
      <c r="U31" s="3"/>
      <c r="V31" s="3"/>
      <c r="W31" s="3"/>
      <c r="X31" s="3"/>
    </row>
    <row r="32" spans="1:24" s="7" customFormat="1" ht="17.100000000000001" customHeight="1" x14ac:dyDescent="0.2">
      <c r="A32" s="14"/>
      <c r="B32" s="60"/>
      <c r="C32" s="38"/>
      <c r="D32" s="86"/>
      <c r="E32" s="86"/>
      <c r="F32" s="86"/>
      <c r="G32" s="86"/>
      <c r="H32" s="86"/>
      <c r="I32" s="86"/>
      <c r="J32" s="70"/>
      <c r="K32" s="14"/>
      <c r="L32" s="14"/>
      <c r="M32" s="14"/>
      <c r="N32" s="14"/>
      <c r="O32" s="14"/>
      <c r="P32" s="14"/>
      <c r="Q32" s="14"/>
      <c r="R32" s="3"/>
      <c r="S32" s="3"/>
      <c r="T32" s="3"/>
      <c r="U32" s="3"/>
      <c r="V32" s="3"/>
      <c r="W32" s="3"/>
      <c r="X32" s="3"/>
    </row>
    <row r="33" spans="1:24" s="7" customFormat="1" ht="17.25" customHeight="1" x14ac:dyDescent="0.2">
      <c r="A33" s="14"/>
      <c r="B33" s="63"/>
      <c r="C33" s="286" t="s">
        <v>135</v>
      </c>
      <c r="D33" s="84"/>
      <c r="E33" s="84"/>
      <c r="F33" s="84"/>
      <c r="G33" s="84"/>
      <c r="H33" s="290"/>
      <c r="I33" s="84"/>
      <c r="J33" s="85"/>
      <c r="K33" s="14"/>
      <c r="L33" s="14"/>
      <c r="M33" s="14"/>
      <c r="N33" s="14"/>
      <c r="O33" s="14"/>
      <c r="P33" s="14"/>
      <c r="Q33" s="14"/>
      <c r="R33" s="3"/>
      <c r="S33" s="3"/>
      <c r="T33" s="3"/>
      <c r="U33" s="3"/>
      <c r="V33" s="3"/>
      <c r="W33" s="3"/>
      <c r="X33" s="3"/>
    </row>
    <row r="34" spans="1:24" s="7" customFormat="1" ht="16.5" customHeight="1" x14ac:dyDescent="0.2">
      <c r="A34" s="14"/>
      <c r="B34" s="63">
        <f>B31+1</f>
        <v>9</v>
      </c>
      <c r="C34" s="147" t="s">
        <v>66</v>
      </c>
      <c r="D34" s="31">
        <f>I27</f>
        <v>1107.715486723758</v>
      </c>
      <c r="E34" s="212">
        <v>64.252517182200009</v>
      </c>
      <c r="F34" s="212">
        <v>0</v>
      </c>
      <c r="G34" s="167">
        <v>64.252517182200009</v>
      </c>
      <c r="H34" s="336">
        <v>-4.1112866600000002</v>
      </c>
      <c r="I34" s="31">
        <f t="shared" ref="I34:I35" si="8">SUM(D34,G34,H34)</f>
        <v>1167.8567172459582</v>
      </c>
      <c r="J34" s="32">
        <f>(D34+I34)/2</f>
        <v>1137.7861019848581</v>
      </c>
      <c r="K34" s="14"/>
      <c r="L34"/>
      <c r="M34"/>
      <c r="N34"/>
      <c r="O34"/>
      <c r="P34"/>
      <c r="Q34"/>
      <c r="R34"/>
      <c r="S34" s="3"/>
      <c r="T34" s="3"/>
      <c r="U34" s="3"/>
      <c r="V34" s="3"/>
      <c r="W34" s="3"/>
      <c r="X34" s="3"/>
    </row>
    <row r="35" spans="1:24" s="7" customFormat="1" ht="22.35" customHeight="1" x14ac:dyDescent="0.2">
      <c r="A35" s="14"/>
      <c r="B35" s="63">
        <f>B34+1</f>
        <v>10</v>
      </c>
      <c r="C35" s="133" t="s">
        <v>67</v>
      </c>
      <c r="D35" s="31">
        <f>I28</f>
        <v>1299.8388735772853</v>
      </c>
      <c r="E35" s="212">
        <v>71.270164549177778</v>
      </c>
      <c r="F35" s="212">
        <v>0</v>
      </c>
      <c r="G35" s="174">
        <v>71.270164549177778</v>
      </c>
      <c r="H35" s="337">
        <v>-2.2109893899999995</v>
      </c>
      <c r="I35" s="31">
        <f t="shared" si="8"/>
        <v>1368.8980487364631</v>
      </c>
      <c r="J35" s="32">
        <f>(D35+I35)/2</f>
        <v>1334.3684611568742</v>
      </c>
      <c r="K35" s="14"/>
      <c r="L35"/>
      <c r="M35"/>
      <c r="N35"/>
      <c r="P35"/>
      <c r="Q35"/>
      <c r="R35"/>
      <c r="S35" s="3"/>
      <c r="T35" s="3"/>
      <c r="U35" s="3"/>
      <c r="V35" s="3"/>
      <c r="W35" s="3"/>
      <c r="X35" s="3"/>
    </row>
    <row r="36" spans="1:24" s="7" customFormat="1" ht="17.25" customHeight="1" x14ac:dyDescent="0.2">
      <c r="A36" s="14"/>
      <c r="B36" s="63">
        <f t="shared" ref="B36" si="9">B35+1</f>
        <v>11</v>
      </c>
      <c r="C36" s="133" t="s">
        <v>68</v>
      </c>
      <c r="D36" s="31">
        <f>I29</f>
        <v>311.39245517199282</v>
      </c>
      <c r="E36" s="212">
        <v>18.709813985900116</v>
      </c>
      <c r="F36" s="212">
        <v>0</v>
      </c>
      <c r="G36" s="174">
        <v>18.709813985900116</v>
      </c>
      <c r="H36" s="337">
        <v>-2.5944118899999999</v>
      </c>
      <c r="I36" s="31">
        <f>SUM(D36,G36,H36)</f>
        <v>327.50785726789292</v>
      </c>
      <c r="J36" s="32">
        <f t="shared" ref="J36" si="10">(D36+I36)/2</f>
        <v>319.45015621994287</v>
      </c>
      <c r="K36" s="14"/>
      <c r="L36"/>
      <c r="M36"/>
      <c r="N36"/>
      <c r="O36"/>
      <c r="P36"/>
      <c r="Q36"/>
      <c r="R36"/>
      <c r="S36" s="3"/>
      <c r="T36" s="3"/>
      <c r="U36" s="3"/>
      <c r="V36" s="3"/>
      <c r="W36" s="3"/>
      <c r="X36" s="3"/>
    </row>
    <row r="37" spans="1:24" s="7" customFormat="1" ht="17.25" customHeight="1" thickBot="1" x14ac:dyDescent="0.25">
      <c r="A37" s="14"/>
      <c r="B37" s="63"/>
      <c r="C37" s="133"/>
      <c r="D37" s="129"/>
      <c r="E37" s="129"/>
      <c r="F37" s="129"/>
      <c r="G37" s="129"/>
      <c r="H37" s="129"/>
      <c r="I37" s="129"/>
      <c r="J37" s="130"/>
      <c r="K37" s="14"/>
      <c r="L37"/>
      <c r="M37"/>
      <c r="N37"/>
      <c r="O37"/>
      <c r="P37"/>
      <c r="Q37"/>
      <c r="R37"/>
      <c r="S37" s="3"/>
      <c r="T37" s="3"/>
      <c r="U37" s="3"/>
      <c r="V37" s="3"/>
      <c r="W37" s="3"/>
      <c r="X37" s="3"/>
    </row>
    <row r="38" spans="1:24" s="7" customFormat="1" ht="24" customHeight="1" thickBot="1" x14ac:dyDescent="0.25">
      <c r="A38" s="14"/>
      <c r="B38" s="39">
        <f>B36+1</f>
        <v>12</v>
      </c>
      <c r="C38" s="134" t="s">
        <v>27</v>
      </c>
      <c r="D38" s="41">
        <f>SUM(D34:D36)</f>
        <v>2718.9468154730362</v>
      </c>
      <c r="E38" s="83">
        <f t="shared" ref="E38:J38" si="11">SUM(E34:E36)</f>
        <v>154.23249571727791</v>
      </c>
      <c r="F38" s="83">
        <f t="shared" si="11"/>
        <v>0</v>
      </c>
      <c r="G38" s="83">
        <f t="shared" si="11"/>
        <v>154.23249571727791</v>
      </c>
      <c r="H38" s="83">
        <f t="shared" si="11"/>
        <v>-8.9166879399999992</v>
      </c>
      <c r="I38" s="83">
        <f t="shared" si="11"/>
        <v>2864.2626232503144</v>
      </c>
      <c r="J38" s="42">
        <f t="shared" si="11"/>
        <v>2791.6047193616751</v>
      </c>
      <c r="K38" s="14"/>
      <c r="L38"/>
      <c r="M38"/>
      <c r="N38"/>
      <c r="O38"/>
      <c r="P38"/>
      <c r="Q38"/>
      <c r="R38"/>
      <c r="S38" s="3"/>
      <c r="T38" s="3"/>
      <c r="U38" s="3"/>
      <c r="V38" s="3"/>
      <c r="W38" s="3"/>
      <c r="X38" s="3"/>
    </row>
    <row r="39" spans="1:24" s="7" customFormat="1" ht="17.25" customHeight="1" x14ac:dyDescent="0.2">
      <c r="A39" s="14"/>
      <c r="B39" s="60"/>
      <c r="C39" s="38"/>
      <c r="D39" s="86"/>
      <c r="E39" s="86"/>
      <c r="F39" s="86"/>
      <c r="G39" s="86"/>
      <c r="H39" s="86"/>
      <c r="I39" s="86"/>
      <c r="J39" s="70"/>
      <c r="K39" s="14"/>
      <c r="L39"/>
      <c r="M39"/>
      <c r="N39"/>
      <c r="O39"/>
      <c r="P39"/>
      <c r="Q39"/>
      <c r="R39"/>
      <c r="S39" s="3"/>
      <c r="T39" s="3"/>
      <c r="U39" s="3"/>
      <c r="V39" s="3"/>
      <c r="W39" s="3"/>
      <c r="X39" s="3"/>
    </row>
    <row r="40" spans="1:24" s="7" customFormat="1" ht="17.25" customHeight="1" x14ac:dyDescent="0.2">
      <c r="A40" s="14"/>
      <c r="B40" s="63"/>
      <c r="C40" s="286" t="s">
        <v>136</v>
      </c>
      <c r="D40" s="84"/>
      <c r="E40" s="84"/>
      <c r="F40" s="84"/>
      <c r="G40" s="84"/>
      <c r="H40" s="290"/>
      <c r="I40" s="84"/>
      <c r="J40" s="85"/>
      <c r="K40" s="14"/>
      <c r="L40"/>
      <c r="M40"/>
      <c r="N40"/>
      <c r="O40"/>
      <c r="P40"/>
      <c r="Q40"/>
      <c r="R40"/>
      <c r="S40" s="3"/>
      <c r="T40" s="3"/>
      <c r="U40" s="3"/>
      <c r="V40" s="3"/>
      <c r="W40" s="3"/>
      <c r="X40" s="3"/>
    </row>
    <row r="41" spans="1:24" s="7" customFormat="1" ht="20.100000000000001" customHeight="1" x14ac:dyDescent="0.2">
      <c r="A41" s="14"/>
      <c r="B41" s="63">
        <f>B38+1</f>
        <v>13</v>
      </c>
      <c r="C41" s="147" t="s">
        <v>66</v>
      </c>
      <c r="D41" s="31">
        <f>I34</f>
        <v>1167.8567172459582</v>
      </c>
      <c r="E41" s="212">
        <v>66.045523567900005</v>
      </c>
      <c r="F41" s="212">
        <v>0</v>
      </c>
      <c r="G41" s="167">
        <v>66.045523567900005</v>
      </c>
      <c r="H41" s="336">
        <v>-4.8392967599999999</v>
      </c>
      <c r="I41" s="31">
        <f t="shared" ref="I41:I43" si="12">SUM(D41,G41,H41)</f>
        <v>1229.0629440538582</v>
      </c>
      <c r="J41" s="32">
        <f>(D41+I41)/2</f>
        <v>1198.4598306499083</v>
      </c>
      <c r="K41" s="14"/>
      <c r="L41"/>
      <c r="M41"/>
      <c r="N41"/>
      <c r="O41"/>
      <c r="P41"/>
      <c r="Q41"/>
      <c r="R41"/>
      <c r="S41" s="3"/>
      <c r="T41" s="3"/>
      <c r="U41" s="3"/>
      <c r="V41" s="3"/>
      <c r="W41" s="3"/>
      <c r="X41" s="3"/>
    </row>
    <row r="42" spans="1:24" s="7" customFormat="1" ht="17.25" customHeight="1" x14ac:dyDescent="0.2">
      <c r="A42" s="14"/>
      <c r="B42" s="63">
        <f>B41+1</f>
        <v>14</v>
      </c>
      <c r="C42" s="133" t="s">
        <v>67</v>
      </c>
      <c r="D42" s="31">
        <f>I35</f>
        <v>1368.8980487364631</v>
      </c>
      <c r="E42" s="212">
        <v>75.098635185800006</v>
      </c>
      <c r="F42" s="212">
        <v>0</v>
      </c>
      <c r="G42" s="174">
        <v>75.098635185800006</v>
      </c>
      <c r="H42" s="337">
        <v>-3.8094512700000003</v>
      </c>
      <c r="I42" s="31">
        <f t="shared" si="12"/>
        <v>1440.1872326522632</v>
      </c>
      <c r="J42" s="32">
        <f>(D42+I42)/2</f>
        <v>1404.5426406943632</v>
      </c>
      <c r="K42" s="14"/>
      <c r="L42"/>
      <c r="M42"/>
      <c r="N42"/>
      <c r="O42"/>
      <c r="P42"/>
      <c r="Q42"/>
      <c r="R42"/>
      <c r="S42" s="3"/>
      <c r="T42" s="3"/>
      <c r="U42" s="3"/>
      <c r="V42" s="3"/>
      <c r="W42" s="3"/>
      <c r="X42" s="3"/>
    </row>
    <row r="43" spans="1:24" s="7" customFormat="1" ht="17.25" customHeight="1" x14ac:dyDescent="0.2">
      <c r="A43" s="14"/>
      <c r="B43" s="63">
        <f t="shared" ref="B43" si="13">B42+1</f>
        <v>15</v>
      </c>
      <c r="C43" s="133" t="s">
        <v>68</v>
      </c>
      <c r="D43" s="31">
        <f>I36</f>
        <v>327.50785726789292</v>
      </c>
      <c r="E43" s="212">
        <v>19.700583016300001</v>
      </c>
      <c r="F43" s="212">
        <v>0</v>
      </c>
      <c r="G43" s="174">
        <v>19.700583016300001</v>
      </c>
      <c r="H43" s="337">
        <v>-4.7800952400000005</v>
      </c>
      <c r="I43" s="31">
        <f t="shared" si="12"/>
        <v>342.42834504419295</v>
      </c>
      <c r="J43" s="32">
        <f t="shared" ref="J43" si="14">(D43+I43)/2</f>
        <v>334.96810115604296</v>
      </c>
      <c r="K43" s="14"/>
      <c r="L43"/>
      <c r="M43"/>
      <c r="N43"/>
      <c r="O43"/>
      <c r="P43"/>
      <c r="Q43"/>
      <c r="R43"/>
      <c r="S43" s="3"/>
      <c r="T43" s="3"/>
      <c r="U43" s="3"/>
      <c r="V43" s="3"/>
      <c r="W43" s="3"/>
      <c r="X43" s="3"/>
    </row>
    <row r="44" spans="1:24" s="7" customFormat="1" ht="17.25" customHeight="1" thickBot="1" x14ac:dyDescent="0.25">
      <c r="A44" s="14"/>
      <c r="B44" s="63"/>
      <c r="C44" s="133"/>
      <c r="D44" s="129"/>
      <c r="E44" s="129"/>
      <c r="F44" s="129"/>
      <c r="G44" s="129"/>
      <c r="H44" s="129"/>
      <c r="I44" s="129"/>
      <c r="J44" s="130"/>
      <c r="K44" s="14"/>
      <c r="L44"/>
      <c r="M44"/>
      <c r="N44"/>
      <c r="O44"/>
      <c r="P44"/>
      <c r="Q44"/>
      <c r="R44"/>
      <c r="S44" s="3"/>
      <c r="T44" s="3"/>
      <c r="U44" s="3"/>
      <c r="V44" s="3"/>
      <c r="W44" s="3"/>
      <c r="X44" s="3"/>
    </row>
    <row r="45" spans="1:24" s="7" customFormat="1" ht="17.25" customHeight="1" thickBot="1" x14ac:dyDescent="0.25">
      <c r="A45" s="3"/>
      <c r="B45" s="39">
        <f>B43+1</f>
        <v>16</v>
      </c>
      <c r="C45" s="134" t="s">
        <v>27</v>
      </c>
      <c r="D45" s="41">
        <f>SUM(D41:D43)</f>
        <v>2864.2626232503144</v>
      </c>
      <c r="E45" s="83">
        <f t="shared" ref="E45:J45" si="15">SUM(E41:E43)</f>
        <v>160.84474177000004</v>
      </c>
      <c r="F45" s="83">
        <f t="shared" si="15"/>
        <v>0</v>
      </c>
      <c r="G45" s="83">
        <f t="shared" si="15"/>
        <v>160.84474177000004</v>
      </c>
      <c r="H45" s="83">
        <f t="shared" si="15"/>
        <v>-13.428843270000002</v>
      </c>
      <c r="I45" s="83">
        <f t="shared" si="15"/>
        <v>3011.6785217503143</v>
      </c>
      <c r="J45" s="42">
        <f t="shared" si="15"/>
        <v>2937.9705725003146</v>
      </c>
      <c r="K45" s="3"/>
      <c r="L45"/>
      <c r="M45"/>
      <c r="N45"/>
      <c r="O45"/>
      <c r="P45"/>
      <c r="Q45"/>
      <c r="R45"/>
      <c r="S45" s="3"/>
      <c r="T45" s="3"/>
      <c r="U45" s="3"/>
      <c r="V45" s="3"/>
      <c r="W45" s="3"/>
      <c r="X45" s="3"/>
    </row>
    <row r="46" spans="1:24" s="7" customFormat="1" ht="17.25" customHeight="1" x14ac:dyDescent="0.2">
      <c r="A46" s="3"/>
      <c r="B46" s="60"/>
      <c r="C46" s="135"/>
      <c r="D46" s="120"/>
      <c r="E46" s="86"/>
      <c r="F46" s="86"/>
      <c r="G46" s="86"/>
      <c r="H46" s="86"/>
      <c r="I46" s="86"/>
      <c r="J46" s="70"/>
      <c r="K46" s="3"/>
      <c r="L46"/>
      <c r="M46"/>
      <c r="N46"/>
      <c r="O46"/>
      <c r="P46"/>
      <c r="Q46"/>
      <c r="R46"/>
      <c r="S46" s="3"/>
      <c r="T46" s="3"/>
      <c r="U46" s="3"/>
      <c r="V46" s="3"/>
      <c r="W46" s="3"/>
      <c r="X46" s="3"/>
    </row>
    <row r="47" spans="1:24" s="7" customFormat="1" ht="17.25" customHeight="1" x14ac:dyDescent="0.2">
      <c r="A47" s="3"/>
      <c r="B47" s="63"/>
      <c r="C47" s="286" t="s">
        <v>137</v>
      </c>
      <c r="D47" s="84"/>
      <c r="E47" s="84"/>
      <c r="F47" s="84"/>
      <c r="G47" s="84"/>
      <c r="H47" s="290"/>
      <c r="I47" s="84"/>
      <c r="J47" s="85"/>
      <c r="K47" s="3"/>
      <c r="L47" s="3"/>
      <c r="M47" s="3"/>
      <c r="N47" s="3"/>
      <c r="O47" s="3"/>
      <c r="P47" s="3"/>
      <c r="Q47" s="3"/>
      <c r="R47" s="3"/>
      <c r="S47" s="3"/>
      <c r="T47" s="3"/>
      <c r="U47" s="3"/>
      <c r="V47" s="3"/>
      <c r="W47" s="3"/>
      <c r="X47" s="3"/>
    </row>
    <row r="48" spans="1:24" s="7" customFormat="1" ht="17.25" customHeight="1" x14ac:dyDescent="0.2">
      <c r="A48" s="14"/>
      <c r="B48" s="63">
        <f>B45+1</f>
        <v>17</v>
      </c>
      <c r="C48" s="147" t="s">
        <v>66</v>
      </c>
      <c r="D48" s="31">
        <f>I41</f>
        <v>1229.0629440538582</v>
      </c>
      <c r="E48" s="212">
        <v>66.563493550000004</v>
      </c>
      <c r="F48" s="212">
        <v>0</v>
      </c>
      <c r="G48" s="167">
        <v>66.669565400599993</v>
      </c>
      <c r="H48" s="336">
        <v>-4.4504536000000003</v>
      </c>
      <c r="I48" s="31">
        <f t="shared" ref="I48:I50" si="16">SUM(D48,G48,H48)</f>
        <v>1291.2820558544583</v>
      </c>
      <c r="J48" s="32">
        <f>(D48+I48)/2</f>
        <v>1260.1724999541584</v>
      </c>
      <c r="K48" s="14"/>
      <c r="L48" s="14"/>
      <c r="M48" s="14"/>
      <c r="N48" s="14"/>
      <c r="O48" s="14"/>
      <c r="P48" s="14"/>
      <c r="Q48" s="14"/>
      <c r="R48" s="3"/>
      <c r="S48" s="3"/>
      <c r="T48" s="3"/>
      <c r="U48" s="3"/>
      <c r="V48" s="3"/>
      <c r="W48" s="3"/>
      <c r="X48" s="3"/>
    </row>
    <row r="49" spans="1:24" s="7" customFormat="1" ht="17.25" customHeight="1" x14ac:dyDescent="0.2">
      <c r="A49" s="14"/>
      <c r="B49" s="63">
        <f>B48+1</f>
        <v>18</v>
      </c>
      <c r="C49" s="133" t="s">
        <v>67</v>
      </c>
      <c r="D49" s="31">
        <f>I42</f>
        <v>1440.1872326522632</v>
      </c>
      <c r="E49" s="211">
        <v>79.748572475755566</v>
      </c>
      <c r="F49" s="211">
        <v>0</v>
      </c>
      <c r="G49" s="338">
        <v>81.38158621664445</v>
      </c>
      <c r="H49" s="339">
        <v>-1.9617835099999998</v>
      </c>
      <c r="I49" s="31">
        <f t="shared" si="16"/>
        <v>1519.6070353589078</v>
      </c>
      <c r="J49" s="32">
        <f>(D49+I49)/2</f>
        <v>1479.8971340055855</v>
      </c>
      <c r="K49" s="14"/>
      <c r="L49" s="14"/>
      <c r="M49" s="14"/>
      <c r="N49" s="14"/>
      <c r="O49" s="14"/>
      <c r="P49" s="14"/>
      <c r="Q49" s="14"/>
      <c r="R49" s="3"/>
      <c r="S49" s="3"/>
      <c r="T49" s="3"/>
      <c r="U49" s="3"/>
      <c r="V49" s="3"/>
      <c r="W49" s="3"/>
      <c r="X49" s="3"/>
    </row>
    <row r="50" spans="1:24" s="7" customFormat="1" ht="17.25" customHeight="1" x14ac:dyDescent="0.2">
      <c r="A50" s="14"/>
      <c r="B50" s="63">
        <f t="shared" ref="B50" si="17">B49+1</f>
        <v>19</v>
      </c>
      <c r="C50" s="133" t="s">
        <v>68</v>
      </c>
      <c r="D50" s="31">
        <f>I43</f>
        <v>342.42834504419295</v>
      </c>
      <c r="E50" s="211">
        <v>21.246467215700005</v>
      </c>
      <c r="F50" s="211">
        <v>0</v>
      </c>
      <c r="G50" s="338">
        <v>21.246467215700005</v>
      </c>
      <c r="H50" s="339">
        <v>-8.8211373699999989</v>
      </c>
      <c r="I50" s="31">
        <f t="shared" si="16"/>
        <v>354.853674889893</v>
      </c>
      <c r="J50" s="32">
        <f t="shared" ref="J50" si="18">(D50+I50)/2</f>
        <v>348.64100996704298</v>
      </c>
      <c r="K50" s="14"/>
      <c r="L50" s="14"/>
      <c r="M50" s="14"/>
      <c r="N50" s="14"/>
      <c r="O50" s="14"/>
      <c r="P50" s="14"/>
      <c r="Q50" s="14"/>
      <c r="R50" s="3"/>
      <c r="S50" s="3"/>
      <c r="T50" s="3"/>
      <c r="U50" s="3"/>
      <c r="V50" s="3"/>
      <c r="W50" s="3"/>
      <c r="X50" s="3"/>
    </row>
    <row r="51" spans="1:24" s="7" customFormat="1" ht="17.25" customHeight="1" thickBot="1" x14ac:dyDescent="0.25">
      <c r="A51" s="3"/>
      <c r="B51" s="63"/>
      <c r="C51" s="133"/>
      <c r="D51" s="129"/>
      <c r="E51" s="129"/>
      <c r="F51" s="129"/>
      <c r="G51" s="129"/>
      <c r="H51" s="340"/>
      <c r="I51" s="129"/>
      <c r="J51" s="130"/>
      <c r="K51" s="3"/>
      <c r="L51" s="3"/>
      <c r="M51" s="3"/>
      <c r="N51" s="3"/>
      <c r="O51" s="3"/>
      <c r="P51" s="3"/>
      <c r="Q51" s="3"/>
      <c r="R51" s="3"/>
      <c r="S51" s="3"/>
      <c r="T51" s="3"/>
      <c r="U51" s="3"/>
      <c r="V51" s="3"/>
      <c r="W51" s="3"/>
      <c r="X51" s="3"/>
    </row>
    <row r="52" spans="1:24" s="7" customFormat="1" ht="24" customHeight="1" thickBot="1" x14ac:dyDescent="0.25">
      <c r="A52" s="3"/>
      <c r="B52" s="39">
        <f>B50+1</f>
        <v>20</v>
      </c>
      <c r="C52" s="40" t="s">
        <v>27</v>
      </c>
      <c r="D52" s="83">
        <f>SUM(D48:D50)</f>
        <v>3011.6785217503143</v>
      </c>
      <c r="E52" s="83">
        <f t="shared" ref="E52:J52" si="19">SUM(E48:E50)</f>
        <v>167.55853324145556</v>
      </c>
      <c r="F52" s="83">
        <f t="shared" si="19"/>
        <v>0</v>
      </c>
      <c r="G52" s="83">
        <f t="shared" si="19"/>
        <v>169.29761883294444</v>
      </c>
      <c r="H52" s="83">
        <f t="shared" si="19"/>
        <v>-15.233374479999998</v>
      </c>
      <c r="I52" s="83">
        <f t="shared" si="19"/>
        <v>3165.7427661032589</v>
      </c>
      <c r="J52" s="42">
        <f t="shared" si="19"/>
        <v>3088.7106439267868</v>
      </c>
      <c r="K52" s="3"/>
      <c r="L52" s="3"/>
      <c r="M52" s="3"/>
      <c r="N52" s="3"/>
      <c r="O52" s="3"/>
      <c r="P52" s="3"/>
      <c r="Q52" s="3"/>
      <c r="R52" s="3"/>
      <c r="S52" s="3"/>
      <c r="T52" s="3"/>
      <c r="U52" s="3"/>
      <c r="V52" s="3"/>
      <c r="W52" s="3"/>
      <c r="X52" s="3"/>
    </row>
    <row r="53" spans="1:24" s="7" customFormat="1" ht="17.25" customHeight="1" x14ac:dyDescent="0.2">
      <c r="A53" s="3"/>
      <c r="B53"/>
      <c r="C53"/>
      <c r="D53"/>
      <c r="E53"/>
      <c r="F53"/>
      <c r="G53"/>
      <c r="H53"/>
      <c r="I53"/>
      <c r="J53"/>
      <c r="K53" s="3"/>
      <c r="L53" s="3"/>
      <c r="M53" s="3"/>
      <c r="N53" s="3"/>
      <c r="O53" s="3"/>
      <c r="P53" s="3"/>
      <c r="Q53" s="3"/>
      <c r="R53" s="3"/>
      <c r="S53" s="3"/>
      <c r="T53" s="3"/>
      <c r="U53" s="3"/>
      <c r="V53" s="3"/>
      <c r="W53" s="3"/>
      <c r="X53" s="3"/>
    </row>
    <row r="54" spans="1:24" s="7" customFormat="1" ht="24" customHeight="1" x14ac:dyDescent="0.2">
      <c r="A54" s="3"/>
      <c r="B54"/>
      <c r="C54"/>
      <c r="D54"/>
      <c r="E54"/>
      <c r="F54"/>
      <c r="G54"/>
      <c r="H54"/>
      <c r="I54"/>
      <c r="J54"/>
      <c r="K54" s="3"/>
      <c r="L54" s="3"/>
      <c r="M54" s="3"/>
      <c r="N54" s="3"/>
      <c r="O54" s="3"/>
      <c r="P54" s="3"/>
      <c r="Q54" s="3"/>
      <c r="R54" s="3"/>
      <c r="S54" s="3"/>
      <c r="T54" s="3"/>
      <c r="U54" s="3"/>
      <c r="V54" s="3"/>
      <c r="W54" s="3"/>
      <c r="X54" s="3"/>
    </row>
    <row r="55" spans="1:24" s="7" customFormat="1" ht="17.25" customHeight="1" x14ac:dyDescent="0.2">
      <c r="A55" s="3"/>
      <c r="B55" s="14"/>
      <c r="C55" s="160"/>
      <c r="D55" s="161"/>
      <c r="E55" s="161"/>
      <c r="F55" s="161"/>
      <c r="G55" s="161"/>
      <c r="H55" s="161"/>
      <c r="I55" s="161"/>
      <c r="J55" s="161"/>
      <c r="K55" s="3"/>
      <c r="L55" s="3"/>
      <c r="M55" s="3"/>
      <c r="N55" s="3"/>
      <c r="O55" s="3"/>
      <c r="P55" s="3"/>
      <c r="Q55" s="3"/>
      <c r="R55" s="3"/>
      <c r="S55" s="3"/>
      <c r="T55" s="3"/>
      <c r="U55" s="3"/>
      <c r="V55" s="3"/>
      <c r="W55" s="3"/>
      <c r="X55" s="3"/>
    </row>
    <row r="56" spans="1:24" s="162" customFormat="1" ht="21" customHeight="1" x14ac:dyDescent="0.2">
      <c r="A56" s="161"/>
      <c r="B56" s="43"/>
      <c r="C56" s="454"/>
      <c r="D56" s="454"/>
      <c r="E56" s="454"/>
      <c r="F56" s="454"/>
      <c r="G56" s="454"/>
      <c r="H56" s="454"/>
      <c r="I56" s="454"/>
      <c r="J56" s="454"/>
      <c r="K56" s="161"/>
      <c r="L56" s="161"/>
      <c r="M56" s="161"/>
      <c r="N56" s="161"/>
      <c r="O56" s="161"/>
      <c r="P56" s="161"/>
      <c r="Q56" s="161"/>
      <c r="R56" s="161"/>
      <c r="S56" s="161"/>
      <c r="T56" s="161"/>
      <c r="U56" s="161"/>
      <c r="V56" s="161"/>
      <c r="W56" s="161"/>
      <c r="X56" s="161"/>
    </row>
    <row r="57" spans="1:24" s="7" customFormat="1" ht="17.25" customHeight="1" x14ac:dyDescent="0.2">
      <c r="A57" s="3"/>
      <c r="B57"/>
      <c r="C57"/>
      <c r="D57"/>
      <c r="E57"/>
      <c r="F57"/>
      <c r="G57"/>
      <c r="H57"/>
      <c r="I57"/>
      <c r="J57"/>
      <c r="K57" s="3"/>
      <c r="L57" s="3"/>
      <c r="M57" s="3"/>
      <c r="N57" s="3"/>
      <c r="O57" s="3"/>
      <c r="P57" s="3"/>
      <c r="Q57" s="3"/>
      <c r="R57" s="3"/>
      <c r="S57" s="3"/>
      <c r="T57" s="3"/>
      <c r="U57" s="3"/>
      <c r="V57" s="3"/>
      <c r="W57" s="3"/>
      <c r="X57" s="3"/>
    </row>
    <row r="58" spans="1:24" s="7" customFormat="1" ht="14.25" x14ac:dyDescent="0.2">
      <c r="A58" s="3"/>
      <c r="B58"/>
      <c r="C58"/>
      <c r="D58"/>
      <c r="E58"/>
      <c r="F58"/>
      <c r="G58"/>
      <c r="H58"/>
      <c r="I58"/>
      <c r="J58"/>
      <c r="K58" s="3"/>
      <c r="L58" s="3"/>
      <c r="M58" s="3"/>
      <c r="N58" s="3"/>
      <c r="O58" s="3"/>
      <c r="P58" s="3"/>
      <c r="Q58" s="3"/>
      <c r="R58" s="3"/>
      <c r="S58" s="3"/>
      <c r="T58" s="3"/>
      <c r="U58" s="3"/>
      <c r="V58" s="3"/>
      <c r="W58" s="3"/>
      <c r="X58" s="3"/>
    </row>
    <row r="59" spans="1:24" s="7" customFormat="1" ht="14.25" x14ac:dyDescent="0.2">
      <c r="A59" s="3"/>
      <c r="B59"/>
      <c r="C59"/>
      <c r="D59"/>
      <c r="E59"/>
      <c r="F59"/>
      <c r="G59"/>
      <c r="H59"/>
      <c r="I59"/>
      <c r="J59"/>
      <c r="K59" s="3"/>
      <c r="L59" s="3"/>
      <c r="M59" s="3"/>
      <c r="N59" s="3"/>
      <c r="O59" s="3"/>
      <c r="P59" s="3"/>
      <c r="Q59" s="3"/>
      <c r="R59" s="3"/>
      <c r="S59" s="3"/>
      <c r="T59" s="3"/>
      <c r="U59" s="3"/>
      <c r="V59" s="3"/>
      <c r="W59" s="3"/>
      <c r="X59" s="3"/>
    </row>
    <row r="60" spans="1:24" s="7" customFormat="1" ht="14.25" x14ac:dyDescent="0.2">
      <c r="A60" s="3"/>
      <c r="B60"/>
      <c r="C60"/>
      <c r="D60"/>
      <c r="E60"/>
      <c r="F60"/>
      <c r="G60"/>
      <c r="H60"/>
      <c r="I60"/>
      <c r="J60"/>
      <c r="K60" s="3"/>
      <c r="L60" s="3"/>
      <c r="M60" s="3"/>
      <c r="N60" s="3"/>
      <c r="O60" s="3"/>
      <c r="P60" s="3"/>
      <c r="Q60" s="3"/>
      <c r="R60" s="3"/>
      <c r="S60" s="3"/>
      <c r="T60" s="3"/>
      <c r="U60" s="3"/>
      <c r="V60" s="3"/>
      <c r="W60" s="3"/>
      <c r="X60" s="3"/>
    </row>
    <row r="61" spans="1:24" s="7" customFormat="1" ht="14.25" x14ac:dyDescent="0.2">
      <c r="A61" s="3"/>
      <c r="B61"/>
      <c r="C61"/>
      <c r="D61"/>
      <c r="E61"/>
      <c r="F61"/>
      <c r="G61"/>
      <c r="H61"/>
      <c r="I61"/>
      <c r="J61"/>
      <c r="K61" s="3"/>
      <c r="L61" s="3"/>
      <c r="M61" s="3"/>
      <c r="N61" s="3"/>
      <c r="O61" s="3"/>
      <c r="P61" s="3"/>
      <c r="Q61" s="3"/>
      <c r="R61" s="3"/>
      <c r="S61" s="3"/>
      <c r="T61" s="3"/>
      <c r="U61" s="3"/>
      <c r="V61" s="3"/>
      <c r="W61" s="3"/>
      <c r="X61" s="3"/>
    </row>
    <row r="62" spans="1:24" s="7" customFormat="1" ht="14.25" x14ac:dyDescent="0.2">
      <c r="A62" s="3"/>
      <c r="B62"/>
      <c r="C62"/>
      <c r="D62"/>
      <c r="E62"/>
      <c r="F62"/>
      <c r="G62"/>
      <c r="H62"/>
      <c r="I62"/>
      <c r="J62"/>
      <c r="K62" s="3"/>
      <c r="L62" s="3"/>
      <c r="M62" s="3"/>
      <c r="N62" s="3"/>
      <c r="O62" s="3"/>
      <c r="P62" s="3"/>
      <c r="Q62" s="3"/>
      <c r="R62" s="3"/>
      <c r="S62" s="3"/>
      <c r="T62" s="3"/>
      <c r="U62" s="3"/>
      <c r="V62" s="3"/>
      <c r="W62" s="3"/>
      <c r="X62" s="3"/>
    </row>
    <row r="63" spans="1:24" s="7" customFormat="1" ht="14.25" x14ac:dyDescent="0.2">
      <c r="A63" s="3"/>
      <c r="B63"/>
      <c r="C63"/>
      <c r="D63"/>
      <c r="E63"/>
      <c r="F63"/>
      <c r="G63"/>
      <c r="H63"/>
      <c r="I63"/>
      <c r="J63"/>
      <c r="K63" s="3"/>
      <c r="L63" s="3"/>
      <c r="M63" s="3"/>
      <c r="N63" s="3"/>
      <c r="O63" s="3"/>
      <c r="P63" s="3"/>
      <c r="Q63" s="3"/>
      <c r="R63" s="3"/>
      <c r="S63" s="3"/>
      <c r="T63" s="3"/>
      <c r="U63" s="3"/>
      <c r="V63" s="3"/>
      <c r="W63" s="3"/>
      <c r="X63" s="3"/>
    </row>
    <row r="64" spans="1:24" s="7" customFormat="1" ht="14.25" x14ac:dyDescent="0.2">
      <c r="A64" s="3"/>
      <c r="B64"/>
      <c r="C64"/>
      <c r="D64"/>
      <c r="E64"/>
      <c r="F64"/>
      <c r="G64"/>
      <c r="H64"/>
      <c r="I64"/>
      <c r="J64"/>
      <c r="K64" s="3"/>
      <c r="L64" s="3"/>
      <c r="M64" s="3"/>
      <c r="N64" s="3"/>
      <c r="O64" s="3"/>
      <c r="P64" s="3"/>
      <c r="Q64" s="3"/>
      <c r="R64" s="3"/>
      <c r="S64" s="3"/>
      <c r="T64" s="3"/>
      <c r="U64" s="3"/>
      <c r="V64" s="3"/>
      <c r="W64" s="3"/>
      <c r="X64" s="3"/>
    </row>
    <row r="65" spans="1:24" s="7" customFormat="1" ht="14.25" x14ac:dyDescent="0.2">
      <c r="A65" s="3"/>
      <c r="B65"/>
      <c r="C65"/>
      <c r="D65"/>
      <c r="E65"/>
      <c r="F65"/>
      <c r="G65"/>
      <c r="H65"/>
      <c r="I65"/>
      <c r="J65"/>
      <c r="K65" s="3"/>
      <c r="L65" s="3"/>
      <c r="M65" s="3"/>
      <c r="N65" s="3"/>
      <c r="O65" s="3"/>
      <c r="P65" s="3"/>
      <c r="Q65" s="3"/>
      <c r="R65" s="3"/>
      <c r="S65" s="3"/>
      <c r="T65" s="3"/>
      <c r="U65" s="3"/>
      <c r="V65" s="3"/>
      <c r="W65" s="3"/>
      <c r="X65" s="3"/>
    </row>
    <row r="66" spans="1:24" s="7" customFormat="1" ht="15" x14ac:dyDescent="0.2">
      <c r="B66" s="4"/>
      <c r="C66" s="5"/>
      <c r="D66" s="3"/>
      <c r="E66" s="3"/>
      <c r="F66" s="3"/>
      <c r="G66" s="3"/>
      <c r="H66" s="3"/>
      <c r="I66" s="3"/>
      <c r="J66" s="3"/>
    </row>
    <row r="67" spans="1:24" s="7" customFormat="1" x14ac:dyDescent="0.2"/>
    <row r="68" spans="1:24" s="7" customFormat="1" x14ac:dyDescent="0.2"/>
    <row r="69" spans="1:24" s="7" customFormat="1" ht="15" x14ac:dyDescent="0.2">
      <c r="B69" s="4"/>
      <c r="C69" s="5"/>
      <c r="D69" s="3"/>
      <c r="E69" s="3"/>
      <c r="F69" s="3"/>
      <c r="G69" s="3"/>
      <c r="H69" s="3"/>
      <c r="I69" s="3"/>
      <c r="J69" s="3"/>
    </row>
    <row r="70" spans="1:24" s="7" customFormat="1" ht="15" x14ac:dyDescent="0.2">
      <c r="B70" s="4"/>
      <c r="C70" s="5"/>
      <c r="D70" s="3"/>
      <c r="E70" s="3"/>
      <c r="F70" s="3"/>
      <c r="G70" s="3"/>
      <c r="H70" s="3"/>
      <c r="I70" s="3"/>
      <c r="J70" s="3"/>
    </row>
    <row r="71" spans="1:24" s="7" customFormat="1" x14ac:dyDescent="0.2"/>
    <row r="72" spans="1:24" s="7" customFormat="1" x14ac:dyDescent="0.2"/>
    <row r="73" spans="1:24" s="7" customFormat="1" x14ac:dyDescent="0.2">
      <c r="B73" s="11"/>
      <c r="C73" s="12"/>
    </row>
    <row r="74" spans="1:24" s="7" customFormat="1" x14ac:dyDescent="0.2">
      <c r="B74" s="11"/>
      <c r="C74" s="12"/>
    </row>
    <row r="75" spans="1:24" s="7" customFormat="1" x14ac:dyDescent="0.2">
      <c r="B75" s="11"/>
      <c r="C75" s="12"/>
    </row>
    <row r="76" spans="1:24" x14ac:dyDescent="0.2">
      <c r="B76" s="11"/>
      <c r="C76" s="12"/>
      <c r="D76" s="7"/>
      <c r="E76" s="7"/>
      <c r="F76" s="7"/>
      <c r="G76" s="7"/>
      <c r="H76" s="7"/>
      <c r="I76" s="7"/>
      <c r="J76" s="7"/>
    </row>
    <row r="77" spans="1:24" x14ac:dyDescent="0.2">
      <c r="B77" s="11"/>
      <c r="C77" s="12"/>
      <c r="D77" s="7"/>
      <c r="E77" s="7"/>
      <c r="F77" s="7"/>
      <c r="G77" s="7"/>
      <c r="H77" s="7"/>
      <c r="I77" s="7"/>
      <c r="J77" s="7"/>
    </row>
    <row r="78" spans="1:24" x14ac:dyDescent="0.2">
      <c r="B78" s="11"/>
      <c r="C78" s="12"/>
      <c r="D78" s="7"/>
      <c r="E78" s="7"/>
      <c r="F78" s="7"/>
      <c r="G78" s="7"/>
      <c r="H78" s="7"/>
      <c r="I78" s="7"/>
      <c r="J78" s="7"/>
    </row>
    <row r="79" spans="1:24" x14ac:dyDescent="0.2">
      <c r="B79" s="11"/>
      <c r="C79" s="12"/>
      <c r="D79" s="7"/>
      <c r="E79" s="7"/>
      <c r="F79" s="7"/>
      <c r="G79" s="7"/>
      <c r="H79" s="7"/>
      <c r="I79" s="7"/>
      <c r="J79" s="7"/>
    </row>
    <row r="80" spans="1:24" x14ac:dyDescent="0.2">
      <c r="B80" s="11"/>
      <c r="C80" s="12"/>
      <c r="D80" s="7"/>
      <c r="E80" s="7"/>
      <c r="F80" s="7"/>
      <c r="G80" s="7"/>
      <c r="H80" s="7"/>
      <c r="I80" s="7"/>
      <c r="J80" s="7"/>
    </row>
  </sheetData>
  <mergeCells count="4">
    <mergeCell ref="B7:J7"/>
    <mergeCell ref="B8:J8"/>
    <mergeCell ref="B9:J9"/>
    <mergeCell ref="C56:J56"/>
  </mergeCells>
  <phoneticPr fontId="4" type="noConversion"/>
  <printOptions horizontalCentered="1"/>
  <pageMargins left="0.51" right="0.51180993000874886" top="0.74803040244969377" bottom="0.23622047244094488" header="0" footer="0"/>
  <pageSetup scale="71" orientation="portrait" r:id="rId1"/>
  <headerFooter alignWithMargins="0"/>
  <ignoredErrors>
    <ignoredError sqref="B28:J33 B27:C27 B35:J40 B34:C34 B42:J47 B41:C41 B49:J51 B48:C48"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pageSetUpPr fitToPage="1"/>
  </sheetPr>
  <dimension ref="A1:W74"/>
  <sheetViews>
    <sheetView view="pageBreakPreview" topLeftCell="A2" zoomScaleNormal="100" zoomScaleSheetLayoutView="100" workbookViewId="0">
      <selection activeCell="B7" sqref="B7:I7"/>
    </sheetView>
  </sheetViews>
  <sheetFormatPr defaultColWidth="9.42578125" defaultRowHeight="12.75" x14ac:dyDescent="0.2"/>
  <cols>
    <col min="1" max="1" width="2.5703125" customWidth="1"/>
    <col min="2" max="2" width="6.42578125" style="1" customWidth="1"/>
    <col min="3" max="3" width="34.5703125" style="2" customWidth="1"/>
    <col min="4" max="4" width="14.5703125" customWidth="1"/>
    <col min="5" max="6" width="20.5703125" customWidth="1"/>
    <col min="7" max="8" width="18.42578125" customWidth="1"/>
    <col min="9" max="9" width="21.7109375" customWidth="1"/>
    <col min="10" max="10" width="2.5703125" customWidth="1"/>
  </cols>
  <sheetData>
    <row r="1" spans="1:23" s="7" customFormat="1" ht="17.25" customHeight="1" x14ac:dyDescent="0.2">
      <c r="A1" s="14"/>
      <c r="B1" s="115" t="s">
        <v>0</v>
      </c>
      <c r="C1" s="17"/>
      <c r="D1" s="14"/>
      <c r="E1" s="14"/>
      <c r="F1" s="14"/>
      <c r="G1" s="14"/>
      <c r="H1" s="14"/>
      <c r="I1" s="13" t="s">
        <v>1</v>
      </c>
      <c r="J1" s="14"/>
      <c r="K1" s="14"/>
      <c r="L1" s="14"/>
      <c r="M1" s="14"/>
      <c r="N1" s="14"/>
      <c r="O1" s="14"/>
      <c r="P1" s="14"/>
      <c r="Q1" s="3"/>
      <c r="R1" s="3"/>
      <c r="S1" s="3"/>
      <c r="T1" s="3"/>
      <c r="U1" s="3"/>
      <c r="V1" s="3"/>
      <c r="W1" s="3"/>
    </row>
    <row r="2" spans="1:23" s="7" customFormat="1" ht="17.25" customHeight="1" x14ac:dyDescent="0.2">
      <c r="A2" s="14"/>
      <c r="B2" s="115"/>
      <c r="C2" s="15"/>
      <c r="D2" s="14"/>
      <c r="E2" s="14"/>
      <c r="F2" s="14"/>
      <c r="G2" s="14"/>
      <c r="H2" s="14"/>
      <c r="I2" s="13" t="s">
        <v>2</v>
      </c>
      <c r="J2" s="14"/>
      <c r="K2" s="14"/>
      <c r="L2" s="14"/>
      <c r="M2" s="14"/>
      <c r="N2" s="14"/>
      <c r="O2" s="14"/>
      <c r="P2" s="14"/>
      <c r="Q2" s="3"/>
      <c r="R2" s="3"/>
      <c r="S2" s="3"/>
      <c r="T2" s="3"/>
      <c r="U2" s="3"/>
      <c r="V2" s="3"/>
      <c r="W2" s="3"/>
    </row>
    <row r="3" spans="1:23" s="7" customFormat="1" ht="17.25" customHeight="1" x14ac:dyDescent="0.2">
      <c r="A3" s="14"/>
      <c r="B3" s="16"/>
      <c r="C3" s="17"/>
      <c r="D3" s="14"/>
      <c r="E3" s="14"/>
      <c r="F3" s="14"/>
      <c r="G3" s="14"/>
      <c r="H3" s="14"/>
      <c r="I3" s="13" t="s">
        <v>43</v>
      </c>
      <c r="J3" s="14"/>
      <c r="K3" s="14"/>
      <c r="L3" s="14"/>
      <c r="M3" s="14"/>
      <c r="N3" s="14"/>
      <c r="O3" s="14"/>
      <c r="P3" s="14"/>
      <c r="Q3" s="3"/>
      <c r="R3" s="3"/>
      <c r="S3" s="3"/>
      <c r="T3" s="3"/>
      <c r="U3" s="3"/>
      <c r="V3" s="3"/>
      <c r="W3" s="3"/>
    </row>
    <row r="4" spans="1:23" s="7" customFormat="1" ht="17.25" customHeight="1" x14ac:dyDescent="0.2">
      <c r="A4" s="14"/>
      <c r="B4" s="43"/>
      <c r="C4" s="17"/>
      <c r="D4" s="14"/>
      <c r="E4" s="14"/>
      <c r="F4" s="14"/>
      <c r="G4" s="14"/>
      <c r="H4" s="14"/>
      <c r="I4" s="13" t="s">
        <v>221</v>
      </c>
      <c r="J4" s="14"/>
      <c r="K4" s="14"/>
      <c r="L4" s="14"/>
      <c r="M4" s="14"/>
      <c r="N4" s="14"/>
      <c r="O4" s="14"/>
      <c r="P4" s="14"/>
      <c r="Q4" s="3"/>
      <c r="R4" s="3"/>
      <c r="S4" s="3"/>
      <c r="T4" s="3"/>
      <c r="U4" s="3"/>
      <c r="V4" s="3"/>
      <c r="W4" s="3"/>
    </row>
    <row r="5" spans="1:23" s="7" customFormat="1" ht="17.25" customHeight="1" x14ac:dyDescent="0.2">
      <c r="A5" s="14"/>
      <c r="B5" s="43"/>
      <c r="C5" s="17"/>
      <c r="D5" s="14"/>
      <c r="E5" s="14"/>
      <c r="F5" s="14"/>
      <c r="G5" s="14"/>
      <c r="H5" s="14"/>
      <c r="I5" s="13" t="s">
        <v>5</v>
      </c>
      <c r="J5" s="14"/>
      <c r="K5" s="14"/>
      <c r="L5" s="14"/>
      <c r="M5" s="14"/>
      <c r="N5" s="14"/>
      <c r="O5" s="14"/>
      <c r="P5" s="14"/>
      <c r="Q5" s="3"/>
      <c r="R5" s="3"/>
      <c r="S5" s="3"/>
      <c r="T5" s="3"/>
      <c r="U5" s="3"/>
      <c r="V5" s="3"/>
      <c r="W5" s="3"/>
    </row>
    <row r="6" spans="1:23" s="7" customFormat="1" ht="17.25" customHeight="1" x14ac:dyDescent="0.2">
      <c r="A6" s="14"/>
      <c r="B6" s="43"/>
      <c r="C6" s="17"/>
      <c r="D6" s="14"/>
      <c r="E6" s="14"/>
      <c r="F6" s="14"/>
      <c r="G6" s="14"/>
      <c r="H6" s="14"/>
      <c r="I6" s="13" t="s">
        <v>40</v>
      </c>
      <c r="J6" s="14"/>
      <c r="K6" s="14"/>
      <c r="L6" s="14"/>
      <c r="M6" s="14"/>
      <c r="N6" s="14"/>
      <c r="O6" s="14"/>
      <c r="P6" s="14"/>
      <c r="Q6" s="3"/>
      <c r="R6" s="3"/>
      <c r="S6" s="3"/>
      <c r="T6" s="3"/>
      <c r="U6" s="3"/>
      <c r="V6" s="3"/>
      <c r="W6" s="3"/>
    </row>
    <row r="7" spans="1:23" s="7" customFormat="1" ht="17.25" customHeight="1" x14ac:dyDescent="0.2">
      <c r="A7" s="14"/>
      <c r="B7" s="437" t="s">
        <v>40</v>
      </c>
      <c r="C7" s="437"/>
      <c r="D7" s="437"/>
      <c r="E7" s="437"/>
      <c r="F7" s="437"/>
      <c r="G7" s="437"/>
      <c r="H7" s="437"/>
      <c r="I7" s="437"/>
      <c r="J7" s="43"/>
      <c r="K7" s="14"/>
      <c r="L7" s="14"/>
      <c r="M7" s="14"/>
      <c r="N7" s="14"/>
      <c r="O7" s="14"/>
      <c r="P7" s="14"/>
      <c r="Q7" s="3"/>
      <c r="R7" s="3"/>
      <c r="S7" s="3"/>
      <c r="T7" s="3"/>
      <c r="U7" s="3"/>
      <c r="V7" s="3"/>
      <c r="W7" s="3"/>
    </row>
    <row r="8" spans="1:23" s="7" customFormat="1" ht="17.25" customHeight="1" x14ac:dyDescent="0.2">
      <c r="A8" s="14"/>
      <c r="B8" s="437" t="s">
        <v>222</v>
      </c>
      <c r="C8" s="437"/>
      <c r="D8" s="437"/>
      <c r="E8" s="437"/>
      <c r="F8" s="437"/>
      <c r="G8" s="437"/>
      <c r="H8" s="437"/>
      <c r="I8" s="437"/>
      <c r="J8" s="43"/>
      <c r="K8" s="14"/>
      <c r="L8" s="14"/>
      <c r="M8" s="14"/>
      <c r="N8" s="14"/>
      <c r="O8" s="14"/>
      <c r="P8" s="14"/>
      <c r="Q8" s="3"/>
      <c r="R8" s="3"/>
      <c r="S8" s="3"/>
      <c r="T8" s="3"/>
      <c r="U8" s="3"/>
      <c r="V8" s="3"/>
      <c r="W8" s="3"/>
    </row>
    <row r="9" spans="1:23" s="7" customFormat="1" ht="17.25" customHeight="1" x14ac:dyDescent="0.2">
      <c r="A9" s="14"/>
      <c r="B9" s="438" t="s">
        <v>77</v>
      </c>
      <c r="C9" s="438"/>
      <c r="D9" s="438"/>
      <c r="E9" s="438"/>
      <c r="F9" s="438"/>
      <c r="G9" s="438"/>
      <c r="H9" s="438"/>
      <c r="I9" s="438"/>
      <c r="J9" s="46"/>
      <c r="K9" s="14"/>
      <c r="L9" s="14"/>
      <c r="M9" s="14"/>
      <c r="N9" s="14"/>
      <c r="O9" s="14"/>
      <c r="P9" s="14"/>
      <c r="Q9" s="3"/>
      <c r="R9" s="3"/>
      <c r="S9" s="3"/>
      <c r="T9" s="3"/>
      <c r="U9" s="3"/>
      <c r="V9" s="3"/>
      <c r="W9" s="3"/>
    </row>
    <row r="10" spans="1:23" s="7" customFormat="1" ht="17.25" customHeight="1" thickBot="1" x14ac:dyDescent="0.25">
      <c r="A10" s="14"/>
      <c r="B10" s="43"/>
      <c r="C10" s="17"/>
      <c r="D10" s="14"/>
      <c r="E10" s="14"/>
      <c r="F10" s="14"/>
      <c r="G10" s="14"/>
      <c r="H10" s="14"/>
      <c r="I10" s="14"/>
      <c r="J10" s="14"/>
      <c r="K10" s="14"/>
      <c r="L10" s="14"/>
      <c r="M10" s="14"/>
      <c r="N10" s="14"/>
      <c r="O10" s="14"/>
      <c r="P10" s="14"/>
      <c r="Q10" s="3"/>
      <c r="R10" s="3"/>
      <c r="S10" s="3"/>
      <c r="T10" s="3"/>
      <c r="U10" s="3"/>
      <c r="V10" s="3"/>
      <c r="W10" s="3"/>
    </row>
    <row r="11" spans="1:23" s="9" customFormat="1" ht="17.100000000000001" customHeight="1" x14ac:dyDescent="0.2">
      <c r="A11" s="47"/>
      <c r="B11" s="48"/>
      <c r="C11" s="49"/>
      <c r="D11" s="49"/>
      <c r="E11" s="49"/>
      <c r="F11" s="49"/>
      <c r="G11" s="49"/>
      <c r="H11" s="49"/>
      <c r="I11" s="51" t="s">
        <v>100</v>
      </c>
      <c r="J11" s="47"/>
      <c r="K11" s="47"/>
      <c r="L11" s="47"/>
      <c r="M11" s="47"/>
      <c r="N11" s="47"/>
      <c r="O11" s="47"/>
      <c r="P11" s="47"/>
      <c r="Q11" s="6"/>
      <c r="R11" s="6"/>
      <c r="S11" s="6"/>
      <c r="T11" s="6"/>
      <c r="U11" s="6"/>
      <c r="V11" s="6"/>
      <c r="W11" s="6"/>
    </row>
    <row r="12" spans="1:23" s="9" customFormat="1" ht="17.100000000000001" customHeight="1" x14ac:dyDescent="0.2">
      <c r="A12" s="47"/>
      <c r="B12" s="52"/>
      <c r="C12" s="53"/>
      <c r="D12" s="53"/>
      <c r="E12" s="53" t="s">
        <v>53</v>
      </c>
      <c r="F12" s="53" t="s">
        <v>53</v>
      </c>
      <c r="G12" s="53"/>
      <c r="H12" s="53"/>
      <c r="I12" s="55" t="s">
        <v>51</v>
      </c>
      <c r="J12" s="47"/>
      <c r="K12" s="47"/>
      <c r="L12" s="47"/>
      <c r="M12" s="47"/>
      <c r="N12" s="47"/>
      <c r="O12" s="47"/>
      <c r="P12" s="47"/>
      <c r="Q12" s="6"/>
      <c r="R12" s="6"/>
      <c r="S12" s="6"/>
      <c r="T12" s="6"/>
      <c r="U12" s="6"/>
      <c r="V12" s="6"/>
      <c r="W12" s="6"/>
    </row>
    <row r="13" spans="1:23" s="9" customFormat="1" ht="17.100000000000001" customHeight="1" x14ac:dyDescent="0.2">
      <c r="A13" s="47"/>
      <c r="B13" s="52"/>
      <c r="C13" s="53"/>
      <c r="D13" s="53"/>
      <c r="E13" s="53" t="s">
        <v>57</v>
      </c>
      <c r="F13" s="53" t="s">
        <v>57</v>
      </c>
      <c r="G13" s="53"/>
      <c r="H13" s="53"/>
      <c r="I13" s="55" t="s">
        <v>53</v>
      </c>
      <c r="J13" s="47"/>
      <c r="K13" s="47"/>
      <c r="L13" s="47"/>
      <c r="M13" s="47"/>
      <c r="N13" s="47"/>
      <c r="O13" s="47"/>
      <c r="P13" s="47"/>
      <c r="Q13" s="6"/>
      <c r="R13" s="6"/>
      <c r="S13" s="6"/>
      <c r="T13" s="6"/>
      <c r="U13" s="6"/>
      <c r="V13" s="6"/>
      <c r="W13" s="6"/>
    </row>
    <row r="14" spans="1:23" s="9" customFormat="1" ht="17.100000000000001" customHeight="1" x14ac:dyDescent="0.2">
      <c r="A14" s="47"/>
      <c r="B14" s="52"/>
      <c r="C14" s="53"/>
      <c r="D14" s="53"/>
      <c r="E14" s="53" t="s">
        <v>226</v>
      </c>
      <c r="F14" s="53" t="s">
        <v>226</v>
      </c>
      <c r="G14" s="53" t="s">
        <v>101</v>
      </c>
      <c r="H14" s="78" t="s">
        <v>227</v>
      </c>
      <c r="I14" s="55" t="s">
        <v>57</v>
      </c>
      <c r="J14" s="47"/>
      <c r="K14" s="47"/>
      <c r="L14" s="47"/>
      <c r="M14" s="47"/>
      <c r="N14" s="47"/>
      <c r="O14" s="47"/>
      <c r="P14" s="47"/>
      <c r="Q14" s="6"/>
      <c r="R14" s="6"/>
      <c r="S14" s="6"/>
      <c r="T14" s="6"/>
      <c r="U14" s="6"/>
      <c r="V14" s="6"/>
      <c r="W14" s="6"/>
    </row>
    <row r="15" spans="1:23" s="9" customFormat="1" ht="17.100000000000001" customHeight="1" x14ac:dyDescent="0.2">
      <c r="A15" s="47"/>
      <c r="B15" s="52" t="s">
        <v>9</v>
      </c>
      <c r="C15" s="53"/>
      <c r="D15" s="53" t="s">
        <v>105</v>
      </c>
      <c r="E15" s="53" t="s">
        <v>105</v>
      </c>
      <c r="F15" s="53" t="s">
        <v>106</v>
      </c>
      <c r="G15" s="53" t="s">
        <v>107</v>
      </c>
      <c r="H15" s="53" t="s">
        <v>109</v>
      </c>
      <c r="I15" s="55" t="s">
        <v>110</v>
      </c>
      <c r="J15" s="47"/>
      <c r="K15" s="47"/>
      <c r="L15" s="47"/>
      <c r="M15" s="47"/>
      <c r="N15" s="47"/>
      <c r="O15" s="47"/>
      <c r="P15" s="47"/>
      <c r="Q15" s="6"/>
      <c r="R15" s="6"/>
      <c r="S15" s="6"/>
      <c r="T15" s="6"/>
      <c r="U15" s="6"/>
      <c r="V15" s="6"/>
      <c r="W15" s="6"/>
    </row>
    <row r="16" spans="1:23" s="9" customFormat="1" ht="18.75" customHeight="1" thickBot="1" x14ac:dyDescent="0.25">
      <c r="A16" s="47"/>
      <c r="B16" s="56" t="s">
        <v>10</v>
      </c>
      <c r="C16" s="257" t="s">
        <v>72</v>
      </c>
      <c r="D16" s="58" t="s">
        <v>112</v>
      </c>
      <c r="E16" s="58" t="s">
        <v>112</v>
      </c>
      <c r="F16" s="58" t="s">
        <v>113</v>
      </c>
      <c r="G16" s="57" t="s">
        <v>114</v>
      </c>
      <c r="H16" s="57" t="s">
        <v>112</v>
      </c>
      <c r="I16" s="59" t="s">
        <v>115</v>
      </c>
      <c r="J16" s="47"/>
      <c r="K16" s="47"/>
      <c r="L16" s="47"/>
      <c r="M16" s="47"/>
      <c r="N16" s="47"/>
      <c r="O16" s="47"/>
      <c r="P16" s="47"/>
      <c r="Q16" s="6"/>
      <c r="R16" s="6"/>
      <c r="S16" s="6"/>
      <c r="T16" s="6"/>
      <c r="U16" s="6"/>
      <c r="V16" s="6"/>
      <c r="W16" s="6"/>
    </row>
    <row r="17" spans="1:23" s="10" customFormat="1" ht="17.100000000000001" customHeight="1" x14ac:dyDescent="0.2">
      <c r="A17" s="43"/>
      <c r="B17" s="71"/>
      <c r="C17" s="292"/>
      <c r="D17" s="145" t="s">
        <v>13</v>
      </c>
      <c r="E17" s="80" t="s">
        <v>14</v>
      </c>
      <c r="F17" s="80" t="s">
        <v>15</v>
      </c>
      <c r="G17" s="80" t="s">
        <v>16</v>
      </c>
      <c r="H17" s="80" t="s">
        <v>17</v>
      </c>
      <c r="I17" s="81" t="s">
        <v>18</v>
      </c>
      <c r="J17" s="43"/>
      <c r="K17" s="43"/>
      <c r="L17" s="43"/>
      <c r="M17" s="43"/>
      <c r="N17" s="43"/>
      <c r="O17" s="43"/>
      <c r="P17" s="43"/>
      <c r="Q17" s="4"/>
      <c r="R17" s="4"/>
      <c r="S17" s="4"/>
      <c r="T17" s="4"/>
      <c r="U17" s="4"/>
      <c r="V17" s="4"/>
      <c r="W17" s="4"/>
    </row>
    <row r="18" spans="1:23" s="10" customFormat="1" ht="17.100000000000001" customHeight="1" x14ac:dyDescent="0.2">
      <c r="A18" s="43"/>
      <c r="B18" s="63"/>
      <c r="C18" s="148"/>
      <c r="D18" s="64"/>
      <c r="E18" s="64"/>
      <c r="F18" s="64"/>
      <c r="G18" s="64"/>
      <c r="H18" s="64"/>
      <c r="I18" s="65"/>
      <c r="J18" s="43"/>
      <c r="K18" s="43"/>
      <c r="L18" s="43"/>
      <c r="M18" s="43"/>
      <c r="N18" s="43"/>
      <c r="O18" s="43"/>
      <c r="P18" s="43"/>
      <c r="Q18" s="4"/>
      <c r="R18" s="4"/>
      <c r="S18" s="4"/>
      <c r="T18" s="4"/>
      <c r="U18" s="4"/>
      <c r="V18" s="4"/>
      <c r="W18" s="4"/>
    </row>
    <row r="19" spans="1:23" s="10" customFormat="1" ht="18.75" customHeight="1" x14ac:dyDescent="0.2">
      <c r="A19" s="43"/>
      <c r="B19" s="63"/>
      <c r="C19" s="133" t="s">
        <v>192</v>
      </c>
      <c r="D19" s="80"/>
      <c r="E19" s="80"/>
      <c r="F19" s="80"/>
      <c r="G19" s="80"/>
      <c r="H19" s="80"/>
      <c r="I19" s="81"/>
      <c r="J19" s="43"/>
      <c r="K19" s="43"/>
      <c r="L19" s="43"/>
      <c r="M19" s="43"/>
      <c r="N19" s="43"/>
      <c r="O19" s="43"/>
      <c r="P19" s="43"/>
      <c r="Q19" s="4"/>
      <c r="R19" s="4"/>
      <c r="S19" s="4"/>
      <c r="T19" s="4"/>
      <c r="U19" s="4"/>
      <c r="V19" s="4"/>
      <c r="W19" s="4"/>
    </row>
    <row r="20" spans="1:23" s="10" customFormat="1" ht="17.25" customHeight="1" x14ac:dyDescent="0.2">
      <c r="A20" s="43"/>
      <c r="B20" s="63">
        <v>1</v>
      </c>
      <c r="C20" s="147" t="s">
        <v>66</v>
      </c>
      <c r="D20" s="31">
        <v>1291.2820558544579</v>
      </c>
      <c r="E20" s="31">
        <v>67.694487567100012</v>
      </c>
      <c r="F20" s="31">
        <v>0.6036124780766956</v>
      </c>
      <c r="G20" s="31">
        <v>0</v>
      </c>
      <c r="H20" s="31">
        <f>D20+E20+F20+G20</f>
        <v>1359.5801558996345</v>
      </c>
      <c r="I20" s="32">
        <f>(D20+H20)/2</f>
        <v>1325.4311058770463</v>
      </c>
      <c r="J20" s="43"/>
      <c r="K20" s="43"/>
      <c r="L20" s="43"/>
      <c r="M20" s="43"/>
      <c r="N20" s="43"/>
      <c r="O20" s="43"/>
      <c r="P20" s="43"/>
      <c r="Q20" s="4"/>
      <c r="R20" s="4"/>
      <c r="S20" s="4"/>
      <c r="T20" s="4"/>
      <c r="U20" s="4"/>
      <c r="V20" s="4"/>
      <c r="W20" s="4"/>
    </row>
    <row r="21" spans="1:23" s="10" customFormat="1" ht="17.100000000000001" customHeight="1" x14ac:dyDescent="0.2">
      <c r="A21" s="43"/>
      <c r="B21" s="63">
        <f>B20+1</f>
        <v>2</v>
      </c>
      <c r="C21" s="133" t="s">
        <v>67</v>
      </c>
      <c r="D21" s="31">
        <v>1519.6070353589078</v>
      </c>
      <c r="E21" s="31">
        <v>84.476973279199996</v>
      </c>
      <c r="F21" s="31">
        <v>1.8719531033334538</v>
      </c>
      <c r="G21" s="31">
        <v>0</v>
      </c>
      <c r="H21" s="31">
        <f>D21+E21+F21+G21</f>
        <v>1605.9559617414411</v>
      </c>
      <c r="I21" s="32">
        <f>(D21+H21)/2</f>
        <v>1562.7814985501745</v>
      </c>
      <c r="J21" s="43"/>
      <c r="K21" s="43"/>
      <c r="L21" s="43"/>
      <c r="M21" s="43"/>
      <c r="N21" s="43"/>
      <c r="O21" s="43"/>
      <c r="P21" s="43"/>
      <c r="Q21" s="4"/>
      <c r="R21" s="4"/>
      <c r="S21" s="4"/>
      <c r="T21" s="4"/>
      <c r="U21" s="4"/>
      <c r="V21" s="4"/>
      <c r="W21" s="4"/>
    </row>
    <row r="22" spans="1:23" s="10" customFormat="1" ht="17.100000000000001" customHeight="1" x14ac:dyDescent="0.2">
      <c r="A22" s="43"/>
      <c r="B22" s="63">
        <f t="shared" ref="B22" si="0">B21+1</f>
        <v>3</v>
      </c>
      <c r="C22" s="133" t="s">
        <v>68</v>
      </c>
      <c r="D22" s="31">
        <v>354.853674889893</v>
      </c>
      <c r="E22" s="31">
        <v>22.794469056199997</v>
      </c>
      <c r="F22" s="31">
        <v>0.62592519336933816</v>
      </c>
      <c r="G22" s="31">
        <v>0</v>
      </c>
      <c r="H22" s="31">
        <f t="shared" ref="H22" si="1">D22+E22+F22+G22</f>
        <v>378.27406913946231</v>
      </c>
      <c r="I22" s="32">
        <f t="shared" ref="I22" si="2">(D22+H22)/2</f>
        <v>366.56387201467766</v>
      </c>
      <c r="J22" s="43"/>
      <c r="K22" s="43"/>
      <c r="L22" s="43"/>
      <c r="M22" s="43"/>
      <c r="N22" s="43"/>
      <c r="O22" s="43"/>
      <c r="P22" s="43"/>
      <c r="Q22" s="4"/>
      <c r="R22" s="4"/>
      <c r="S22" s="4"/>
      <c r="T22" s="4"/>
      <c r="U22" s="4"/>
      <c r="V22" s="4"/>
      <c r="W22" s="4"/>
    </row>
    <row r="23" spans="1:23" s="10" customFormat="1" ht="16.5" customHeight="1" thickBot="1" x14ac:dyDescent="0.25">
      <c r="A23" s="43"/>
      <c r="B23" s="63"/>
      <c r="C23" s="133"/>
      <c r="D23" s="129"/>
      <c r="E23" s="129"/>
      <c r="F23" s="129"/>
      <c r="G23" s="129"/>
      <c r="H23" s="129"/>
      <c r="I23" s="130"/>
      <c r="J23" s="43"/>
      <c r="K23" s="43"/>
      <c r="L23" s="43"/>
      <c r="M23" s="43"/>
      <c r="N23" s="43"/>
      <c r="O23" s="43"/>
      <c r="P23" s="43"/>
      <c r="Q23" s="4"/>
      <c r="R23" s="4"/>
      <c r="S23" s="4"/>
      <c r="T23" s="4"/>
      <c r="U23" s="4"/>
      <c r="V23" s="4"/>
      <c r="W23" s="4"/>
    </row>
    <row r="24" spans="1:23" s="10" customFormat="1" ht="24" customHeight="1" thickBot="1" x14ac:dyDescent="0.25">
      <c r="A24" s="43"/>
      <c r="B24" s="39">
        <f>B22+1</f>
        <v>4</v>
      </c>
      <c r="C24" s="152" t="s">
        <v>62</v>
      </c>
      <c r="D24" s="41">
        <f>SUM(D20:D22)</f>
        <v>3165.7427661032589</v>
      </c>
      <c r="E24" s="83">
        <f t="shared" ref="E24:I24" si="3">SUM(E20:E22)</f>
        <v>174.96592990250002</v>
      </c>
      <c r="F24" s="83">
        <f t="shared" si="3"/>
        <v>3.1014907747794878</v>
      </c>
      <c r="G24" s="83">
        <f t="shared" si="3"/>
        <v>0</v>
      </c>
      <c r="H24" s="83">
        <f t="shared" si="3"/>
        <v>3343.8101867805381</v>
      </c>
      <c r="I24" s="118">
        <f t="shared" si="3"/>
        <v>3254.7764764418985</v>
      </c>
      <c r="J24" s="43"/>
      <c r="K24" s="269"/>
      <c r="L24" s="43"/>
      <c r="M24" s="43"/>
      <c r="N24" s="43"/>
      <c r="O24" s="43"/>
      <c r="P24" s="43"/>
      <c r="Q24" s="4"/>
      <c r="R24" s="4"/>
      <c r="S24" s="4"/>
      <c r="T24" s="4"/>
      <c r="U24" s="4"/>
      <c r="V24" s="4"/>
      <c r="W24" s="4"/>
    </row>
    <row r="25" spans="1:23" s="7" customFormat="1" ht="17.100000000000001" customHeight="1" x14ac:dyDescent="0.2">
      <c r="A25" s="14"/>
      <c r="B25" s="71"/>
      <c r="C25" s="292"/>
      <c r="D25" s="80"/>
      <c r="E25" s="80"/>
      <c r="F25" s="80"/>
      <c r="G25" s="80"/>
      <c r="H25" s="80"/>
      <c r="I25" s="81"/>
      <c r="J25" s="26"/>
      <c r="K25" s="269"/>
      <c r="L25" s="14"/>
      <c r="M25" s="14"/>
      <c r="N25" s="14"/>
      <c r="O25" s="14"/>
      <c r="P25" s="14"/>
      <c r="Q25" s="3"/>
      <c r="R25" s="3"/>
      <c r="S25" s="3"/>
      <c r="T25" s="3"/>
      <c r="U25" s="3"/>
      <c r="V25" s="3"/>
      <c r="W25" s="3"/>
    </row>
    <row r="26" spans="1:23" s="7" customFormat="1" ht="17.100000000000001" customHeight="1" x14ac:dyDescent="0.2">
      <c r="A26" s="14"/>
      <c r="B26" s="63"/>
      <c r="C26" s="286" t="s">
        <v>193</v>
      </c>
      <c r="D26" s="84"/>
      <c r="E26" s="84"/>
      <c r="F26" s="84"/>
      <c r="G26" s="84"/>
      <c r="H26" s="84"/>
      <c r="I26" s="85"/>
      <c r="J26" s="26"/>
      <c r="K26" s="269"/>
      <c r="L26" s="14"/>
      <c r="M26" s="14"/>
      <c r="N26" s="14"/>
      <c r="O26" s="14"/>
      <c r="P26" s="14"/>
      <c r="Q26" s="3"/>
      <c r="R26" s="3"/>
      <c r="S26" s="3"/>
      <c r="T26" s="3"/>
      <c r="U26" s="3"/>
      <c r="V26" s="3"/>
      <c r="W26" s="3"/>
    </row>
    <row r="27" spans="1:23" s="7" customFormat="1" ht="17.100000000000001" customHeight="1" x14ac:dyDescent="0.2">
      <c r="A27" s="14"/>
      <c r="B27" s="63">
        <f>B24+1</f>
        <v>5</v>
      </c>
      <c r="C27" s="147" t="s">
        <v>66</v>
      </c>
      <c r="D27" s="31">
        <f>H20</f>
        <v>1359.5801558996345</v>
      </c>
      <c r="E27" s="31">
        <v>67.924681716004855</v>
      </c>
      <c r="F27" s="31">
        <v>0.56162636245387976</v>
      </c>
      <c r="G27" s="31">
        <v>0</v>
      </c>
      <c r="H27" s="31">
        <f>D27+E27+F27+G27</f>
        <v>1428.0664639780932</v>
      </c>
      <c r="I27" s="32">
        <f>(D27+H27)/2</f>
        <v>1393.823309938864</v>
      </c>
      <c r="J27" s="26"/>
      <c r="K27" s="269"/>
      <c r="L27" s="14"/>
      <c r="M27" s="14"/>
      <c r="N27" s="14"/>
      <c r="O27" s="14"/>
      <c r="P27" s="14"/>
      <c r="Q27" s="3"/>
      <c r="R27" s="3"/>
      <c r="S27" s="3"/>
      <c r="T27" s="3"/>
      <c r="U27" s="3"/>
      <c r="V27" s="3"/>
      <c r="W27" s="3"/>
    </row>
    <row r="28" spans="1:23" s="7" customFormat="1" ht="17.100000000000001" customHeight="1" x14ac:dyDescent="0.2">
      <c r="A28" s="14"/>
      <c r="B28" s="63">
        <f>B27+1</f>
        <v>6</v>
      </c>
      <c r="C28" s="133" t="s">
        <v>67</v>
      </c>
      <c r="D28" s="31">
        <f>H21</f>
        <v>1605.9559617414411</v>
      </c>
      <c r="E28" s="31">
        <v>88.390506461959163</v>
      </c>
      <c r="F28" s="31">
        <v>2.2206299580327138</v>
      </c>
      <c r="G28" s="31">
        <v>0</v>
      </c>
      <c r="H28" s="31">
        <f>D28+E28+F28+G28</f>
        <v>1696.567098161433</v>
      </c>
      <c r="I28" s="32">
        <f>(D28+H28)/2</f>
        <v>1651.2615299514371</v>
      </c>
      <c r="J28" s="26"/>
      <c r="K28" s="269"/>
      <c r="L28" s="14"/>
      <c r="M28" s="14"/>
      <c r="N28" s="14"/>
      <c r="O28" s="14"/>
      <c r="P28" s="14"/>
      <c r="Q28" s="3"/>
      <c r="R28" s="3"/>
      <c r="S28" s="3"/>
      <c r="T28" s="3"/>
      <c r="U28" s="3"/>
      <c r="V28" s="3"/>
      <c r="W28" s="3"/>
    </row>
    <row r="29" spans="1:23" s="7" customFormat="1" ht="24" customHeight="1" x14ac:dyDescent="0.2">
      <c r="A29" s="14"/>
      <c r="B29" s="63">
        <f t="shared" ref="B29" si="4">B28+1</f>
        <v>7</v>
      </c>
      <c r="C29" s="133" t="s">
        <v>68</v>
      </c>
      <c r="D29" s="31">
        <f>H22</f>
        <v>378.27406913946231</v>
      </c>
      <c r="E29" s="31">
        <v>24.055115917380025</v>
      </c>
      <c r="F29" s="31">
        <v>0.49117170943953886</v>
      </c>
      <c r="G29" s="31">
        <v>0</v>
      </c>
      <c r="H29" s="31">
        <f t="shared" ref="H29" si="5">D29+E29+F29+G29</f>
        <v>402.82035676628186</v>
      </c>
      <c r="I29" s="32">
        <f t="shared" ref="I29" si="6">(D29+H29)/2</f>
        <v>390.54721295287209</v>
      </c>
      <c r="J29" s="26"/>
      <c r="K29" s="269"/>
      <c r="L29" s="14"/>
      <c r="M29" s="14"/>
      <c r="N29" s="14"/>
      <c r="O29" s="14"/>
      <c r="P29" s="14"/>
      <c r="Q29" s="3"/>
      <c r="R29" s="3"/>
      <c r="S29" s="3"/>
      <c r="T29" s="3"/>
      <c r="U29" s="3"/>
      <c r="V29" s="3"/>
      <c r="W29" s="3"/>
    </row>
    <row r="30" spans="1:23" s="7" customFormat="1" ht="17.100000000000001" customHeight="1" thickBot="1" x14ac:dyDescent="0.25">
      <c r="A30" s="14"/>
      <c r="B30" s="63"/>
      <c r="C30" s="133"/>
      <c r="D30" s="129"/>
      <c r="E30" s="129"/>
      <c r="F30" s="129"/>
      <c r="G30" s="129"/>
      <c r="H30" s="129"/>
      <c r="I30" s="130"/>
      <c r="J30" s="26"/>
      <c r="K30" s="269"/>
      <c r="L30" s="14"/>
      <c r="M30" s="14"/>
      <c r="N30" s="14"/>
      <c r="O30" s="14"/>
      <c r="P30" s="14"/>
      <c r="Q30" s="3"/>
      <c r="R30" s="3"/>
      <c r="S30" s="3"/>
      <c r="T30" s="3"/>
      <c r="U30" s="3"/>
      <c r="V30" s="3"/>
      <c r="W30" s="3"/>
    </row>
    <row r="31" spans="1:23" s="7" customFormat="1" ht="24" customHeight="1" thickBot="1" x14ac:dyDescent="0.25">
      <c r="A31" s="14"/>
      <c r="B31" s="39">
        <f>B29+1</f>
        <v>8</v>
      </c>
      <c r="C31" s="152" t="s">
        <v>62</v>
      </c>
      <c r="D31" s="41">
        <f>SUM(D27:D29)</f>
        <v>3343.8101867805381</v>
      </c>
      <c r="E31" s="83">
        <f t="shared" ref="E31:I31" si="7">SUM(E27:E29)</f>
        <v>180.37030409534404</v>
      </c>
      <c r="F31" s="83">
        <f t="shared" si="7"/>
        <v>3.2734280299261322</v>
      </c>
      <c r="G31" s="83">
        <f t="shared" si="7"/>
        <v>0</v>
      </c>
      <c r="H31" s="83">
        <f t="shared" si="7"/>
        <v>3527.4539189058082</v>
      </c>
      <c r="I31" s="118">
        <f t="shared" si="7"/>
        <v>3435.6320528431729</v>
      </c>
      <c r="J31" s="26"/>
      <c r="K31" s="269"/>
      <c r="L31" s="43"/>
      <c r="M31" s="14"/>
      <c r="N31" s="14"/>
      <c r="O31" s="14"/>
      <c r="P31" s="14"/>
      <c r="Q31" s="3"/>
      <c r="R31" s="3"/>
      <c r="S31" s="3"/>
      <c r="T31" s="3"/>
      <c r="U31" s="3"/>
      <c r="V31" s="3"/>
      <c r="W31" s="3"/>
    </row>
    <row r="32" spans="1:23" s="7" customFormat="1" ht="17.100000000000001" customHeight="1" x14ac:dyDescent="0.2">
      <c r="A32" s="14"/>
      <c r="B32" s="60"/>
      <c r="C32" s="135"/>
      <c r="D32" s="120"/>
      <c r="E32" s="86"/>
      <c r="F32" s="86"/>
      <c r="G32" s="86"/>
      <c r="H32" s="86"/>
      <c r="I32" s="70"/>
      <c r="J32" s="26"/>
      <c r="K32" s="269"/>
      <c r="L32" s="43"/>
      <c r="M32" s="14"/>
      <c r="N32" s="14"/>
      <c r="O32" s="14"/>
      <c r="P32" s="14"/>
      <c r="Q32" s="3"/>
      <c r="R32" s="3"/>
      <c r="S32" s="3"/>
      <c r="T32" s="3"/>
      <c r="U32" s="3"/>
      <c r="V32" s="3"/>
      <c r="W32" s="3"/>
    </row>
    <row r="33" spans="1:23" s="7" customFormat="1" ht="17.25" customHeight="1" x14ac:dyDescent="0.2">
      <c r="A33" s="14"/>
      <c r="B33" s="63"/>
      <c r="C33" s="286" t="s">
        <v>194</v>
      </c>
      <c r="D33" s="84"/>
      <c r="E33" s="84"/>
      <c r="F33" s="84"/>
      <c r="G33" s="84"/>
      <c r="H33" s="84"/>
      <c r="I33" s="85"/>
      <c r="J33" s="26"/>
      <c r="K33" s="269"/>
      <c r="L33" s="43"/>
      <c r="M33" s="14"/>
      <c r="N33" s="14"/>
      <c r="O33" s="14"/>
      <c r="P33" s="14"/>
      <c r="Q33" s="3"/>
      <c r="R33" s="3"/>
      <c r="S33" s="3"/>
      <c r="T33" s="3"/>
      <c r="U33" s="3"/>
      <c r="V33" s="3"/>
      <c r="W33" s="3"/>
    </row>
    <row r="34" spans="1:23" s="7" customFormat="1" ht="16.5" customHeight="1" x14ac:dyDescent="0.2">
      <c r="A34" s="14"/>
      <c r="B34" s="63">
        <f>B31+1</f>
        <v>9</v>
      </c>
      <c r="C34" s="147" t="s">
        <v>66</v>
      </c>
      <c r="D34" s="31">
        <f>H27</f>
        <v>1428.0664639780932</v>
      </c>
      <c r="E34" s="31">
        <v>68.559340883693892</v>
      </c>
      <c r="F34" s="31">
        <v>1.5998448520817659</v>
      </c>
      <c r="G34" s="31">
        <v>0</v>
      </c>
      <c r="H34" s="31">
        <f>D34+E34+F34+G34</f>
        <v>1498.225649713869</v>
      </c>
      <c r="I34" s="32">
        <f>(D34+H34)/2</f>
        <v>1463.1460568459811</v>
      </c>
      <c r="J34" s="26"/>
      <c r="K34" s="269"/>
      <c r="L34" s="43"/>
      <c r="M34" s="14"/>
      <c r="N34" s="14"/>
      <c r="O34" s="14"/>
      <c r="P34" s="14"/>
      <c r="Q34" s="3"/>
      <c r="R34" s="3"/>
      <c r="S34" s="3"/>
      <c r="T34" s="3"/>
      <c r="U34" s="3"/>
      <c r="V34" s="3"/>
      <c r="W34" s="3"/>
    </row>
    <row r="35" spans="1:23" s="7" customFormat="1" ht="24" customHeight="1" x14ac:dyDescent="0.2">
      <c r="A35" s="14"/>
      <c r="B35" s="63">
        <f>B34+1</f>
        <v>10</v>
      </c>
      <c r="C35" s="133" t="s">
        <v>67</v>
      </c>
      <c r="D35" s="31">
        <f>H28</f>
        <v>1696.567098161433</v>
      </c>
      <c r="E35" s="31">
        <v>94.320267160128864</v>
      </c>
      <c r="F35" s="31">
        <v>2.3221438328739956</v>
      </c>
      <c r="G35" s="31">
        <v>0</v>
      </c>
      <c r="H35" s="31">
        <f>D35+E35+F35+G35</f>
        <v>1793.2095091544359</v>
      </c>
      <c r="I35" s="32">
        <f>(D35+H35)/2</f>
        <v>1744.8883036579346</v>
      </c>
      <c r="J35" s="26"/>
      <c r="K35" s="269"/>
      <c r="L35" s="43"/>
      <c r="M35" s="14"/>
      <c r="N35" s="14"/>
      <c r="O35" s="14"/>
      <c r="P35" s="14"/>
      <c r="Q35" s="3"/>
      <c r="R35" s="3"/>
      <c r="S35" s="3"/>
      <c r="T35" s="3"/>
      <c r="U35" s="3"/>
      <c r="V35" s="3"/>
      <c r="W35" s="3"/>
    </row>
    <row r="36" spans="1:23" s="7" customFormat="1" ht="17.25" customHeight="1" x14ac:dyDescent="0.2">
      <c r="A36" s="14"/>
      <c r="B36" s="63">
        <f t="shared" ref="B36" si="8">B35+1</f>
        <v>11</v>
      </c>
      <c r="C36" s="133" t="s">
        <v>68</v>
      </c>
      <c r="D36" s="31">
        <f>H29</f>
        <v>402.82035676628186</v>
      </c>
      <c r="E36" s="31">
        <v>25.441742250325319</v>
      </c>
      <c r="F36" s="31">
        <v>4.0131242499275031</v>
      </c>
      <c r="G36" s="31">
        <v>0</v>
      </c>
      <c r="H36" s="31">
        <f t="shared" ref="H36" si="9">D36+E36+F36+G36</f>
        <v>432.27522326653468</v>
      </c>
      <c r="I36" s="32">
        <f t="shared" ref="I36" si="10">(D36+H36)/2</f>
        <v>417.54779001640827</v>
      </c>
      <c r="J36" s="14"/>
      <c r="K36" s="269"/>
      <c r="L36" s="43"/>
      <c r="M36" s="14"/>
      <c r="N36" s="14"/>
      <c r="O36" s="14"/>
      <c r="P36" s="14"/>
      <c r="Q36" s="3"/>
      <c r="R36" s="3"/>
      <c r="S36" s="3"/>
      <c r="T36" s="3"/>
      <c r="U36" s="3"/>
      <c r="V36" s="3"/>
      <c r="W36" s="3"/>
    </row>
    <row r="37" spans="1:23" s="7" customFormat="1" ht="17.25" customHeight="1" thickBot="1" x14ac:dyDescent="0.25">
      <c r="A37" s="14"/>
      <c r="B37" s="63"/>
      <c r="C37" s="133"/>
      <c r="D37" s="129"/>
      <c r="E37" s="129"/>
      <c r="F37" s="129"/>
      <c r="G37" s="129"/>
      <c r="H37" s="129"/>
      <c r="I37" s="130"/>
      <c r="J37" s="14"/>
      <c r="K37" s="269"/>
      <c r="L37" s="43"/>
      <c r="M37" s="14"/>
      <c r="N37" s="14"/>
      <c r="O37" s="14"/>
      <c r="P37" s="14"/>
      <c r="Q37" s="3"/>
      <c r="R37" s="3"/>
      <c r="S37" s="3"/>
      <c r="T37" s="3"/>
      <c r="U37" s="3"/>
      <c r="V37" s="3"/>
      <c r="W37" s="3"/>
    </row>
    <row r="38" spans="1:23" s="7" customFormat="1" ht="24" customHeight="1" thickBot="1" x14ac:dyDescent="0.25">
      <c r="A38" s="14"/>
      <c r="B38" s="39">
        <f>B36+1</f>
        <v>12</v>
      </c>
      <c r="C38" s="152" t="s">
        <v>62</v>
      </c>
      <c r="D38" s="41">
        <f>SUM(D34:D36)</f>
        <v>3527.4539189058082</v>
      </c>
      <c r="E38" s="83">
        <f t="shared" ref="E38:I38" si="11">SUM(E34:E36)</f>
        <v>188.32135029414809</v>
      </c>
      <c r="F38" s="83">
        <f t="shared" si="11"/>
        <v>7.9351129348832643</v>
      </c>
      <c r="G38" s="83">
        <f t="shared" si="11"/>
        <v>0</v>
      </c>
      <c r="H38" s="83">
        <f t="shared" si="11"/>
        <v>3723.7103821348396</v>
      </c>
      <c r="I38" s="118">
        <f t="shared" si="11"/>
        <v>3625.5821505203239</v>
      </c>
      <c r="J38" s="14"/>
      <c r="K38" s="269"/>
      <c r="L38" s="43"/>
      <c r="M38" s="14"/>
      <c r="N38" s="14"/>
      <c r="O38" s="14"/>
      <c r="P38" s="14"/>
      <c r="Q38" s="3"/>
      <c r="R38" s="3"/>
      <c r="S38" s="3"/>
      <c r="T38" s="3"/>
      <c r="U38" s="3"/>
      <c r="V38" s="3"/>
      <c r="W38" s="3"/>
    </row>
    <row r="39" spans="1:23" s="7" customFormat="1" ht="17.25" customHeight="1" x14ac:dyDescent="0.2">
      <c r="A39" s="14"/>
      <c r="B39" s="60"/>
      <c r="C39" s="135"/>
      <c r="D39" s="120"/>
      <c r="E39" s="86"/>
      <c r="F39" s="86"/>
      <c r="G39" s="86"/>
      <c r="H39" s="86"/>
      <c r="I39" s="70"/>
      <c r="J39" s="14"/>
      <c r="K39" s="269"/>
      <c r="L39" s="43"/>
      <c r="M39" s="14"/>
      <c r="N39" s="14"/>
      <c r="O39" s="14"/>
      <c r="P39" s="14"/>
      <c r="Q39" s="3"/>
      <c r="R39" s="3"/>
      <c r="S39" s="3"/>
      <c r="T39" s="3"/>
      <c r="U39" s="3"/>
      <c r="V39" s="3"/>
      <c r="W39" s="3"/>
    </row>
    <row r="40" spans="1:23" s="7" customFormat="1" ht="17.25" customHeight="1" x14ac:dyDescent="0.2">
      <c r="A40" s="14"/>
      <c r="B40" s="63"/>
      <c r="C40" s="286" t="s">
        <v>195</v>
      </c>
      <c r="D40" s="84"/>
      <c r="E40" s="84"/>
      <c r="F40" s="84"/>
      <c r="G40" s="84"/>
      <c r="H40" s="84"/>
      <c r="I40" s="85"/>
      <c r="J40" s="14"/>
      <c r="K40" s="269"/>
      <c r="L40" s="43"/>
      <c r="M40" s="14"/>
      <c r="N40" s="14"/>
      <c r="O40" s="14"/>
      <c r="P40" s="14"/>
      <c r="Q40" s="3"/>
      <c r="R40" s="3"/>
      <c r="S40" s="3"/>
      <c r="T40" s="3"/>
      <c r="U40" s="3"/>
      <c r="V40" s="3"/>
      <c r="W40" s="3"/>
    </row>
    <row r="41" spans="1:23" s="7" customFormat="1" ht="18.600000000000001" customHeight="1" x14ac:dyDescent="0.2">
      <c r="A41" s="14"/>
      <c r="B41" s="63">
        <f>B38+1</f>
        <v>13</v>
      </c>
      <c r="C41" s="147" t="s">
        <v>66</v>
      </c>
      <c r="D41" s="31">
        <f>H34</f>
        <v>1498.225649713869</v>
      </c>
      <c r="E41" s="31">
        <v>71.193799554861755</v>
      </c>
      <c r="F41" s="31">
        <v>1.7296758284667402</v>
      </c>
      <c r="G41" s="31">
        <v>0</v>
      </c>
      <c r="H41" s="31">
        <f>D41+E41+F41+G41</f>
        <v>1571.1491250971974</v>
      </c>
      <c r="I41" s="32">
        <f>(D41+H41)/2</f>
        <v>1534.6873874055332</v>
      </c>
      <c r="J41" s="14"/>
      <c r="K41" s="269"/>
      <c r="L41" s="43"/>
      <c r="M41" s="14"/>
      <c r="N41" s="14"/>
      <c r="O41" s="14"/>
      <c r="P41" s="14"/>
      <c r="Q41" s="3"/>
      <c r="R41" s="3"/>
      <c r="S41" s="3"/>
      <c r="T41" s="3"/>
      <c r="U41" s="3"/>
      <c r="V41" s="3"/>
      <c r="W41" s="3"/>
    </row>
    <row r="42" spans="1:23" s="7" customFormat="1" ht="17.25" customHeight="1" x14ac:dyDescent="0.2">
      <c r="A42" s="14"/>
      <c r="B42" s="63">
        <f>B41+1</f>
        <v>14</v>
      </c>
      <c r="C42" s="133" t="s">
        <v>67</v>
      </c>
      <c r="D42" s="31">
        <f>H35</f>
        <v>1793.2095091544359</v>
      </c>
      <c r="E42" s="31">
        <v>98.408898926007083</v>
      </c>
      <c r="F42" s="31">
        <v>3.7433273096692519</v>
      </c>
      <c r="G42" s="31">
        <v>0</v>
      </c>
      <c r="H42" s="31">
        <f>D42+E42+F42+G42</f>
        <v>1895.3617353901122</v>
      </c>
      <c r="I42" s="32">
        <f>(D42+H42)/2</f>
        <v>1844.2856222722739</v>
      </c>
      <c r="J42" s="14"/>
      <c r="K42" s="269"/>
      <c r="L42" s="43"/>
      <c r="M42" s="14"/>
      <c r="N42" s="14"/>
      <c r="O42" s="14"/>
      <c r="P42" s="14"/>
      <c r="Q42" s="3"/>
      <c r="R42" s="3"/>
      <c r="S42" s="3"/>
      <c r="T42" s="3"/>
      <c r="U42" s="3"/>
      <c r="V42" s="3"/>
      <c r="W42" s="3"/>
    </row>
    <row r="43" spans="1:23" s="7" customFormat="1" ht="17.25" customHeight="1" x14ac:dyDescent="0.2">
      <c r="A43" s="14"/>
      <c r="B43" s="63">
        <f t="shared" ref="B43" si="12">B42+1</f>
        <v>15</v>
      </c>
      <c r="C43" s="133" t="s">
        <v>68</v>
      </c>
      <c r="D43" s="31">
        <f>H36</f>
        <v>432.27522326653468</v>
      </c>
      <c r="E43" s="31">
        <v>32.19960033767164</v>
      </c>
      <c r="F43" s="31">
        <v>1.3217832960358038</v>
      </c>
      <c r="G43" s="31">
        <v>0</v>
      </c>
      <c r="H43" s="31">
        <f t="shared" ref="H43" si="13">D43+E43+F43+G43</f>
        <v>465.79660690024212</v>
      </c>
      <c r="I43" s="32">
        <f t="shared" ref="I43" si="14">(D43+H43)/2</f>
        <v>449.03591508338843</v>
      </c>
      <c r="J43" s="14"/>
      <c r="K43" s="269"/>
      <c r="L43" s="43"/>
      <c r="M43" s="14"/>
      <c r="N43" s="14"/>
      <c r="O43" s="14"/>
      <c r="P43" s="14"/>
      <c r="Q43" s="3"/>
      <c r="R43" s="3"/>
      <c r="S43" s="3"/>
      <c r="T43" s="3"/>
      <c r="U43" s="3"/>
      <c r="V43" s="3"/>
      <c r="W43" s="3"/>
    </row>
    <row r="44" spans="1:23" s="7" customFormat="1" ht="17.25" customHeight="1" thickBot="1" x14ac:dyDescent="0.25">
      <c r="A44" s="14"/>
      <c r="B44" s="63"/>
      <c r="C44" s="133"/>
      <c r="D44" s="129"/>
      <c r="E44" s="129"/>
      <c r="F44" s="129"/>
      <c r="G44" s="129"/>
      <c r="H44" s="129"/>
      <c r="I44" s="130"/>
      <c r="J44" s="14"/>
      <c r="K44" s="269"/>
      <c r="L44" s="43"/>
      <c r="M44" s="14"/>
      <c r="N44" s="14"/>
      <c r="O44" s="14"/>
      <c r="P44" s="14"/>
      <c r="Q44" s="3"/>
      <c r="R44" s="3"/>
      <c r="S44" s="3"/>
      <c r="T44" s="3"/>
      <c r="U44" s="3"/>
      <c r="V44" s="3"/>
      <c r="W44" s="3"/>
    </row>
    <row r="45" spans="1:23" s="7" customFormat="1" ht="24" customHeight="1" thickBot="1" x14ac:dyDescent="0.25">
      <c r="A45" s="3"/>
      <c r="B45" s="39">
        <f>B43+1</f>
        <v>16</v>
      </c>
      <c r="C45" s="152" t="s">
        <v>62</v>
      </c>
      <c r="D45" s="41">
        <f>SUM(D41:D43)</f>
        <v>3723.7103821348396</v>
      </c>
      <c r="E45" s="83">
        <f t="shared" ref="E45:I45" si="15">SUM(E41:E43)</f>
        <v>201.80229881854046</v>
      </c>
      <c r="F45" s="83">
        <f t="shared" si="15"/>
        <v>6.7947864341717956</v>
      </c>
      <c r="G45" s="83">
        <f t="shared" si="15"/>
        <v>0</v>
      </c>
      <c r="H45" s="83">
        <f t="shared" si="15"/>
        <v>3932.3074673875517</v>
      </c>
      <c r="I45" s="118">
        <f t="shared" si="15"/>
        <v>3828.0089247611954</v>
      </c>
      <c r="J45" s="3"/>
      <c r="K45" s="269"/>
      <c r="L45" s="43"/>
      <c r="M45" s="3"/>
      <c r="N45" s="3"/>
      <c r="O45" s="3"/>
      <c r="P45" s="3"/>
      <c r="Q45" s="3"/>
      <c r="R45" s="3"/>
      <c r="S45" s="3"/>
      <c r="T45" s="3"/>
      <c r="U45" s="3"/>
      <c r="V45" s="3"/>
      <c r="W45" s="3"/>
    </row>
    <row r="46" spans="1:23" s="7" customFormat="1" ht="17.25" customHeight="1" x14ac:dyDescent="0.2">
      <c r="A46" s="3"/>
      <c r="B46" s="60"/>
      <c r="C46" s="135"/>
      <c r="D46" s="120"/>
      <c r="E46" s="86"/>
      <c r="F46" s="86"/>
      <c r="G46" s="86"/>
      <c r="H46" s="86"/>
      <c r="I46" s="70"/>
      <c r="J46" s="3"/>
      <c r="K46" s="269"/>
      <c r="L46" s="43"/>
      <c r="M46" s="3"/>
      <c r="N46" s="3"/>
      <c r="O46" s="3"/>
      <c r="P46" s="3"/>
      <c r="Q46" s="3"/>
      <c r="R46" s="3"/>
      <c r="S46" s="3"/>
      <c r="T46" s="3"/>
      <c r="U46" s="3"/>
      <c r="V46" s="3"/>
      <c r="W46" s="3"/>
    </row>
    <row r="47" spans="1:23" s="7" customFormat="1" ht="17.25" customHeight="1" x14ac:dyDescent="0.2">
      <c r="A47" s="3"/>
      <c r="B47" s="63"/>
      <c r="C47" s="286" t="s">
        <v>196</v>
      </c>
      <c r="D47" s="84"/>
      <c r="E47" s="84"/>
      <c r="F47" s="84"/>
      <c r="G47" s="84"/>
      <c r="H47" s="84"/>
      <c r="I47" s="85"/>
      <c r="J47" s="3"/>
      <c r="K47" s="269"/>
      <c r="L47" s="43"/>
      <c r="M47" s="3"/>
      <c r="N47" s="3"/>
      <c r="O47" s="3"/>
      <c r="P47" s="3"/>
      <c r="Q47" s="3"/>
      <c r="R47" s="3"/>
      <c r="S47" s="3"/>
      <c r="T47" s="3"/>
      <c r="U47" s="3"/>
      <c r="V47" s="3"/>
      <c r="W47" s="3"/>
    </row>
    <row r="48" spans="1:23" s="7" customFormat="1" ht="17.25" customHeight="1" x14ac:dyDescent="0.2">
      <c r="A48" s="3"/>
      <c r="B48" s="63">
        <f>B45+1</f>
        <v>17</v>
      </c>
      <c r="C48" s="147" t="s">
        <v>66</v>
      </c>
      <c r="D48" s="31">
        <f>H41</f>
        <v>1571.1491250971974</v>
      </c>
      <c r="E48" s="31">
        <v>76.278330808991811</v>
      </c>
      <c r="F48" s="31">
        <v>6.3904632717691143</v>
      </c>
      <c r="G48" s="31">
        <v>0</v>
      </c>
      <c r="H48" s="31">
        <f>D48+E48+F48+G48</f>
        <v>1653.8179191779582</v>
      </c>
      <c r="I48" s="32">
        <f>(D48+H48)/2</f>
        <v>1612.4835221375779</v>
      </c>
      <c r="J48" s="3"/>
      <c r="K48" s="3"/>
      <c r="L48" s="43"/>
      <c r="M48" s="3"/>
      <c r="N48" s="3"/>
      <c r="O48" s="3"/>
      <c r="P48" s="3"/>
      <c r="Q48" s="3"/>
      <c r="R48" s="3"/>
      <c r="S48" s="3"/>
      <c r="T48" s="3"/>
      <c r="U48" s="3"/>
      <c r="V48" s="3"/>
      <c r="W48" s="3"/>
    </row>
    <row r="49" spans="1:23" s="162" customFormat="1" ht="17.25" customHeight="1" x14ac:dyDescent="0.2">
      <c r="A49" s="161"/>
      <c r="B49" s="63">
        <f>B48+1</f>
        <v>18</v>
      </c>
      <c r="C49" s="133" t="s">
        <v>67</v>
      </c>
      <c r="D49" s="31">
        <f>H42</f>
        <v>1895.3617353901122</v>
      </c>
      <c r="E49" s="31">
        <v>105.56519209743885</v>
      </c>
      <c r="F49" s="31">
        <v>2.8694664392429741</v>
      </c>
      <c r="G49" s="31">
        <v>0</v>
      </c>
      <c r="H49" s="31">
        <f>D49+E49+F49+G49</f>
        <v>2003.7963939267941</v>
      </c>
      <c r="I49" s="32">
        <f>(D49+H49)/2</f>
        <v>1949.5790646584533</v>
      </c>
      <c r="J49" s="161"/>
      <c r="K49" s="161"/>
      <c r="L49" s="43"/>
      <c r="M49" s="161"/>
      <c r="N49" s="161"/>
      <c r="O49" s="161"/>
      <c r="P49" s="161"/>
      <c r="Q49" s="161"/>
      <c r="R49" s="161"/>
      <c r="S49" s="161"/>
      <c r="T49" s="161"/>
      <c r="U49" s="161"/>
      <c r="V49" s="161"/>
      <c r="W49" s="161"/>
    </row>
    <row r="50" spans="1:23" s="176" customFormat="1" ht="21" customHeight="1" x14ac:dyDescent="0.2">
      <c r="A50" s="161"/>
      <c r="B50" s="63">
        <f t="shared" ref="B50" si="16">B49+1</f>
        <v>19</v>
      </c>
      <c r="C50" s="133" t="s">
        <v>68</v>
      </c>
      <c r="D50" s="31">
        <f>H43</f>
        <v>465.79660690024212</v>
      </c>
      <c r="E50" s="31">
        <v>37.029305873712381</v>
      </c>
      <c r="F50" s="31">
        <v>1.8469563084180027</v>
      </c>
      <c r="G50" s="31">
        <v>0</v>
      </c>
      <c r="H50" s="31">
        <f t="shared" ref="H50" si="17">D50+E50+F50+G50</f>
        <v>504.67286908237247</v>
      </c>
      <c r="I50" s="32">
        <f t="shared" ref="I50" si="18">(D50+H50)/2</f>
        <v>485.23473799130727</v>
      </c>
      <c r="J50" s="161"/>
      <c r="K50" s="161"/>
      <c r="L50" s="43"/>
      <c r="M50" s="161"/>
      <c r="N50" s="161"/>
      <c r="O50" s="161"/>
      <c r="P50" s="161"/>
      <c r="Q50" s="161"/>
      <c r="R50" s="161"/>
      <c r="S50" s="161"/>
      <c r="T50" s="161"/>
      <c r="U50" s="161"/>
      <c r="V50" s="161"/>
      <c r="W50" s="161"/>
    </row>
    <row r="51" spans="1:23" s="7" customFormat="1" ht="17.25" customHeight="1" thickBot="1" x14ac:dyDescent="0.25">
      <c r="A51" s="3"/>
      <c r="B51" s="63"/>
      <c r="C51" s="133"/>
      <c r="D51" s="129"/>
      <c r="E51" s="129"/>
      <c r="F51" s="129"/>
      <c r="G51" s="129"/>
      <c r="H51" s="129"/>
      <c r="I51" s="130"/>
      <c r="J51" s="3"/>
      <c r="K51" s="3"/>
      <c r="L51" s="43"/>
      <c r="M51" s="3"/>
      <c r="N51" s="3"/>
      <c r="O51" s="3"/>
      <c r="P51" s="3"/>
      <c r="Q51" s="3"/>
      <c r="R51" s="3"/>
      <c r="S51" s="3"/>
      <c r="T51" s="3"/>
      <c r="U51" s="3"/>
      <c r="V51" s="3"/>
      <c r="W51" s="3"/>
    </row>
    <row r="52" spans="1:23" s="7" customFormat="1" ht="24" customHeight="1" thickBot="1" x14ac:dyDescent="0.25">
      <c r="A52" s="3"/>
      <c r="B52" s="39">
        <f>B50+1</f>
        <v>20</v>
      </c>
      <c r="C52" s="152" t="s">
        <v>62</v>
      </c>
      <c r="D52" s="41">
        <f>SUM(D48:D50)</f>
        <v>3932.3074673875517</v>
      </c>
      <c r="E52" s="83">
        <f t="shared" ref="E52:I52" si="19">SUM(E48:E50)</f>
        <v>218.87282878014307</v>
      </c>
      <c r="F52" s="83">
        <f t="shared" si="19"/>
        <v>11.106886019430091</v>
      </c>
      <c r="G52" s="83">
        <f t="shared" si="19"/>
        <v>0</v>
      </c>
      <c r="H52" s="83">
        <f t="shared" si="19"/>
        <v>4162.2871821871249</v>
      </c>
      <c r="I52" s="118">
        <f t="shared" si="19"/>
        <v>4047.2973247873383</v>
      </c>
      <c r="J52" s="3"/>
      <c r="K52" s="3"/>
      <c r="L52" s="43"/>
      <c r="M52" s="3"/>
      <c r="N52" s="3"/>
      <c r="O52" s="3"/>
      <c r="P52" s="3"/>
      <c r="Q52" s="3"/>
      <c r="R52" s="3"/>
      <c r="S52" s="3"/>
      <c r="T52" s="3"/>
      <c r="U52" s="3"/>
      <c r="V52" s="3"/>
      <c r="W52" s="3"/>
    </row>
    <row r="53" spans="1:23" s="7" customFormat="1" ht="15.75" x14ac:dyDescent="0.2">
      <c r="A53" s="3"/>
      <c r="B53" s="60"/>
      <c r="C53" s="135"/>
      <c r="D53" s="120"/>
      <c r="E53" s="86"/>
      <c r="F53" s="86"/>
      <c r="G53" s="86"/>
      <c r="H53" s="86"/>
      <c r="I53" s="70"/>
      <c r="J53" s="3"/>
      <c r="K53" s="3"/>
      <c r="L53" s="43"/>
      <c r="M53" s="3"/>
      <c r="N53" s="3"/>
      <c r="O53" s="3"/>
      <c r="P53" s="3"/>
      <c r="Q53" s="3"/>
      <c r="R53" s="3"/>
      <c r="S53" s="3"/>
      <c r="T53" s="3"/>
      <c r="U53" s="3"/>
      <c r="V53" s="3"/>
      <c r="W53" s="3"/>
    </row>
    <row r="54" spans="1:23" s="7" customFormat="1" ht="15.75" x14ac:dyDescent="0.2">
      <c r="A54" s="3"/>
      <c r="B54" s="63"/>
      <c r="C54" s="286" t="s">
        <v>197</v>
      </c>
      <c r="D54" s="84"/>
      <c r="E54" s="84"/>
      <c r="F54" s="84"/>
      <c r="G54" s="84"/>
      <c r="H54" s="84"/>
      <c r="I54" s="85"/>
      <c r="J54" s="3"/>
      <c r="K54" s="3"/>
      <c r="L54" s="43"/>
      <c r="M54" s="3"/>
      <c r="N54" s="3"/>
      <c r="O54" s="3"/>
      <c r="P54" s="3"/>
      <c r="Q54" s="3"/>
      <c r="R54" s="3"/>
      <c r="S54" s="3"/>
      <c r="T54" s="3"/>
      <c r="U54" s="3"/>
      <c r="V54" s="3"/>
      <c r="W54" s="3"/>
    </row>
    <row r="55" spans="1:23" s="7" customFormat="1" ht="15.75" x14ac:dyDescent="0.2">
      <c r="A55" s="3"/>
      <c r="B55" s="63">
        <f>B52+1</f>
        <v>21</v>
      </c>
      <c r="C55" s="147" t="s">
        <v>66</v>
      </c>
      <c r="D55" s="31">
        <f>H48</f>
        <v>1653.8179191779582</v>
      </c>
      <c r="E55" s="31">
        <v>85.205722617880809</v>
      </c>
      <c r="F55" s="31">
        <v>4.0599609056521224</v>
      </c>
      <c r="G55" s="31">
        <v>0</v>
      </c>
      <c r="H55" s="31">
        <f>D55+E55+F55+G55</f>
        <v>1743.0836027014911</v>
      </c>
      <c r="I55" s="32">
        <f>(D55+H55)/2</f>
        <v>1698.4507609397247</v>
      </c>
      <c r="J55" s="3"/>
      <c r="K55" s="3"/>
      <c r="L55" s="43"/>
      <c r="M55" s="3"/>
      <c r="N55" s="3"/>
      <c r="O55" s="3"/>
      <c r="P55" s="3"/>
      <c r="Q55" s="3"/>
      <c r="R55" s="3"/>
      <c r="S55" s="3"/>
      <c r="T55" s="3"/>
      <c r="U55" s="3"/>
      <c r="V55" s="3"/>
      <c r="W55" s="3"/>
    </row>
    <row r="56" spans="1:23" s="7" customFormat="1" ht="15.75" x14ac:dyDescent="0.2">
      <c r="A56" s="3"/>
      <c r="B56" s="63">
        <f>B55+1</f>
        <v>22</v>
      </c>
      <c r="C56" s="133" t="s">
        <v>67</v>
      </c>
      <c r="D56" s="31">
        <f>H49</f>
        <v>2003.7963939267941</v>
      </c>
      <c r="E56" s="31">
        <v>110.23555758097386</v>
      </c>
      <c r="F56" s="31">
        <v>1.9433717617730391</v>
      </c>
      <c r="G56" s="31">
        <v>0</v>
      </c>
      <c r="H56" s="31">
        <f>D56+E56+F56+G56</f>
        <v>2115.9753232695411</v>
      </c>
      <c r="I56" s="32">
        <f>(D56+H56)/2</f>
        <v>2059.8858585981675</v>
      </c>
      <c r="J56" s="3"/>
      <c r="K56" s="3"/>
      <c r="L56" s="43"/>
      <c r="M56" s="3"/>
      <c r="N56" s="3"/>
      <c r="O56" s="3"/>
      <c r="P56" s="3"/>
      <c r="Q56" s="3"/>
      <c r="R56" s="3"/>
      <c r="S56" s="3"/>
      <c r="T56" s="3"/>
      <c r="U56" s="3"/>
      <c r="V56" s="3"/>
      <c r="W56" s="3"/>
    </row>
    <row r="57" spans="1:23" s="7" customFormat="1" ht="15.75" x14ac:dyDescent="0.2">
      <c r="A57" s="3"/>
      <c r="B57" s="63">
        <f t="shared" ref="B57" si="20">B56+1</f>
        <v>23</v>
      </c>
      <c r="C57" s="133" t="s">
        <v>68</v>
      </c>
      <c r="D57" s="31">
        <f>H50</f>
        <v>504.67286908237247</v>
      </c>
      <c r="E57" s="31">
        <v>40.291333090656252</v>
      </c>
      <c r="F57" s="31">
        <v>1.5797152996901702</v>
      </c>
      <c r="G57" s="31">
        <v>0</v>
      </c>
      <c r="H57" s="31">
        <f t="shared" ref="H57" si="21">D57+E57+F57+G57</f>
        <v>546.54391747271893</v>
      </c>
      <c r="I57" s="32">
        <f t="shared" ref="I57" si="22">(D57+H57)/2</f>
        <v>525.6083932775457</v>
      </c>
      <c r="J57" s="3"/>
      <c r="K57" s="3"/>
      <c r="L57" s="43"/>
      <c r="M57" s="3"/>
      <c r="N57" s="3"/>
      <c r="O57" s="3"/>
      <c r="P57" s="3"/>
      <c r="Q57" s="3"/>
      <c r="R57" s="3"/>
      <c r="S57" s="3"/>
      <c r="T57" s="3"/>
      <c r="U57" s="3"/>
      <c r="V57" s="3"/>
      <c r="W57" s="3"/>
    </row>
    <row r="58" spans="1:23" s="7" customFormat="1" ht="16.5" thickBot="1" x14ac:dyDescent="0.25">
      <c r="A58" s="3"/>
      <c r="B58" s="63"/>
      <c r="C58" s="133"/>
      <c r="D58" s="129"/>
      <c r="E58" s="129"/>
      <c r="F58" s="129"/>
      <c r="G58" s="129"/>
      <c r="H58" s="129"/>
      <c r="I58" s="130"/>
      <c r="J58" s="3"/>
      <c r="K58" s="3"/>
      <c r="L58" s="43"/>
      <c r="M58" s="3"/>
      <c r="N58" s="3"/>
      <c r="O58" s="3"/>
      <c r="P58" s="3"/>
      <c r="Q58" s="3"/>
      <c r="R58" s="3"/>
      <c r="S58" s="3"/>
      <c r="T58" s="3"/>
      <c r="U58" s="3"/>
      <c r="V58" s="3"/>
      <c r="W58" s="3"/>
    </row>
    <row r="59" spans="1:23" s="7" customFormat="1" ht="24" customHeight="1" thickBot="1" x14ac:dyDescent="0.25">
      <c r="B59" s="39">
        <f>B57+1</f>
        <v>24</v>
      </c>
      <c r="C59" s="152" t="s">
        <v>62</v>
      </c>
      <c r="D59" s="41">
        <f>SUM(D55:D57)</f>
        <v>4162.2871821871249</v>
      </c>
      <c r="E59" s="83">
        <f t="shared" ref="E59:I59" si="23">SUM(E55:E57)</f>
        <v>235.73261328951091</v>
      </c>
      <c r="F59" s="83">
        <f t="shared" si="23"/>
        <v>7.5830479671153324</v>
      </c>
      <c r="G59" s="83">
        <f t="shared" si="23"/>
        <v>0</v>
      </c>
      <c r="H59" s="83">
        <f t="shared" si="23"/>
        <v>4405.6028434437512</v>
      </c>
      <c r="I59" s="118">
        <f t="shared" si="23"/>
        <v>4283.9450128154376</v>
      </c>
      <c r="L59" s="43"/>
    </row>
    <row r="60" spans="1:23" s="7" customFormat="1" ht="15.75" x14ac:dyDescent="0.2">
      <c r="B60" s="60"/>
      <c r="C60" s="135"/>
      <c r="D60" s="120"/>
      <c r="E60" s="86"/>
      <c r="F60" s="86"/>
      <c r="G60" s="86"/>
      <c r="H60" s="86"/>
      <c r="I60" s="70"/>
      <c r="L60" s="43"/>
    </row>
    <row r="61" spans="1:23" s="7" customFormat="1" ht="15.75" x14ac:dyDescent="0.2">
      <c r="B61" s="63"/>
      <c r="C61" s="286" t="s">
        <v>198</v>
      </c>
      <c r="D61" s="84"/>
      <c r="E61" s="84"/>
      <c r="F61" s="84"/>
      <c r="G61" s="84"/>
      <c r="H61" s="84"/>
      <c r="I61" s="85"/>
      <c r="L61" s="43"/>
    </row>
    <row r="62" spans="1:23" s="7" customFormat="1" ht="15.75" x14ac:dyDescent="0.2">
      <c r="B62" s="63">
        <f>B59+1</f>
        <v>25</v>
      </c>
      <c r="C62" s="147" t="s">
        <v>66</v>
      </c>
      <c r="D62" s="31">
        <f>H55</f>
        <v>1743.0836027014911</v>
      </c>
      <c r="E62" s="31">
        <v>93.158791430937455</v>
      </c>
      <c r="F62" s="31">
        <v>0.48057326448330795</v>
      </c>
      <c r="G62" s="31">
        <v>0</v>
      </c>
      <c r="H62" s="31">
        <f>D62+E62+F62+G62</f>
        <v>1836.7229673969121</v>
      </c>
      <c r="I62" s="32">
        <f>(D62+H62)/2</f>
        <v>1789.9032850492017</v>
      </c>
      <c r="L62" s="43"/>
    </row>
    <row r="63" spans="1:23" s="7" customFormat="1" ht="15.75" x14ac:dyDescent="0.2">
      <c r="B63" s="63">
        <f>B62+1</f>
        <v>26</v>
      </c>
      <c r="C63" s="133" t="s">
        <v>67</v>
      </c>
      <c r="D63" s="31">
        <f>H56</f>
        <v>2115.9753232695411</v>
      </c>
      <c r="E63" s="31">
        <v>112.41210401647341</v>
      </c>
      <c r="F63" s="31">
        <v>2.4532731970185466</v>
      </c>
      <c r="G63" s="31">
        <v>0</v>
      </c>
      <c r="H63" s="31">
        <f>D63+E63+F63+G63</f>
        <v>2230.8407004830328</v>
      </c>
      <c r="I63" s="32">
        <f>(D63+H63)/2</f>
        <v>2173.4080118762868</v>
      </c>
      <c r="L63" s="43"/>
    </row>
    <row r="64" spans="1:23" s="7" customFormat="1" ht="15.75" x14ac:dyDescent="0.2">
      <c r="B64" s="63">
        <f t="shared" ref="B64" si="24">B63+1</f>
        <v>27</v>
      </c>
      <c r="C64" s="133" t="s">
        <v>68</v>
      </c>
      <c r="D64" s="31">
        <f>H57</f>
        <v>546.54391747271893</v>
      </c>
      <c r="E64" s="31">
        <v>42.026018634373315</v>
      </c>
      <c r="F64" s="31">
        <v>2.5224139481182162</v>
      </c>
      <c r="G64" s="31">
        <v>0</v>
      </c>
      <c r="H64" s="31">
        <f t="shared" ref="H64" si="25">D64+E64+F64+G64</f>
        <v>591.09235005521043</v>
      </c>
      <c r="I64" s="32">
        <f t="shared" ref="I64" si="26">(D64+H64)/2</f>
        <v>568.81813376396462</v>
      </c>
    </row>
    <row r="65" spans="2:9" s="7" customFormat="1" ht="16.5" thickBot="1" x14ac:dyDescent="0.25">
      <c r="B65" s="63"/>
      <c r="C65" s="133"/>
      <c r="D65" s="129"/>
      <c r="E65" s="129"/>
      <c r="F65" s="129"/>
      <c r="G65" s="129"/>
      <c r="H65" s="129"/>
      <c r="I65" s="130"/>
    </row>
    <row r="66" spans="2:9" s="7" customFormat="1" ht="24" customHeight="1" thickBot="1" x14ac:dyDescent="0.25">
      <c r="B66" s="39">
        <f>B64+1</f>
        <v>28</v>
      </c>
      <c r="C66" s="152" t="s">
        <v>62</v>
      </c>
      <c r="D66" s="41">
        <f>SUM(D62:D64)</f>
        <v>4405.6028434437512</v>
      </c>
      <c r="E66" s="83">
        <f t="shared" ref="E66:I66" si="27">SUM(E62:E64)</f>
        <v>247.59691408178418</v>
      </c>
      <c r="F66" s="83">
        <f t="shared" si="27"/>
        <v>5.4562604096200706</v>
      </c>
      <c r="G66" s="83">
        <f t="shared" si="27"/>
        <v>0</v>
      </c>
      <c r="H66" s="83">
        <f t="shared" si="27"/>
        <v>4658.6560179351554</v>
      </c>
      <c r="I66" s="118">
        <f t="shared" si="27"/>
        <v>4532.1294306894533</v>
      </c>
    </row>
    <row r="67" spans="2:9" s="7" customFormat="1" x14ac:dyDescent="0.2">
      <c r="B67" s="11"/>
      <c r="C67" s="12"/>
    </row>
    <row r="68" spans="2:9" ht="15" x14ac:dyDescent="0.2">
      <c r="B68" s="14"/>
      <c r="C68" s="160"/>
      <c r="D68" s="161"/>
      <c r="E68" s="161"/>
      <c r="F68" s="161"/>
      <c r="G68" s="161"/>
      <c r="H68" s="161"/>
      <c r="I68" s="161"/>
    </row>
    <row r="69" spans="2:9" ht="21.6" customHeight="1" x14ac:dyDescent="0.2">
      <c r="B69" s="175"/>
      <c r="C69" s="454"/>
      <c r="D69" s="454"/>
      <c r="E69" s="454"/>
      <c r="F69" s="454"/>
      <c r="G69" s="454"/>
      <c r="H69" s="454"/>
      <c r="I69" s="454"/>
    </row>
    <row r="70" spans="2:9" x14ac:dyDescent="0.2">
      <c r="B70" s="11"/>
      <c r="C70" s="12"/>
      <c r="D70" s="7"/>
      <c r="E70" s="7"/>
      <c r="F70" s="7"/>
      <c r="G70" s="7"/>
      <c r="H70" s="7"/>
      <c r="I70" s="7"/>
    </row>
    <row r="71" spans="2:9" x14ac:dyDescent="0.2">
      <c r="B71" s="11"/>
      <c r="C71" s="12"/>
      <c r="D71" s="7"/>
      <c r="E71" s="7"/>
      <c r="F71" s="7"/>
      <c r="G71" s="7"/>
      <c r="H71" s="7"/>
      <c r="I71" s="7"/>
    </row>
    <row r="72" spans="2:9" x14ac:dyDescent="0.2">
      <c r="B72" s="11"/>
      <c r="C72" s="12"/>
      <c r="D72" s="7"/>
      <c r="E72" s="7"/>
      <c r="F72" s="7"/>
      <c r="G72" s="7"/>
      <c r="H72" s="7"/>
      <c r="I72" s="7"/>
    </row>
    <row r="73" spans="2:9" x14ac:dyDescent="0.2">
      <c r="B73" s="11"/>
      <c r="C73" s="12"/>
      <c r="D73" s="7"/>
      <c r="E73" s="7"/>
      <c r="F73" s="7"/>
      <c r="G73" s="7"/>
      <c r="H73" s="7"/>
      <c r="I73" s="7"/>
    </row>
    <row r="74" spans="2:9" x14ac:dyDescent="0.2">
      <c r="B74" s="11"/>
      <c r="C74" s="12"/>
      <c r="D74" s="7"/>
      <c r="E74" s="7"/>
      <c r="F74" s="7"/>
      <c r="G74" s="7"/>
      <c r="H74" s="7"/>
      <c r="I74" s="7"/>
    </row>
  </sheetData>
  <mergeCells count="4">
    <mergeCell ref="B7:I7"/>
    <mergeCell ref="B8:I8"/>
    <mergeCell ref="B9:I9"/>
    <mergeCell ref="C69:I69"/>
  </mergeCells>
  <printOptions horizontalCentered="1"/>
  <pageMargins left="0.51" right="0.51180993000874886" top="0.74803040244969377" bottom="0.23622047244094488" header="0" footer="0"/>
  <pageSetup scale="60" orientation="portrait" r:id="rId1"/>
  <headerFooter alignWithMargins="0"/>
  <ignoredErrors>
    <ignoredError sqref="B28:I33 B27:C27 B35:I40 B34:C34 B42:I47 B41:C41 B49:I54 B48:C48 B56:I61 B55:C55 B63:I63 B62:C62"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5">
    <pageSetUpPr fitToPage="1"/>
  </sheetPr>
  <dimension ref="A1:W56"/>
  <sheetViews>
    <sheetView view="pageBreakPreview" zoomScale="90" zoomScaleNormal="100" zoomScaleSheetLayoutView="90" workbookViewId="0">
      <selection activeCell="B7" sqref="B7:F7"/>
    </sheetView>
  </sheetViews>
  <sheetFormatPr defaultRowHeight="12.75" x14ac:dyDescent="0.2"/>
  <cols>
    <col min="1" max="1" width="2.5703125" customWidth="1"/>
    <col min="2" max="2" width="6.42578125" style="1" customWidth="1"/>
    <col min="3" max="3" width="31.5703125" style="2" customWidth="1"/>
    <col min="4" max="6" width="22.5703125" customWidth="1"/>
    <col min="7" max="7" width="2.5703125" customWidth="1"/>
  </cols>
  <sheetData>
    <row r="1" spans="1:23" s="7" customFormat="1" ht="17.25" customHeight="1" x14ac:dyDescent="0.2">
      <c r="A1" s="14"/>
      <c r="B1" s="115" t="s">
        <v>0</v>
      </c>
      <c r="C1" s="17"/>
      <c r="D1" s="14"/>
      <c r="E1" s="13"/>
      <c r="F1" s="13" t="s">
        <v>1</v>
      </c>
      <c r="G1" s="14"/>
      <c r="H1" s="14"/>
      <c r="I1" s="14"/>
      <c r="J1" s="14"/>
      <c r="K1" s="14"/>
      <c r="L1" s="14"/>
      <c r="M1" s="14"/>
      <c r="N1" s="14"/>
      <c r="O1" s="14"/>
      <c r="P1" s="14"/>
      <c r="Q1" s="14"/>
      <c r="R1" s="14"/>
      <c r="S1" s="14"/>
      <c r="T1" s="3"/>
      <c r="U1" s="3"/>
      <c r="V1" s="3"/>
      <c r="W1" s="3"/>
    </row>
    <row r="2" spans="1:23" s="7" customFormat="1" ht="17.25" customHeight="1" x14ac:dyDescent="0.2">
      <c r="A2" s="14"/>
      <c r="B2" s="115"/>
      <c r="C2" s="15"/>
      <c r="D2" s="14"/>
      <c r="E2" s="14"/>
      <c r="F2" s="13" t="s">
        <v>2</v>
      </c>
      <c r="G2" s="14"/>
      <c r="H2" s="14"/>
      <c r="I2" s="14"/>
      <c r="J2" s="14"/>
      <c r="K2" s="14"/>
      <c r="L2" s="14"/>
      <c r="M2" s="14"/>
      <c r="N2" s="14"/>
      <c r="O2" s="14"/>
      <c r="P2" s="14"/>
      <c r="Q2" s="14"/>
      <c r="R2" s="14"/>
      <c r="S2" s="14"/>
      <c r="T2" s="3"/>
      <c r="U2" s="3"/>
      <c r="V2" s="3"/>
      <c r="W2" s="3"/>
    </row>
    <row r="3" spans="1:23" s="7" customFormat="1" ht="17.25" customHeight="1" x14ac:dyDescent="0.2">
      <c r="A3" s="14"/>
      <c r="B3" s="16"/>
      <c r="C3" s="17"/>
      <c r="D3" s="14"/>
      <c r="E3" s="13"/>
      <c r="F3" s="13" t="s">
        <v>43</v>
      </c>
      <c r="G3" s="14"/>
      <c r="H3" s="14"/>
      <c r="I3" s="14"/>
      <c r="J3" s="14"/>
      <c r="K3" s="14"/>
      <c r="L3" s="14"/>
      <c r="M3" s="14"/>
      <c r="N3" s="14"/>
      <c r="O3" s="14"/>
      <c r="P3" s="14"/>
      <c r="Q3" s="14"/>
      <c r="R3" s="14"/>
      <c r="S3" s="14"/>
      <c r="T3" s="3"/>
      <c r="U3" s="3"/>
      <c r="V3" s="3"/>
      <c r="W3" s="3"/>
    </row>
    <row r="4" spans="1:23" s="7" customFormat="1" ht="17.25" customHeight="1" x14ac:dyDescent="0.2">
      <c r="A4" s="14"/>
      <c r="B4" s="43"/>
      <c r="C4" s="17"/>
      <c r="D4" s="14"/>
      <c r="E4" s="13"/>
      <c r="F4" s="13" t="s">
        <v>228</v>
      </c>
      <c r="G4" s="14"/>
      <c r="H4" s="14"/>
      <c r="I4" s="14"/>
      <c r="J4" s="14"/>
      <c r="K4" s="14"/>
      <c r="L4" s="14"/>
      <c r="M4" s="14"/>
      <c r="N4" s="14"/>
      <c r="O4" s="14"/>
      <c r="P4" s="14"/>
      <c r="Q4" s="14"/>
      <c r="R4" s="14"/>
      <c r="S4" s="14"/>
      <c r="T4" s="3"/>
      <c r="U4" s="3"/>
      <c r="V4" s="3"/>
      <c r="W4" s="3"/>
    </row>
    <row r="5" spans="1:23" s="7" customFormat="1" ht="17.25" customHeight="1" x14ac:dyDescent="0.2">
      <c r="A5" s="14"/>
      <c r="B5" s="43"/>
      <c r="C5" s="17"/>
      <c r="D5" s="14"/>
      <c r="E5" s="13"/>
      <c r="F5" s="13" t="s">
        <v>5</v>
      </c>
      <c r="G5" s="14"/>
      <c r="H5" s="14"/>
      <c r="I5" s="14"/>
      <c r="J5" s="14"/>
      <c r="K5" s="14"/>
      <c r="L5" s="14"/>
      <c r="M5" s="14"/>
      <c r="N5" s="14"/>
      <c r="O5" s="14"/>
      <c r="P5" s="14"/>
      <c r="Q5" s="14"/>
      <c r="R5" s="14"/>
      <c r="S5" s="14"/>
      <c r="T5" s="3"/>
      <c r="U5" s="3"/>
      <c r="V5" s="3"/>
      <c r="W5" s="3"/>
    </row>
    <row r="6" spans="1:23" s="7" customFormat="1" ht="17.25" customHeight="1" x14ac:dyDescent="0.2">
      <c r="A6" s="14"/>
      <c r="B6" s="43"/>
      <c r="C6" s="17"/>
      <c r="D6" s="44"/>
      <c r="E6" s="14"/>
      <c r="F6" s="13" t="s">
        <v>7</v>
      </c>
      <c r="G6" s="45"/>
      <c r="H6" s="14"/>
      <c r="I6" s="14"/>
      <c r="J6" s="14"/>
      <c r="K6" s="14"/>
      <c r="L6" s="14"/>
      <c r="M6" s="14"/>
      <c r="N6" s="14"/>
      <c r="O6" s="14"/>
      <c r="P6" s="14"/>
      <c r="Q6" s="14"/>
      <c r="R6" s="14"/>
      <c r="S6" s="14"/>
      <c r="T6" s="3"/>
      <c r="U6" s="3"/>
      <c r="V6" s="3"/>
      <c r="W6" s="3"/>
    </row>
    <row r="7" spans="1:23" s="7" customFormat="1" ht="17.25" customHeight="1" x14ac:dyDescent="0.2">
      <c r="A7" s="14"/>
      <c r="B7" s="437" t="s">
        <v>7</v>
      </c>
      <c r="C7" s="465"/>
      <c r="D7" s="465"/>
      <c r="E7" s="465"/>
      <c r="F7" s="465"/>
      <c r="G7" s="43"/>
      <c r="H7" s="14"/>
      <c r="I7" s="14"/>
      <c r="J7" s="14"/>
      <c r="K7" s="14"/>
      <c r="L7" s="14"/>
      <c r="M7" s="14"/>
      <c r="N7" s="14"/>
      <c r="O7" s="14"/>
      <c r="P7" s="14"/>
      <c r="Q7" s="14"/>
      <c r="R7" s="14"/>
      <c r="S7" s="14"/>
      <c r="T7" s="3"/>
      <c r="U7" s="3"/>
      <c r="V7" s="3"/>
      <c r="W7" s="3"/>
    </row>
    <row r="8" spans="1:23" s="7" customFormat="1" ht="17.25" customHeight="1" x14ac:dyDescent="0.2">
      <c r="A8" s="14"/>
      <c r="B8" s="437" t="s">
        <v>229</v>
      </c>
      <c r="C8" s="465"/>
      <c r="D8" s="465"/>
      <c r="E8" s="465"/>
      <c r="F8" s="465"/>
      <c r="G8" s="46"/>
      <c r="H8" s="14"/>
      <c r="I8" s="14"/>
      <c r="J8" s="14"/>
      <c r="K8" s="14"/>
      <c r="L8" s="14"/>
      <c r="M8" s="14"/>
      <c r="N8" s="14"/>
      <c r="O8" s="14"/>
      <c r="P8" s="14"/>
      <c r="Q8" s="14"/>
      <c r="R8" s="14"/>
      <c r="S8" s="14"/>
      <c r="T8" s="3"/>
      <c r="U8" s="3"/>
      <c r="V8" s="3"/>
      <c r="W8" s="3"/>
    </row>
    <row r="9" spans="1:23" s="7" customFormat="1" ht="17.25" customHeight="1" x14ac:dyDescent="0.2">
      <c r="A9" s="14"/>
      <c r="B9" s="438" t="s">
        <v>99</v>
      </c>
      <c r="C9" s="465"/>
      <c r="D9" s="465"/>
      <c r="E9" s="465"/>
      <c r="F9" s="465"/>
      <c r="G9" s="14"/>
      <c r="H9" s="14"/>
      <c r="I9" s="14"/>
      <c r="J9" s="14"/>
      <c r="K9" s="14"/>
      <c r="L9" s="14"/>
      <c r="M9" s="14"/>
      <c r="N9" s="14"/>
      <c r="O9" s="14"/>
      <c r="P9" s="14"/>
      <c r="Q9" s="14"/>
      <c r="R9" s="14"/>
      <c r="S9" s="14"/>
      <c r="T9" s="3"/>
      <c r="U9" s="3"/>
      <c r="V9" s="3"/>
      <c r="W9" s="3"/>
    </row>
    <row r="10" spans="1:23" s="7" customFormat="1" ht="17.25" customHeight="1" thickBot="1" x14ac:dyDescent="0.25">
      <c r="A10" s="14"/>
      <c r="B10" s="159"/>
      <c r="C10" s="17"/>
      <c r="D10" s="14"/>
      <c r="E10" s="14"/>
      <c r="F10" s="14"/>
      <c r="G10" s="14"/>
      <c r="H10" s="14"/>
      <c r="I10" s="14"/>
      <c r="J10" s="14"/>
      <c r="K10" s="14"/>
      <c r="L10" s="14"/>
      <c r="M10" s="14"/>
      <c r="N10" s="14"/>
      <c r="O10" s="14"/>
      <c r="P10" s="14"/>
      <c r="Q10" s="14"/>
      <c r="R10" s="14"/>
      <c r="S10" s="14"/>
      <c r="T10" s="3"/>
      <c r="U10" s="3"/>
      <c r="V10" s="3"/>
      <c r="W10" s="3"/>
    </row>
    <row r="11" spans="1:23" s="9" customFormat="1" ht="17.100000000000001" customHeight="1" x14ac:dyDescent="0.2">
      <c r="A11" s="47"/>
      <c r="B11" s="48"/>
      <c r="C11" s="49"/>
      <c r="D11" s="49"/>
      <c r="E11" s="50"/>
      <c r="F11" s="51" t="s">
        <v>230</v>
      </c>
      <c r="G11" s="47"/>
      <c r="H11" s="47"/>
      <c r="I11" s="47"/>
      <c r="J11" s="47"/>
      <c r="K11" s="47"/>
      <c r="L11" s="47"/>
      <c r="M11" s="47"/>
      <c r="N11" s="47"/>
      <c r="O11" s="47"/>
      <c r="P11" s="47"/>
      <c r="Q11" s="47"/>
      <c r="R11" s="47"/>
      <c r="S11" s="47"/>
      <c r="T11" s="6"/>
      <c r="U11" s="6"/>
      <c r="V11" s="6"/>
      <c r="W11" s="6"/>
    </row>
    <row r="12" spans="1:23" s="9" customFormat="1" ht="17.100000000000001" customHeight="1" x14ac:dyDescent="0.2">
      <c r="A12" s="47"/>
      <c r="B12" s="52" t="s">
        <v>9</v>
      </c>
      <c r="C12" s="53"/>
      <c r="D12" s="54" t="s">
        <v>105</v>
      </c>
      <c r="E12" s="53" t="s">
        <v>109</v>
      </c>
      <c r="F12" s="55" t="s">
        <v>110</v>
      </c>
      <c r="G12" s="47"/>
      <c r="H12" s="47"/>
      <c r="I12" s="47"/>
      <c r="J12" s="47"/>
      <c r="K12" s="47"/>
      <c r="L12" s="47"/>
      <c r="M12" s="47"/>
      <c r="N12" s="47"/>
      <c r="O12" s="47"/>
      <c r="P12" s="47"/>
      <c r="Q12" s="47"/>
      <c r="R12" s="47"/>
      <c r="S12" s="47"/>
      <c r="T12" s="6"/>
      <c r="U12" s="6"/>
      <c r="V12" s="6"/>
      <c r="W12" s="6"/>
    </row>
    <row r="13" spans="1:23" s="9" customFormat="1" ht="17.100000000000001" customHeight="1" thickBot="1" x14ac:dyDescent="0.25">
      <c r="A13" s="47"/>
      <c r="B13" s="56" t="s">
        <v>10</v>
      </c>
      <c r="C13" s="57" t="s">
        <v>231</v>
      </c>
      <c r="D13" s="58" t="s">
        <v>112</v>
      </c>
      <c r="E13" s="57" t="s">
        <v>112</v>
      </c>
      <c r="F13" s="59" t="s">
        <v>232</v>
      </c>
      <c r="G13" s="47"/>
      <c r="H13" s="47"/>
      <c r="I13" s="47"/>
      <c r="J13" s="47"/>
      <c r="K13" s="47"/>
      <c r="L13" s="47"/>
      <c r="M13" s="47"/>
      <c r="N13" s="47"/>
      <c r="O13" s="47"/>
      <c r="P13" s="47"/>
      <c r="Q13" s="47"/>
      <c r="R13" s="47"/>
      <c r="S13" s="47"/>
      <c r="T13" s="6"/>
      <c r="U13" s="6"/>
      <c r="V13" s="6"/>
      <c r="W13" s="6"/>
    </row>
    <row r="14" spans="1:23" s="10" customFormat="1" ht="17.100000000000001" customHeight="1" x14ac:dyDescent="0.2">
      <c r="A14" s="43"/>
      <c r="B14" s="60"/>
      <c r="C14" s="214"/>
      <c r="D14" s="215" t="s">
        <v>13</v>
      </c>
      <c r="E14" s="215" t="s">
        <v>14</v>
      </c>
      <c r="F14" s="169" t="s">
        <v>233</v>
      </c>
      <c r="G14" s="43"/>
      <c r="H14" s="43"/>
      <c r="I14" s="43"/>
      <c r="J14" s="43"/>
      <c r="K14" s="43"/>
      <c r="L14" s="43"/>
      <c r="M14" s="43"/>
      <c r="N14" s="43"/>
      <c r="O14" s="43"/>
      <c r="P14" s="43"/>
      <c r="Q14" s="43"/>
      <c r="R14" s="43"/>
      <c r="S14" s="43"/>
      <c r="T14" s="4"/>
      <c r="U14" s="4"/>
      <c r="V14" s="4"/>
      <c r="W14" s="4"/>
    </row>
    <row r="15" spans="1:23" s="7" customFormat="1" ht="17.100000000000001" customHeight="1" x14ac:dyDescent="0.2">
      <c r="A15" s="14"/>
      <c r="B15" s="71"/>
      <c r="C15" s="72"/>
      <c r="D15" s="76"/>
      <c r="E15" s="76"/>
      <c r="F15" s="77"/>
      <c r="G15" s="26"/>
      <c r="H15" s="43"/>
      <c r="I15" s="43"/>
      <c r="J15" s="43"/>
      <c r="K15" s="14"/>
      <c r="L15" s="14"/>
      <c r="M15" s="14"/>
      <c r="N15" s="14"/>
      <c r="O15" s="14"/>
      <c r="P15" s="14"/>
      <c r="Q15" s="14"/>
      <c r="R15" s="14"/>
      <c r="S15" s="14"/>
      <c r="T15" s="3"/>
      <c r="U15" s="3"/>
      <c r="V15" s="3"/>
      <c r="W15" s="3"/>
    </row>
    <row r="16" spans="1:23" s="7" customFormat="1" ht="17.100000000000001" customHeight="1" x14ac:dyDescent="0.2">
      <c r="A16" s="14"/>
      <c r="B16" s="71"/>
      <c r="C16" s="117" t="s">
        <v>122</v>
      </c>
      <c r="D16" s="73"/>
      <c r="E16" s="74"/>
      <c r="F16" s="75"/>
      <c r="G16" s="26"/>
      <c r="H16" s="43"/>
      <c r="I16" s="43"/>
      <c r="J16" s="43"/>
      <c r="K16" s="14"/>
      <c r="L16" s="14"/>
      <c r="M16" s="14"/>
      <c r="N16" s="14"/>
      <c r="O16" s="14"/>
      <c r="P16" s="14"/>
      <c r="Q16" s="14"/>
      <c r="R16" s="14"/>
      <c r="S16" s="14"/>
      <c r="T16" s="3"/>
      <c r="U16" s="3"/>
      <c r="V16" s="3"/>
      <c r="W16" s="3"/>
    </row>
    <row r="17" spans="1:23" s="7" customFormat="1" ht="17.100000000000001" customHeight="1" x14ac:dyDescent="0.2">
      <c r="A17" s="14"/>
      <c r="B17" s="63">
        <v>1</v>
      </c>
      <c r="C17" s="30" t="s">
        <v>234</v>
      </c>
      <c r="D17" s="66" t="s">
        <v>235</v>
      </c>
      <c r="E17" s="66" t="s">
        <v>235</v>
      </c>
      <c r="F17" s="173">
        <v>27.699980918036623</v>
      </c>
      <c r="G17" s="26"/>
      <c r="H17" s="43"/>
      <c r="I17" s="43"/>
      <c r="J17" s="43"/>
      <c r="K17" s="14"/>
      <c r="L17" s="14"/>
      <c r="M17" s="14"/>
      <c r="N17" s="14"/>
      <c r="O17" s="14"/>
      <c r="P17" s="14"/>
      <c r="Q17" s="14"/>
      <c r="R17" s="14"/>
      <c r="S17" s="14"/>
      <c r="T17" s="3"/>
      <c r="U17" s="3"/>
      <c r="V17" s="3"/>
      <c r="W17" s="3"/>
    </row>
    <row r="18" spans="1:23" s="7" customFormat="1" ht="16.5" customHeight="1" thickBot="1" x14ac:dyDescent="0.25">
      <c r="A18" s="14"/>
      <c r="B18" s="63">
        <v>2</v>
      </c>
      <c r="C18" s="30" t="s">
        <v>236</v>
      </c>
      <c r="D18" s="66">
        <v>0.42276197746399991</v>
      </c>
      <c r="E18" s="174">
        <v>0.47191286999999976</v>
      </c>
      <c r="F18" s="34">
        <f>(D18+E18)/2</f>
        <v>0.44733742373199981</v>
      </c>
      <c r="G18" s="26"/>
      <c r="H18" s="43"/>
      <c r="I18" s="43"/>
      <c r="J18" s="43"/>
      <c r="K18" s="14"/>
      <c r="L18" s="14"/>
      <c r="M18" s="14"/>
      <c r="N18" s="14"/>
      <c r="O18" s="14"/>
      <c r="P18" s="14"/>
      <c r="Q18" s="14"/>
      <c r="R18" s="14"/>
      <c r="S18" s="14"/>
      <c r="T18" s="3"/>
      <c r="U18" s="3"/>
      <c r="V18" s="3"/>
      <c r="W18" s="3"/>
    </row>
    <row r="19" spans="1:23" s="7" customFormat="1" ht="24" customHeight="1" thickBot="1" x14ac:dyDescent="0.25">
      <c r="A19" s="14"/>
      <c r="B19" s="67">
        <v>3</v>
      </c>
      <c r="C19" s="68" t="s">
        <v>27</v>
      </c>
      <c r="D19" s="33"/>
      <c r="E19" s="33"/>
      <c r="F19" s="42">
        <f>SUM(F17:F18)</f>
        <v>28.147318341768624</v>
      </c>
      <c r="G19" s="26"/>
      <c r="H19" s="43"/>
      <c r="I19" s="43"/>
      <c r="J19" s="43"/>
      <c r="K19" s="14"/>
      <c r="L19" s="14"/>
      <c r="M19" s="14"/>
      <c r="N19" s="14"/>
      <c r="O19" s="14"/>
      <c r="P19" s="14"/>
      <c r="Q19" s="14"/>
      <c r="R19" s="14"/>
      <c r="S19" s="14"/>
      <c r="T19" s="3"/>
      <c r="U19" s="3"/>
      <c r="V19" s="3"/>
      <c r="W19" s="3"/>
    </row>
    <row r="20" spans="1:23" s="7" customFormat="1" ht="17.25" customHeight="1" x14ac:dyDescent="0.2">
      <c r="A20" s="14"/>
      <c r="B20" s="71"/>
      <c r="C20" s="72"/>
      <c r="D20" s="76"/>
      <c r="E20" s="76"/>
      <c r="F20" s="77"/>
      <c r="G20" s="26"/>
      <c r="H20" s="43"/>
      <c r="I20" s="43"/>
      <c r="J20" s="43"/>
      <c r="K20" s="14"/>
      <c r="L20" s="14"/>
      <c r="M20" s="14"/>
      <c r="N20" s="14"/>
      <c r="O20" s="14"/>
      <c r="P20" s="14"/>
      <c r="Q20" s="14"/>
      <c r="R20" s="14"/>
      <c r="S20" s="14"/>
      <c r="T20" s="3"/>
      <c r="U20" s="3"/>
      <c r="V20" s="3"/>
      <c r="W20" s="3"/>
    </row>
    <row r="21" spans="1:23" s="7" customFormat="1" ht="17.25" customHeight="1" x14ac:dyDescent="0.2">
      <c r="A21" s="14"/>
      <c r="B21" s="71"/>
      <c r="C21" s="117" t="s">
        <v>125</v>
      </c>
      <c r="D21" s="73"/>
      <c r="E21" s="74"/>
      <c r="F21" s="75"/>
      <c r="G21" s="26"/>
      <c r="H21" s="43"/>
      <c r="I21" s="43"/>
      <c r="J21" s="43"/>
      <c r="K21" s="14"/>
      <c r="L21" s="14"/>
      <c r="M21" s="14"/>
      <c r="N21" s="14"/>
      <c r="O21" s="14"/>
      <c r="P21" s="14"/>
      <c r="Q21" s="14"/>
      <c r="R21" s="14"/>
      <c r="S21" s="14"/>
      <c r="T21" s="3"/>
      <c r="U21" s="3"/>
      <c r="V21" s="3"/>
      <c r="W21" s="3"/>
    </row>
    <row r="22" spans="1:23" s="7" customFormat="1" ht="17.25" customHeight="1" x14ac:dyDescent="0.2">
      <c r="A22" s="14"/>
      <c r="B22" s="63">
        <v>4</v>
      </c>
      <c r="C22" s="30" t="s">
        <v>234</v>
      </c>
      <c r="D22" s="66" t="s">
        <v>235</v>
      </c>
      <c r="E22" s="66" t="s">
        <v>235</v>
      </c>
      <c r="F22" s="173">
        <v>24.668301658806282</v>
      </c>
      <c r="G22" s="26"/>
      <c r="H22" s="43"/>
      <c r="I22" s="43"/>
      <c r="J22" s="43"/>
      <c r="K22" s="14"/>
      <c r="L22" s="14"/>
      <c r="M22" s="14"/>
      <c r="N22" s="14"/>
      <c r="O22" s="14"/>
      <c r="P22" s="14"/>
      <c r="Q22" s="14"/>
      <c r="R22" s="14"/>
      <c r="S22" s="14"/>
      <c r="T22" s="3"/>
      <c r="U22" s="3"/>
      <c r="V22" s="3"/>
      <c r="W22" s="3"/>
    </row>
    <row r="23" spans="1:23" s="7" customFormat="1" ht="17.25" customHeight="1" thickBot="1" x14ac:dyDescent="0.25">
      <c r="A23" s="14"/>
      <c r="B23" s="63">
        <v>5</v>
      </c>
      <c r="C23" s="30" t="s">
        <v>236</v>
      </c>
      <c r="D23" s="66">
        <f>'B2-5-1_Table 1'!E18</f>
        <v>0.47191286999999976</v>
      </c>
      <c r="E23" s="174">
        <v>0.28560709999999984</v>
      </c>
      <c r="F23" s="34">
        <f>(D23+E23)/2</f>
        <v>0.3787599849999998</v>
      </c>
      <c r="G23" s="26"/>
      <c r="H23" s="43"/>
      <c r="I23" s="43"/>
      <c r="J23" s="43"/>
      <c r="K23" s="14"/>
      <c r="L23" s="14"/>
      <c r="M23" s="14"/>
      <c r="N23" s="14"/>
      <c r="O23" s="14"/>
      <c r="P23" s="14"/>
      <c r="Q23" s="14"/>
      <c r="R23" s="14"/>
      <c r="S23" s="14"/>
      <c r="T23" s="3"/>
      <c r="U23" s="3"/>
      <c r="V23" s="3"/>
      <c r="W23" s="3"/>
    </row>
    <row r="24" spans="1:23" s="7" customFormat="1" ht="24" customHeight="1" thickBot="1" x14ac:dyDescent="0.25">
      <c r="A24" s="14"/>
      <c r="B24" s="67">
        <v>6</v>
      </c>
      <c r="C24" s="68" t="s">
        <v>27</v>
      </c>
      <c r="D24" s="33"/>
      <c r="E24" s="33"/>
      <c r="F24" s="42">
        <f>SUM(F22:F23)</f>
        <v>25.047061643806281</v>
      </c>
      <c r="G24" s="26"/>
      <c r="H24" s="43"/>
      <c r="I24" s="43"/>
      <c r="J24" s="43"/>
      <c r="K24" s="14"/>
      <c r="L24" s="14"/>
      <c r="M24" s="14"/>
      <c r="N24" s="14"/>
      <c r="O24" s="14"/>
      <c r="P24" s="14"/>
      <c r="Q24" s="14"/>
      <c r="R24" s="14"/>
      <c r="S24" s="14"/>
      <c r="T24" s="3"/>
      <c r="U24" s="3"/>
      <c r="V24" s="3"/>
      <c r="W24" s="3"/>
    </row>
    <row r="25" spans="1:23" s="7" customFormat="1" ht="17.25" customHeight="1" x14ac:dyDescent="0.2">
      <c r="A25" s="14"/>
      <c r="B25" s="71"/>
      <c r="C25" s="72"/>
      <c r="D25" s="76"/>
      <c r="E25" s="76"/>
      <c r="F25" s="77"/>
      <c r="G25"/>
      <c r="H25" s="43"/>
      <c r="I25" s="43"/>
      <c r="J25" s="43"/>
      <c r="K25"/>
      <c r="L25"/>
      <c r="M25"/>
      <c r="N25"/>
      <c r="O25" s="14"/>
      <c r="P25" s="14"/>
      <c r="Q25" s="14"/>
      <c r="R25" s="14"/>
      <c r="S25" s="14"/>
      <c r="T25" s="3"/>
      <c r="U25" s="3"/>
      <c r="V25" s="3"/>
      <c r="W25" s="3"/>
    </row>
    <row r="26" spans="1:23" s="7" customFormat="1" ht="17.25" customHeight="1" x14ac:dyDescent="0.2">
      <c r="A26" s="14"/>
      <c r="B26" s="71"/>
      <c r="C26" s="117" t="s">
        <v>127</v>
      </c>
      <c r="D26" s="73"/>
      <c r="E26" s="74"/>
      <c r="F26" s="75"/>
      <c r="G26"/>
      <c r="H26" s="43"/>
      <c r="I26" s="43"/>
      <c r="J26" s="43"/>
      <c r="K26"/>
      <c r="L26"/>
      <c r="M26"/>
      <c r="N26"/>
      <c r="O26" s="14"/>
      <c r="P26" s="14"/>
      <c r="Q26" s="14"/>
      <c r="R26" s="14"/>
      <c r="S26" s="14"/>
      <c r="T26" s="3"/>
      <c r="U26" s="3"/>
      <c r="V26" s="3"/>
      <c r="W26" s="3"/>
    </row>
    <row r="27" spans="1:23" s="7" customFormat="1" ht="17.25" customHeight="1" x14ac:dyDescent="0.2">
      <c r="A27" s="14"/>
      <c r="B27" s="63">
        <v>7</v>
      </c>
      <c r="C27" s="30" t="s">
        <v>234</v>
      </c>
      <c r="D27" s="66" t="s">
        <v>235</v>
      </c>
      <c r="E27" s="66" t="s">
        <v>235</v>
      </c>
      <c r="F27" s="173">
        <v>30.564461581797694</v>
      </c>
      <c r="G27"/>
      <c r="H27" s="43"/>
      <c r="I27" s="43"/>
      <c r="J27" s="43"/>
      <c r="K27"/>
      <c r="L27"/>
      <c r="M27"/>
      <c r="N27"/>
      <c r="O27" s="14"/>
      <c r="P27" s="14"/>
      <c r="Q27" s="14"/>
      <c r="R27" s="14"/>
      <c r="S27" s="14"/>
      <c r="T27" s="3"/>
      <c r="U27" s="3"/>
      <c r="V27" s="3"/>
      <c r="W27" s="3"/>
    </row>
    <row r="28" spans="1:23" s="7" customFormat="1" ht="17.25" customHeight="1" thickBot="1" x14ac:dyDescent="0.25">
      <c r="A28" s="14"/>
      <c r="B28" s="63">
        <v>8</v>
      </c>
      <c r="C28" s="30" t="s">
        <v>236</v>
      </c>
      <c r="D28" s="66">
        <f>'B2-5-1_Table 1'!E23</f>
        <v>0.28560709999999984</v>
      </c>
      <c r="E28" s="174">
        <v>0.42024886000000006</v>
      </c>
      <c r="F28" s="34">
        <f>(D28+E28)/2</f>
        <v>0.35292797999999992</v>
      </c>
      <c r="G28"/>
      <c r="H28" s="43"/>
      <c r="I28" s="43"/>
      <c r="J28" s="43"/>
      <c r="K28"/>
      <c r="L28"/>
      <c r="M28"/>
      <c r="N28"/>
      <c r="O28" s="14"/>
      <c r="P28" s="14"/>
      <c r="Q28" s="14"/>
      <c r="R28" s="14"/>
      <c r="S28" s="14"/>
      <c r="T28" s="3"/>
      <c r="U28" s="3"/>
      <c r="V28" s="3"/>
      <c r="W28" s="3"/>
    </row>
    <row r="29" spans="1:23" s="7" customFormat="1" ht="24" customHeight="1" thickBot="1" x14ac:dyDescent="0.25">
      <c r="A29" s="14"/>
      <c r="B29" s="67">
        <v>9</v>
      </c>
      <c r="C29" s="68" t="s">
        <v>27</v>
      </c>
      <c r="D29" s="33"/>
      <c r="E29" s="33"/>
      <c r="F29" s="42">
        <f>SUM(F27:F28)</f>
        <v>30.917389561797695</v>
      </c>
      <c r="G29"/>
      <c r="H29" s="43"/>
      <c r="I29" s="43"/>
      <c r="J29" s="43"/>
      <c r="K29"/>
      <c r="L29"/>
      <c r="M29"/>
      <c r="N29"/>
      <c r="O29" s="14"/>
      <c r="P29" s="14"/>
      <c r="Q29" s="14"/>
      <c r="R29" s="14"/>
      <c r="S29" s="14"/>
      <c r="T29" s="3"/>
      <c r="U29" s="3"/>
      <c r="V29" s="3"/>
      <c r="W29" s="3"/>
    </row>
    <row r="30" spans="1:23" s="7" customFormat="1" ht="17.25" customHeight="1" x14ac:dyDescent="0.2">
      <c r="A30" s="14"/>
      <c r="B30" s="71"/>
      <c r="C30" s="72"/>
      <c r="D30" s="76"/>
      <c r="E30" s="76"/>
      <c r="F30" s="77"/>
      <c r="G30"/>
      <c r="H30" s="43"/>
      <c r="I30" s="43"/>
      <c r="J30" s="43"/>
      <c r="K30"/>
      <c r="L30"/>
      <c r="M30"/>
      <c r="N30"/>
      <c r="O30" s="14"/>
      <c r="P30" s="14"/>
      <c r="Q30" s="14"/>
      <c r="R30" s="14"/>
      <c r="S30" s="14"/>
      <c r="T30" s="3"/>
      <c r="U30" s="3"/>
      <c r="V30" s="3"/>
      <c r="W30" s="3"/>
    </row>
    <row r="31" spans="1:23" s="7" customFormat="1" ht="17.25" customHeight="1" x14ac:dyDescent="0.2">
      <c r="A31" s="14"/>
      <c r="B31" s="71"/>
      <c r="C31" s="117" t="s">
        <v>128</v>
      </c>
      <c r="D31" s="73"/>
      <c r="E31" s="74"/>
      <c r="F31" s="75"/>
      <c r="G31"/>
      <c r="H31" s="43"/>
      <c r="I31" s="43"/>
      <c r="J31" s="43"/>
      <c r="K31"/>
      <c r="L31"/>
      <c r="M31"/>
      <c r="N31"/>
      <c r="O31" s="14"/>
      <c r="P31" s="14"/>
      <c r="Q31" s="14"/>
      <c r="R31" s="14"/>
      <c r="S31" s="14"/>
      <c r="T31" s="3"/>
      <c r="U31" s="3"/>
      <c r="V31" s="3"/>
      <c r="W31" s="3"/>
    </row>
    <row r="32" spans="1:23" s="7" customFormat="1" ht="17.25" customHeight="1" x14ac:dyDescent="0.2">
      <c r="A32" s="14"/>
      <c r="B32" s="63">
        <v>10</v>
      </c>
      <c r="C32" s="30" t="s">
        <v>234</v>
      </c>
      <c r="D32" s="66" t="s">
        <v>235</v>
      </c>
      <c r="E32" s="66" t="s">
        <v>235</v>
      </c>
      <c r="F32" s="173">
        <v>26.798039993926526</v>
      </c>
      <c r="G32"/>
      <c r="H32" s="43"/>
      <c r="I32" s="43"/>
      <c r="J32" s="43"/>
      <c r="K32"/>
      <c r="L32"/>
      <c r="M32"/>
      <c r="N32"/>
      <c r="O32" s="14"/>
      <c r="P32" s="14"/>
      <c r="Q32" s="14"/>
      <c r="R32" s="14"/>
      <c r="S32" s="14"/>
      <c r="T32" s="3"/>
      <c r="U32" s="3"/>
      <c r="V32" s="3"/>
      <c r="W32" s="3"/>
    </row>
    <row r="33" spans="1:23" s="7" customFormat="1" ht="17.25" customHeight="1" thickBot="1" x14ac:dyDescent="0.25">
      <c r="A33" s="14"/>
      <c r="B33" s="63">
        <v>11</v>
      </c>
      <c r="C33" s="30" t="s">
        <v>236</v>
      </c>
      <c r="D33" s="66">
        <f>'B2-5-1_Table 1'!E28</f>
        <v>0.42024886000000006</v>
      </c>
      <c r="E33" s="174">
        <v>0.42024886000000006</v>
      </c>
      <c r="F33" s="34">
        <f>(D33+E33)/2</f>
        <v>0.42024886000000006</v>
      </c>
      <c r="G33"/>
      <c r="H33" s="43"/>
      <c r="I33" s="43"/>
      <c r="J33" s="43"/>
      <c r="K33"/>
      <c r="L33"/>
      <c r="M33"/>
      <c r="N33"/>
      <c r="O33" s="14"/>
      <c r="P33" s="14"/>
      <c r="Q33" s="14"/>
      <c r="R33" s="14"/>
      <c r="S33" s="14"/>
      <c r="T33" s="3"/>
      <c r="U33" s="3"/>
      <c r="V33" s="3"/>
      <c r="W33" s="3"/>
    </row>
    <row r="34" spans="1:23" s="7" customFormat="1" ht="24" customHeight="1" thickBot="1" x14ac:dyDescent="0.25">
      <c r="A34" s="14"/>
      <c r="B34" s="67">
        <v>12</v>
      </c>
      <c r="C34" s="68" t="s">
        <v>27</v>
      </c>
      <c r="D34" s="33"/>
      <c r="E34" s="33"/>
      <c r="F34" s="42">
        <f>SUM(F32:F33)</f>
        <v>27.218288853926527</v>
      </c>
      <c r="G34"/>
      <c r="H34" s="43"/>
      <c r="I34" s="43"/>
      <c r="J34" s="43"/>
      <c r="K34"/>
      <c r="L34"/>
      <c r="M34"/>
      <c r="N34"/>
      <c r="O34" s="14"/>
      <c r="P34" s="14"/>
      <c r="Q34" s="14"/>
      <c r="R34" s="14"/>
      <c r="S34" s="14"/>
      <c r="T34" s="3"/>
      <c r="U34" s="3"/>
      <c r="V34" s="3"/>
      <c r="W34" s="3"/>
    </row>
    <row r="35" spans="1:23" s="176" customFormat="1" ht="14.25" x14ac:dyDescent="0.2">
      <c r="A35" s="165"/>
      <c r="B35"/>
      <c r="C35"/>
      <c r="D35"/>
      <c r="E35"/>
      <c r="F35"/>
      <c r="G35" s="165"/>
      <c r="H35" s="165"/>
      <c r="I35" s="165"/>
      <c r="J35" s="165"/>
      <c r="K35" s="165"/>
      <c r="L35" s="165"/>
      <c r="M35" s="165"/>
      <c r="N35" s="182"/>
      <c r="O35" s="182"/>
      <c r="P35" s="182"/>
      <c r="Q35" s="182"/>
      <c r="R35" s="182"/>
      <c r="S35" s="182"/>
      <c r="T35" s="182"/>
      <c r="U35" s="161"/>
      <c r="V35" s="161"/>
      <c r="W35" s="161"/>
    </row>
    <row r="36" spans="1:23" s="8" customFormat="1" ht="17.25" customHeight="1" x14ac:dyDescent="0.2">
      <c r="A36" s="165"/>
      <c r="B36"/>
      <c r="C36"/>
      <c r="D36"/>
      <c r="E36"/>
      <c r="F36"/>
      <c r="G36" s="182"/>
      <c r="H36" s="182"/>
      <c r="I36" s="165"/>
      <c r="J36" s="165"/>
      <c r="K36" s="165"/>
      <c r="L36" s="165"/>
      <c r="M36" s="165"/>
      <c r="N36" s="182"/>
      <c r="O36" s="182"/>
      <c r="P36" s="182"/>
      <c r="Q36" s="182"/>
      <c r="R36" s="182"/>
      <c r="S36" s="182"/>
      <c r="T36" s="182"/>
      <c r="U36" s="3"/>
      <c r="V36" s="3"/>
      <c r="W36" s="3"/>
    </row>
    <row r="37" spans="1:23" s="8" customFormat="1" ht="17.25" customHeight="1" x14ac:dyDescent="0.2">
      <c r="A37" s="165"/>
      <c r="B37" s="14"/>
      <c r="C37" s="163"/>
      <c r="D37" s="161"/>
      <c r="E37" s="161"/>
      <c r="F37" s="161"/>
      <c r="G37" s="182"/>
      <c r="H37" s="182"/>
      <c r="I37" s="165"/>
      <c r="J37" s="165"/>
      <c r="K37" s="165"/>
      <c r="L37" s="165"/>
      <c r="M37" s="165"/>
      <c r="N37" s="182"/>
      <c r="O37" s="182"/>
      <c r="P37" s="182"/>
      <c r="Q37" s="182"/>
      <c r="R37" s="182"/>
      <c r="S37" s="182"/>
      <c r="T37" s="182"/>
      <c r="U37" s="3"/>
      <c r="V37" s="3"/>
      <c r="W37" s="3"/>
    </row>
    <row r="38" spans="1:23" s="8" customFormat="1" ht="21" customHeight="1" x14ac:dyDescent="0.2">
      <c r="A38" s="3"/>
      <c r="B38" s="180"/>
      <c r="C38" s="455"/>
      <c r="D38" s="455"/>
      <c r="E38" s="455"/>
      <c r="F38" s="455"/>
      <c r="G38" s="3"/>
      <c r="H38" s="3"/>
      <c r="I38" s="3"/>
      <c r="J38" s="3"/>
      <c r="K38" s="3"/>
      <c r="L38" s="3"/>
      <c r="M38" s="3"/>
      <c r="N38" s="3"/>
      <c r="O38" s="3"/>
      <c r="P38" s="3"/>
      <c r="Q38" s="3"/>
      <c r="R38" s="3"/>
      <c r="S38" s="3"/>
      <c r="T38" s="3"/>
      <c r="U38" s="3"/>
      <c r="V38" s="3"/>
      <c r="W38" s="3"/>
    </row>
    <row r="39" spans="1:23" s="8" customFormat="1" ht="17.25" customHeight="1" x14ac:dyDescent="0.2">
      <c r="A39" s="3"/>
      <c r="B39"/>
      <c r="C39"/>
      <c r="D39"/>
      <c r="E39"/>
      <c r="F39"/>
      <c r="G39" s="3"/>
      <c r="H39" s="3"/>
      <c r="I39" s="3"/>
      <c r="J39" s="3"/>
      <c r="K39" s="3"/>
      <c r="L39" s="3"/>
      <c r="M39" s="3"/>
      <c r="N39" s="3"/>
      <c r="O39" s="3"/>
      <c r="P39" s="3"/>
      <c r="Q39" s="3"/>
      <c r="R39" s="3"/>
      <c r="S39" s="3"/>
      <c r="T39" s="3"/>
      <c r="U39" s="3"/>
      <c r="V39" s="3"/>
      <c r="W39" s="3"/>
    </row>
    <row r="40" spans="1:23" s="7" customFormat="1" ht="15" x14ac:dyDescent="0.2">
      <c r="A40" s="3"/>
      <c r="B40" s="4"/>
      <c r="C40" s="5"/>
      <c r="D40" s="3"/>
      <c r="E40" s="3"/>
      <c r="F40" s="3"/>
      <c r="G40" s="3"/>
      <c r="H40" s="3"/>
      <c r="I40" s="3"/>
      <c r="J40" s="3"/>
      <c r="K40" s="3"/>
      <c r="L40" s="3"/>
      <c r="M40" s="3"/>
      <c r="N40" s="3"/>
      <c r="O40" s="3"/>
      <c r="P40" s="3"/>
      <c r="Q40" s="3"/>
      <c r="R40" s="3"/>
      <c r="S40" s="3"/>
      <c r="T40" s="3"/>
      <c r="U40" s="3"/>
      <c r="V40" s="3"/>
      <c r="W40" s="3"/>
    </row>
    <row r="41" spans="1:23" s="7" customFormat="1" ht="14.25" x14ac:dyDescent="0.2">
      <c r="A41" s="3"/>
      <c r="G41" s="3"/>
      <c r="H41" s="3"/>
      <c r="I41" s="3"/>
      <c r="J41" s="3"/>
      <c r="K41" s="3"/>
      <c r="L41" s="3"/>
      <c r="M41" s="3"/>
      <c r="N41" s="3"/>
      <c r="O41" s="3"/>
      <c r="P41" s="3"/>
      <c r="Q41" s="3"/>
      <c r="R41" s="3"/>
      <c r="S41" s="3"/>
      <c r="T41" s="3"/>
      <c r="U41" s="3"/>
      <c r="V41" s="3"/>
      <c r="W41" s="3"/>
    </row>
    <row r="42" spans="1:23" s="7" customFormat="1" x14ac:dyDescent="0.2"/>
    <row r="43" spans="1:23" s="7" customFormat="1" x14ac:dyDescent="0.2"/>
    <row r="44" spans="1:23" s="7" customFormat="1" x14ac:dyDescent="0.2">
      <c r="B44" s="11"/>
      <c r="C44" s="12"/>
    </row>
    <row r="45" spans="1:23" s="7" customFormat="1" x14ac:dyDescent="0.2">
      <c r="B45" s="11"/>
      <c r="C45" s="12"/>
    </row>
    <row r="46" spans="1:23" s="7" customFormat="1" x14ac:dyDescent="0.2">
      <c r="B46" s="11"/>
      <c r="C46" s="12"/>
    </row>
    <row r="47" spans="1:23" s="7" customFormat="1" x14ac:dyDescent="0.2">
      <c r="B47" s="11"/>
      <c r="C47" s="12"/>
    </row>
    <row r="48" spans="1:23" s="7" customFormat="1" x14ac:dyDescent="0.2">
      <c r="B48" s="11"/>
      <c r="C48" s="12"/>
    </row>
    <row r="49" spans="2:3" s="7" customFormat="1" x14ac:dyDescent="0.2">
      <c r="B49" s="11"/>
      <c r="C49" s="12"/>
    </row>
    <row r="50" spans="2:3" s="7" customFormat="1" x14ac:dyDescent="0.2">
      <c r="B50" s="11"/>
      <c r="C50" s="12"/>
    </row>
    <row r="51" spans="2:3" s="7" customFormat="1" x14ac:dyDescent="0.2">
      <c r="B51" s="11"/>
      <c r="C51" s="12"/>
    </row>
    <row r="52" spans="2:3" s="7" customFormat="1" x14ac:dyDescent="0.2">
      <c r="B52" s="11"/>
      <c r="C52" s="12"/>
    </row>
    <row r="53" spans="2:3" s="7" customFormat="1" x14ac:dyDescent="0.2">
      <c r="B53" s="11"/>
      <c r="C53" s="12"/>
    </row>
    <row r="54" spans="2:3" s="7" customFormat="1" x14ac:dyDescent="0.2">
      <c r="B54" s="11"/>
      <c r="C54" s="12"/>
    </row>
    <row r="55" spans="2:3" s="7" customFormat="1" x14ac:dyDescent="0.2">
      <c r="B55" s="11"/>
      <c r="C55" s="12"/>
    </row>
    <row r="56" spans="2:3" s="7" customFormat="1" x14ac:dyDescent="0.2">
      <c r="B56" s="11"/>
      <c r="C56" s="12"/>
    </row>
  </sheetData>
  <mergeCells count="4">
    <mergeCell ref="B9:F9"/>
    <mergeCell ref="B8:F8"/>
    <mergeCell ref="B7:F7"/>
    <mergeCell ref="C38:F38"/>
  </mergeCells>
  <phoneticPr fontId="4" type="noConversion"/>
  <printOptions horizontalCentered="1"/>
  <pageMargins left="0.51" right="0.51180993000874886" top="0.74803040244969377" bottom="0.23622047244094488" header="0" footer="0"/>
  <pageSetup scale="8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pageSetUpPr fitToPage="1"/>
  </sheetPr>
  <dimension ref="A1:W78"/>
  <sheetViews>
    <sheetView view="pageBreakPreview" zoomScale="90" zoomScaleNormal="100" zoomScaleSheetLayoutView="90" workbookViewId="0">
      <selection activeCell="J10" sqref="J10"/>
    </sheetView>
  </sheetViews>
  <sheetFormatPr defaultColWidth="9.42578125" defaultRowHeight="12.75" x14ac:dyDescent="0.2"/>
  <cols>
    <col min="1" max="1" width="2.5703125" customWidth="1"/>
    <col min="2" max="2" width="6.42578125" style="1" customWidth="1"/>
    <col min="3" max="3" width="31.5703125" style="2" customWidth="1"/>
    <col min="4" max="5" width="20.42578125" customWidth="1"/>
    <col min="6" max="6" width="22.5703125" customWidth="1"/>
    <col min="7" max="7" width="2.5703125" customWidth="1"/>
  </cols>
  <sheetData>
    <row r="1" spans="1:23" s="7" customFormat="1" ht="17.25" customHeight="1" x14ac:dyDescent="0.2">
      <c r="A1" s="14"/>
      <c r="B1" s="115" t="s">
        <v>0</v>
      </c>
      <c r="C1" s="17"/>
      <c r="D1" s="14"/>
      <c r="E1" s="13"/>
      <c r="F1" s="13" t="s">
        <v>1</v>
      </c>
      <c r="G1" s="14"/>
      <c r="H1" s="14"/>
      <c r="I1" s="14"/>
      <c r="J1" s="14"/>
      <c r="K1" s="14"/>
      <c r="L1" s="14"/>
      <c r="M1" s="14"/>
      <c r="N1" s="14"/>
      <c r="O1" s="14"/>
      <c r="P1" s="14"/>
      <c r="Q1" s="14"/>
      <c r="R1" s="14"/>
      <c r="S1" s="14"/>
      <c r="T1" s="3"/>
      <c r="U1" s="3"/>
      <c r="V1" s="3"/>
      <c r="W1" s="3"/>
    </row>
    <row r="2" spans="1:23" s="7" customFormat="1" ht="17.25" customHeight="1" x14ac:dyDescent="0.2">
      <c r="A2" s="14"/>
      <c r="B2" s="115"/>
      <c r="C2" s="15"/>
      <c r="D2" s="14"/>
      <c r="E2" s="14"/>
      <c r="F2" s="13" t="s">
        <v>2</v>
      </c>
      <c r="G2" s="14"/>
      <c r="H2" s="14"/>
      <c r="I2" s="14"/>
      <c r="J2" s="14"/>
      <c r="K2" s="14"/>
      <c r="L2" s="14"/>
      <c r="M2" s="14"/>
      <c r="N2" s="14"/>
      <c r="O2" s="14"/>
      <c r="P2" s="14"/>
      <c r="Q2" s="14"/>
      <c r="R2" s="14"/>
      <c r="S2" s="14"/>
      <c r="T2" s="3"/>
      <c r="U2" s="3"/>
      <c r="V2" s="3"/>
      <c r="W2" s="3"/>
    </row>
    <row r="3" spans="1:23" s="7" customFormat="1" ht="17.25" customHeight="1" x14ac:dyDescent="0.2">
      <c r="A3" s="14"/>
      <c r="B3" s="16"/>
      <c r="C3" s="17"/>
      <c r="D3" s="14"/>
      <c r="E3" s="13"/>
      <c r="F3" s="13" t="s">
        <v>43</v>
      </c>
      <c r="G3" s="14"/>
      <c r="H3" s="14"/>
      <c r="I3" s="14"/>
      <c r="J3" s="14"/>
      <c r="K3" s="14"/>
      <c r="L3" s="14"/>
      <c r="M3" s="14"/>
      <c r="N3" s="14"/>
      <c r="O3" s="14"/>
      <c r="P3" s="14"/>
      <c r="Q3" s="14"/>
      <c r="R3" s="14"/>
      <c r="S3" s="14"/>
      <c r="T3" s="3"/>
      <c r="U3" s="3"/>
      <c r="V3" s="3"/>
      <c r="W3" s="3"/>
    </row>
    <row r="4" spans="1:23" s="7" customFormat="1" ht="17.25" customHeight="1" x14ac:dyDescent="0.2">
      <c r="A4" s="14"/>
      <c r="B4" s="43"/>
      <c r="C4" s="17"/>
      <c r="D4" s="14"/>
      <c r="E4" s="13"/>
      <c r="F4" s="13" t="s">
        <v>228</v>
      </c>
      <c r="G4" s="14"/>
      <c r="H4" s="14"/>
      <c r="I4" s="14"/>
      <c r="J4" s="14"/>
      <c r="K4" s="14"/>
      <c r="L4" s="14"/>
      <c r="M4" s="14"/>
      <c r="N4" s="14"/>
      <c r="O4" s="14"/>
      <c r="P4" s="14"/>
      <c r="Q4" s="14"/>
      <c r="R4" s="14"/>
      <c r="S4" s="14"/>
      <c r="T4" s="3"/>
      <c r="U4" s="3"/>
      <c r="V4" s="3"/>
      <c r="W4" s="3"/>
    </row>
    <row r="5" spans="1:23" s="7" customFormat="1" ht="17.25" customHeight="1" x14ac:dyDescent="0.2">
      <c r="A5" s="14"/>
      <c r="B5" s="43"/>
      <c r="C5" s="17"/>
      <c r="D5" s="14"/>
      <c r="E5" s="13"/>
      <c r="F5" s="13" t="s">
        <v>5</v>
      </c>
      <c r="G5" s="14"/>
      <c r="H5" s="14"/>
      <c r="I5" s="14"/>
      <c r="J5" s="14"/>
      <c r="K5" s="14"/>
      <c r="L5" s="14"/>
      <c r="M5" s="14"/>
      <c r="N5" s="14"/>
      <c r="O5" s="14"/>
      <c r="P5" s="14"/>
      <c r="Q5" s="14"/>
      <c r="R5" s="14"/>
      <c r="S5" s="14"/>
      <c r="T5" s="3"/>
      <c r="U5" s="3"/>
      <c r="V5" s="3"/>
      <c r="W5" s="3"/>
    </row>
    <row r="6" spans="1:23" s="7" customFormat="1" ht="17.25" customHeight="1" x14ac:dyDescent="0.2">
      <c r="A6" s="14"/>
      <c r="B6" s="43"/>
      <c r="C6" s="17"/>
      <c r="D6" s="44"/>
      <c r="E6" s="14"/>
      <c r="F6" s="13" t="s">
        <v>35</v>
      </c>
      <c r="G6" s="45"/>
      <c r="H6" s="14"/>
      <c r="I6" s="14"/>
      <c r="J6" s="14"/>
      <c r="K6" s="14"/>
      <c r="L6" s="14"/>
      <c r="M6" s="14"/>
      <c r="N6" s="14"/>
      <c r="O6" s="14"/>
      <c r="P6" s="14"/>
      <c r="Q6" s="14"/>
      <c r="R6" s="14"/>
      <c r="S6" s="14"/>
      <c r="T6" s="3"/>
      <c r="U6" s="3"/>
      <c r="V6" s="3"/>
      <c r="W6" s="3"/>
    </row>
    <row r="7" spans="1:23" s="7" customFormat="1" ht="17.25" customHeight="1" x14ac:dyDescent="0.2">
      <c r="A7" s="14"/>
      <c r="B7" s="437" t="s">
        <v>237</v>
      </c>
      <c r="C7" s="465"/>
      <c r="D7" s="465"/>
      <c r="E7" s="465"/>
      <c r="F7" s="465"/>
      <c r="G7" s="43"/>
      <c r="H7" s="14"/>
      <c r="I7" s="14"/>
      <c r="J7" s="14"/>
      <c r="K7" s="14"/>
      <c r="L7" s="14"/>
      <c r="M7" s="14"/>
      <c r="N7" s="14"/>
      <c r="O7" s="14"/>
      <c r="P7" s="14"/>
      <c r="Q7" s="14"/>
      <c r="R7" s="14"/>
      <c r="S7" s="14"/>
      <c r="T7" s="3"/>
      <c r="U7" s="3"/>
      <c r="V7" s="3"/>
      <c r="W7" s="3"/>
    </row>
    <row r="8" spans="1:23" s="7" customFormat="1" ht="17.25" customHeight="1" x14ac:dyDescent="0.2">
      <c r="A8" s="14"/>
      <c r="B8" s="437" t="s">
        <v>229</v>
      </c>
      <c r="C8" s="465"/>
      <c r="D8" s="465"/>
      <c r="E8" s="465"/>
      <c r="F8" s="465"/>
      <c r="G8" s="46"/>
      <c r="H8" s="14"/>
      <c r="I8" s="14"/>
      <c r="J8" s="14"/>
      <c r="K8" s="14"/>
      <c r="L8" s="14"/>
      <c r="M8" s="14"/>
      <c r="N8" s="14"/>
      <c r="O8" s="14"/>
      <c r="P8" s="14"/>
      <c r="Q8" s="14"/>
      <c r="R8" s="14"/>
      <c r="S8" s="14"/>
      <c r="T8" s="3"/>
      <c r="U8" s="3"/>
      <c r="V8" s="3"/>
      <c r="W8" s="3"/>
    </row>
    <row r="9" spans="1:23" s="7" customFormat="1" ht="17.25" customHeight="1" x14ac:dyDescent="0.2">
      <c r="A9" s="14"/>
      <c r="B9" s="438" t="s">
        <v>238</v>
      </c>
      <c r="C9" s="465"/>
      <c r="D9" s="465"/>
      <c r="E9" s="465"/>
      <c r="F9" s="465"/>
      <c r="G9" s="14"/>
      <c r="H9" s="14"/>
      <c r="I9" s="14"/>
      <c r="J9" s="14"/>
      <c r="K9" s="14"/>
      <c r="L9" s="14"/>
      <c r="M9" s="14"/>
      <c r="N9" s="14"/>
      <c r="O9" s="14"/>
      <c r="P9" s="14"/>
      <c r="Q9" s="14"/>
      <c r="R9" s="14"/>
      <c r="S9" s="14"/>
      <c r="T9" s="3"/>
      <c r="U9" s="3"/>
      <c r="V9" s="3"/>
      <c r="W9" s="3"/>
    </row>
    <row r="10" spans="1:23" s="7" customFormat="1" ht="17.25" customHeight="1" thickBot="1" x14ac:dyDescent="0.25">
      <c r="A10" s="14"/>
      <c r="B10" s="159"/>
      <c r="C10" s="17"/>
      <c r="D10" s="14"/>
      <c r="E10" s="14"/>
      <c r="F10" s="14"/>
      <c r="G10" s="14"/>
      <c r="H10" s="14"/>
      <c r="I10" s="14"/>
      <c r="J10" s="14"/>
      <c r="K10" s="14"/>
      <c r="L10" s="14"/>
      <c r="M10" s="14"/>
      <c r="N10" s="14"/>
      <c r="O10" s="14"/>
      <c r="P10" s="14"/>
      <c r="Q10" s="14"/>
      <c r="R10" s="14"/>
      <c r="S10" s="14"/>
      <c r="T10" s="3"/>
      <c r="U10" s="3"/>
      <c r="V10" s="3"/>
      <c r="W10" s="3"/>
    </row>
    <row r="11" spans="1:23" s="9" customFormat="1" ht="17.100000000000001" customHeight="1" x14ac:dyDescent="0.2">
      <c r="A11" s="47"/>
      <c r="B11" s="48"/>
      <c r="C11" s="49"/>
      <c r="D11" s="49"/>
      <c r="E11" s="50"/>
      <c r="F11" s="51" t="s">
        <v>230</v>
      </c>
      <c r="G11" s="47"/>
      <c r="H11" s="47"/>
      <c r="I11" s="47"/>
      <c r="J11" s="47"/>
      <c r="K11" s="47"/>
      <c r="L11" s="47"/>
      <c r="M11" s="47"/>
      <c r="N11" s="47"/>
      <c r="O11" s="47"/>
      <c r="P11" s="47"/>
      <c r="Q11" s="47"/>
      <c r="R11" s="47"/>
      <c r="S11" s="47"/>
      <c r="T11" s="6"/>
      <c r="U11" s="6"/>
      <c r="V11" s="6"/>
      <c r="W11" s="6"/>
    </row>
    <row r="12" spans="1:23" s="9" customFormat="1" ht="17.100000000000001" customHeight="1" x14ac:dyDescent="0.2">
      <c r="A12" s="47"/>
      <c r="B12" s="52" t="s">
        <v>9</v>
      </c>
      <c r="C12" s="53"/>
      <c r="D12" s="54" t="s">
        <v>105</v>
      </c>
      <c r="E12" s="53" t="s">
        <v>109</v>
      </c>
      <c r="F12" s="55" t="s">
        <v>110</v>
      </c>
      <c r="G12" s="47"/>
      <c r="H12" s="47"/>
      <c r="I12" s="47"/>
      <c r="J12" s="47"/>
      <c r="K12" s="47"/>
      <c r="L12" s="47"/>
      <c r="M12" s="47"/>
      <c r="N12" s="47"/>
      <c r="O12" s="47"/>
      <c r="P12" s="47"/>
      <c r="Q12" s="47"/>
      <c r="R12" s="47"/>
      <c r="S12" s="47"/>
      <c r="T12" s="6"/>
      <c r="U12" s="6"/>
      <c r="V12" s="6"/>
      <c r="W12" s="6"/>
    </row>
    <row r="13" spans="1:23" s="9" customFormat="1" ht="17.100000000000001" customHeight="1" thickBot="1" x14ac:dyDescent="0.25">
      <c r="A13" s="47"/>
      <c r="B13" s="56" t="s">
        <v>10</v>
      </c>
      <c r="C13" s="57" t="s">
        <v>231</v>
      </c>
      <c r="D13" s="58" t="s">
        <v>112</v>
      </c>
      <c r="E13" s="57" t="s">
        <v>112</v>
      </c>
      <c r="F13" s="59" t="s">
        <v>232</v>
      </c>
      <c r="G13" s="47"/>
      <c r="H13" s="47"/>
      <c r="I13" s="47"/>
      <c r="J13" s="47"/>
      <c r="K13" s="47"/>
      <c r="L13" s="47"/>
      <c r="M13" s="47"/>
      <c r="N13" s="47"/>
      <c r="O13" s="47"/>
      <c r="P13" s="47"/>
      <c r="Q13" s="47"/>
      <c r="R13" s="47"/>
      <c r="S13" s="47"/>
      <c r="T13" s="6"/>
      <c r="U13" s="6"/>
      <c r="V13" s="6"/>
      <c r="W13" s="6"/>
    </row>
    <row r="14" spans="1:23" s="7" customFormat="1" ht="17.25" customHeight="1" x14ac:dyDescent="0.2">
      <c r="A14" s="14"/>
      <c r="B14" s="71"/>
      <c r="C14" s="72"/>
      <c r="D14" s="215" t="s">
        <v>13</v>
      </c>
      <c r="E14" s="215" t="s">
        <v>14</v>
      </c>
      <c r="F14" s="169" t="s">
        <v>233</v>
      </c>
      <c r="G14" s="14"/>
      <c r="H14" s="14"/>
      <c r="I14" s="14"/>
      <c r="J14" s="14"/>
      <c r="K14" s="14"/>
      <c r="L14" s="14"/>
      <c r="M14" s="14"/>
      <c r="N14" s="14"/>
      <c r="O14" s="14"/>
      <c r="P14" s="14"/>
      <c r="Q14" s="14"/>
      <c r="R14" s="14"/>
      <c r="S14" s="14"/>
      <c r="T14" s="3"/>
      <c r="U14" s="3"/>
      <c r="V14" s="3"/>
      <c r="W14" s="3"/>
    </row>
    <row r="15" spans="1:23" s="7" customFormat="1" ht="17.25" customHeight="1" x14ac:dyDescent="0.2">
      <c r="A15" s="14"/>
      <c r="B15" s="71"/>
      <c r="C15" s="72"/>
      <c r="D15" s="76"/>
      <c r="E15" s="76"/>
      <c r="F15" s="77"/>
      <c r="G15" s="14"/>
      <c r="H15" s="14"/>
      <c r="I15" s="14"/>
      <c r="J15" s="14"/>
      <c r="K15" s="14"/>
      <c r="L15" s="14"/>
      <c r="M15" s="14"/>
      <c r="N15" s="14"/>
      <c r="O15" s="14"/>
      <c r="P15" s="14"/>
      <c r="Q15" s="14"/>
      <c r="R15" s="14"/>
      <c r="S15" s="14"/>
      <c r="T15" s="3"/>
      <c r="U15" s="3"/>
      <c r="V15" s="3"/>
      <c r="W15" s="3"/>
    </row>
    <row r="16" spans="1:23" s="7" customFormat="1" ht="17.25" customHeight="1" x14ac:dyDescent="0.2">
      <c r="A16" s="14"/>
      <c r="B16" s="71"/>
      <c r="C16" s="117" t="s">
        <v>132</v>
      </c>
      <c r="D16" s="73"/>
      <c r="E16" s="74"/>
      <c r="F16" s="75"/>
      <c r="G16" s="14"/>
      <c r="H16" s="14"/>
      <c r="I16" s="14"/>
      <c r="J16" s="14"/>
      <c r="K16" s="14"/>
      <c r="L16" s="14"/>
      <c r="M16" s="14"/>
      <c r="N16" s="14"/>
      <c r="O16" s="14"/>
      <c r="P16" s="14"/>
      <c r="Q16" s="14"/>
      <c r="R16" s="14"/>
      <c r="S16" s="14"/>
      <c r="T16" s="3"/>
      <c r="U16" s="3"/>
      <c r="V16" s="3"/>
      <c r="W16" s="3"/>
    </row>
    <row r="17" spans="1:23" s="7" customFormat="1" ht="17.25" customHeight="1" x14ac:dyDescent="0.2">
      <c r="A17" s="14"/>
      <c r="B17" s="63">
        <v>1</v>
      </c>
      <c r="C17" s="30" t="s">
        <v>234</v>
      </c>
      <c r="D17" s="66" t="s">
        <v>235</v>
      </c>
      <c r="E17" s="66" t="s">
        <v>235</v>
      </c>
      <c r="F17" s="173">
        <v>14.868241298202886</v>
      </c>
      <c r="G17" s="14"/>
      <c r="H17" s="14"/>
      <c r="I17" s="14"/>
      <c r="J17" s="14"/>
      <c r="K17" s="14"/>
      <c r="L17" s="14"/>
      <c r="M17" s="14"/>
      <c r="N17" s="14"/>
      <c r="O17" s="14"/>
      <c r="P17" s="14"/>
      <c r="Q17" s="14"/>
      <c r="R17" s="14"/>
      <c r="S17" s="14"/>
      <c r="T17" s="3"/>
      <c r="U17" s="3"/>
      <c r="V17" s="3"/>
      <c r="W17" s="3"/>
    </row>
    <row r="18" spans="1:23" s="7" customFormat="1" ht="17.25" customHeight="1" thickBot="1" x14ac:dyDescent="0.25">
      <c r="A18" s="14"/>
      <c r="B18" s="63">
        <f>B17+1</f>
        <v>2</v>
      </c>
      <c r="C18" s="30" t="s">
        <v>236</v>
      </c>
      <c r="D18" s="66">
        <v>0.42024886000000006</v>
      </c>
      <c r="E18" s="174">
        <v>0.40114486000000005</v>
      </c>
      <c r="F18" s="34">
        <f>(D18+E18)/2</f>
        <v>0.41069686000000005</v>
      </c>
      <c r="G18" s="14"/>
      <c r="H18" s="14"/>
      <c r="I18" s="14"/>
      <c r="J18" s="14"/>
      <c r="K18" s="14"/>
      <c r="L18" s="14"/>
      <c r="M18" s="14"/>
      <c r="N18" s="14"/>
      <c r="O18" s="14"/>
      <c r="P18" s="14"/>
      <c r="Q18" s="14"/>
      <c r="R18" s="14"/>
      <c r="S18" s="14"/>
      <c r="T18" s="3"/>
      <c r="U18" s="3"/>
      <c r="V18" s="3"/>
      <c r="W18" s="3"/>
    </row>
    <row r="19" spans="1:23" s="7" customFormat="1" ht="24" customHeight="1" thickBot="1" x14ac:dyDescent="0.25">
      <c r="A19" s="14"/>
      <c r="B19" s="67">
        <f>B18+1</f>
        <v>3</v>
      </c>
      <c r="C19" s="68" t="s">
        <v>27</v>
      </c>
      <c r="D19" s="33"/>
      <c r="E19" s="33"/>
      <c r="F19" s="42">
        <f>SUM(F17:F18)</f>
        <v>15.278938158202886</v>
      </c>
      <c r="G19" s="14"/>
      <c r="H19" s="14"/>
      <c r="I19" s="14"/>
      <c r="J19" s="14"/>
      <c r="K19" s="14"/>
      <c r="L19" s="14"/>
      <c r="M19" s="14"/>
      <c r="N19" s="14"/>
      <c r="O19" s="14"/>
      <c r="P19" s="14"/>
      <c r="Q19" s="14"/>
      <c r="R19" s="14"/>
      <c r="S19" s="14"/>
      <c r="T19" s="3"/>
      <c r="U19" s="3"/>
      <c r="V19" s="3"/>
      <c r="W19" s="3"/>
    </row>
    <row r="20" spans="1:23" s="7" customFormat="1" ht="17.25" customHeight="1" x14ac:dyDescent="0.2">
      <c r="A20" s="14"/>
      <c r="B20" s="71"/>
      <c r="C20" s="72"/>
      <c r="D20" s="76"/>
      <c r="E20" s="76"/>
      <c r="F20" s="77"/>
      <c r="G20" s="14"/>
      <c r="H20" s="14"/>
      <c r="I20" s="14"/>
      <c r="J20" s="14"/>
      <c r="K20" s="14"/>
      <c r="L20" s="14"/>
      <c r="M20" s="14"/>
      <c r="N20" s="14"/>
      <c r="O20" s="14"/>
      <c r="P20" s="14"/>
      <c r="Q20" s="14"/>
      <c r="R20" s="14"/>
      <c r="S20" s="14"/>
      <c r="T20" s="3"/>
      <c r="U20" s="3"/>
      <c r="V20" s="3"/>
      <c r="W20" s="3"/>
    </row>
    <row r="21" spans="1:23" s="7" customFormat="1" ht="17.25" customHeight="1" x14ac:dyDescent="0.2">
      <c r="A21" s="14"/>
      <c r="B21" s="71"/>
      <c r="C21" s="117" t="s">
        <v>134</v>
      </c>
      <c r="D21" s="73"/>
      <c r="E21" s="74"/>
      <c r="F21" s="75"/>
      <c r="G21" s="14"/>
      <c r="H21" s="14"/>
      <c r="I21" s="14"/>
      <c r="J21" s="14"/>
      <c r="K21" s="14"/>
      <c r="L21" s="14"/>
      <c r="M21" s="14"/>
      <c r="N21" s="14"/>
      <c r="O21" s="14"/>
      <c r="P21" s="14"/>
      <c r="Q21" s="14"/>
      <c r="R21" s="14"/>
      <c r="S21" s="14"/>
      <c r="T21" s="3"/>
      <c r="U21" s="3"/>
      <c r="V21" s="3"/>
      <c r="W21" s="3"/>
    </row>
    <row r="22" spans="1:23" s="7" customFormat="1" ht="17.25" customHeight="1" x14ac:dyDescent="0.2">
      <c r="A22" s="14"/>
      <c r="B22" s="63">
        <f>B19+1</f>
        <v>4</v>
      </c>
      <c r="C22" s="30" t="s">
        <v>234</v>
      </c>
      <c r="D22" s="66" t="str">
        <f>E17</f>
        <v>n/a</v>
      </c>
      <c r="E22" s="66" t="s">
        <v>235</v>
      </c>
      <c r="F22" s="173">
        <v>9.347643368212637</v>
      </c>
      <c r="G22" s="14"/>
      <c r="H22" s="14"/>
      <c r="I22" s="14"/>
      <c r="J22" s="14"/>
      <c r="K22" s="14"/>
      <c r="L22" s="14"/>
      <c r="M22" s="14"/>
      <c r="N22" s="14"/>
      <c r="O22" s="14"/>
      <c r="P22" s="14"/>
      <c r="Q22" s="14"/>
      <c r="R22" s="14"/>
      <c r="S22" s="14"/>
      <c r="T22" s="3"/>
      <c r="U22" s="3"/>
      <c r="V22" s="3"/>
      <c r="W22" s="3"/>
    </row>
    <row r="23" spans="1:23" s="7" customFormat="1" ht="17.25" customHeight="1" thickBot="1" x14ac:dyDescent="0.25">
      <c r="A23" s="14"/>
      <c r="B23" s="63">
        <f>B22+1</f>
        <v>5</v>
      </c>
      <c r="C23" s="30" t="s">
        <v>236</v>
      </c>
      <c r="D23" s="66">
        <f>E18</f>
        <v>0.40114486000000005</v>
      </c>
      <c r="E23" s="174">
        <v>0.40114486000000005</v>
      </c>
      <c r="F23" s="34">
        <f>(D23+E23)/2</f>
        <v>0.40114486000000005</v>
      </c>
      <c r="G23" s="14"/>
      <c r="H23" s="14"/>
      <c r="I23" s="14"/>
      <c r="J23" s="14"/>
      <c r="K23" s="14"/>
      <c r="L23" s="14"/>
      <c r="M23" s="14"/>
      <c r="N23" s="14"/>
      <c r="O23" s="14"/>
      <c r="P23" s="14"/>
      <c r="Q23" s="14"/>
      <c r="R23" s="14"/>
      <c r="S23" s="14"/>
      <c r="T23" s="3"/>
      <c r="U23" s="3"/>
      <c r="V23" s="3"/>
      <c r="W23" s="3"/>
    </row>
    <row r="24" spans="1:23" s="7" customFormat="1" ht="24" customHeight="1" thickBot="1" x14ac:dyDescent="0.25">
      <c r="A24" s="14"/>
      <c r="B24" s="67">
        <f>B23+1</f>
        <v>6</v>
      </c>
      <c r="C24" s="68" t="s">
        <v>27</v>
      </c>
      <c r="D24" s="33"/>
      <c r="E24" s="33"/>
      <c r="F24" s="42">
        <f>SUM(F22:F23)</f>
        <v>9.7487882282126375</v>
      </c>
      <c r="G24" s="14"/>
      <c r="H24" s="14"/>
      <c r="I24" s="14"/>
      <c r="J24" s="14"/>
      <c r="K24" s="14"/>
      <c r="L24" s="14"/>
      <c r="M24" s="14"/>
      <c r="N24" s="14"/>
      <c r="O24" s="14"/>
      <c r="P24" s="14"/>
      <c r="Q24" s="14"/>
      <c r="R24" s="14"/>
      <c r="S24" s="14"/>
      <c r="T24" s="3"/>
      <c r="U24" s="3"/>
      <c r="V24" s="3"/>
      <c r="W24" s="3"/>
    </row>
    <row r="25" spans="1:23" s="7" customFormat="1" ht="17.25" customHeight="1" x14ac:dyDescent="0.2">
      <c r="A25" s="14"/>
      <c r="B25" s="71"/>
      <c r="C25" s="72"/>
      <c r="D25" s="76"/>
      <c r="E25" s="76"/>
      <c r="F25" s="77"/>
      <c r="G25" s="14"/>
      <c r="H25" s="14"/>
      <c r="I25" s="14"/>
      <c r="J25" s="14"/>
      <c r="K25" s="14"/>
      <c r="L25" s="14"/>
      <c r="M25" s="14"/>
      <c r="N25" s="14"/>
      <c r="O25" s="14"/>
      <c r="P25" s="14"/>
      <c r="Q25" s="14"/>
      <c r="R25" s="14"/>
      <c r="S25" s="14"/>
      <c r="T25" s="3"/>
      <c r="U25" s="3"/>
      <c r="V25" s="3"/>
      <c r="W25" s="3"/>
    </row>
    <row r="26" spans="1:23" s="7" customFormat="1" ht="17.25" customHeight="1" x14ac:dyDescent="0.2">
      <c r="A26" s="14"/>
      <c r="B26" s="71"/>
      <c r="C26" s="117" t="s">
        <v>135</v>
      </c>
      <c r="D26" s="73"/>
      <c r="E26" s="74"/>
      <c r="F26" s="75"/>
      <c r="G26" s="14"/>
      <c r="H26" s="14"/>
      <c r="I26" s="14"/>
      <c r="J26" s="14"/>
      <c r="K26" s="14"/>
      <c r="L26" s="14"/>
      <c r="M26" s="14"/>
      <c r="N26" s="14"/>
      <c r="O26" s="14"/>
      <c r="P26" s="14"/>
      <c r="Q26" s="14"/>
      <c r="R26" s="14"/>
      <c r="S26" s="14"/>
      <c r="T26" s="3"/>
      <c r="U26" s="3"/>
      <c r="V26" s="3"/>
      <c r="W26" s="3"/>
    </row>
    <row r="27" spans="1:23" s="7" customFormat="1" ht="17.25" customHeight="1" x14ac:dyDescent="0.2">
      <c r="A27" s="14"/>
      <c r="B27" s="63">
        <f>B24+1</f>
        <v>7</v>
      </c>
      <c r="C27" s="30" t="s">
        <v>234</v>
      </c>
      <c r="D27" s="66" t="str">
        <f>E22</f>
        <v>n/a</v>
      </c>
      <c r="E27" s="66" t="s">
        <v>235</v>
      </c>
      <c r="F27" s="173">
        <v>15.500915015553325</v>
      </c>
      <c r="G27" s="14"/>
      <c r="H27" s="14"/>
      <c r="I27" s="14"/>
      <c r="J27" s="14"/>
      <c r="K27" s="14"/>
      <c r="L27" s="14"/>
      <c r="M27" s="14"/>
      <c r="N27" s="14"/>
      <c r="O27" s="14"/>
      <c r="P27" s="14"/>
      <c r="Q27" s="14"/>
      <c r="R27" s="14"/>
      <c r="S27" s="14"/>
      <c r="T27" s="3"/>
      <c r="U27" s="3"/>
      <c r="V27" s="3"/>
      <c r="W27" s="3"/>
    </row>
    <row r="28" spans="1:23" s="7" customFormat="1" ht="17.25" customHeight="1" thickBot="1" x14ac:dyDescent="0.25">
      <c r="A28" s="14"/>
      <c r="B28" s="63">
        <f>B27+1</f>
        <v>8</v>
      </c>
      <c r="C28" s="30" t="s">
        <v>236</v>
      </c>
      <c r="D28" s="66">
        <f>E23</f>
        <v>0.40114486000000005</v>
      </c>
      <c r="E28" s="174">
        <v>0.11854660999999994</v>
      </c>
      <c r="F28" s="34">
        <f>(D28+E28)/2</f>
        <v>0.25984573499999997</v>
      </c>
      <c r="G28" s="14"/>
      <c r="H28" s="14"/>
      <c r="I28" s="14"/>
      <c r="J28" s="14"/>
      <c r="K28" s="14"/>
      <c r="L28" s="14"/>
      <c r="M28" s="14"/>
      <c r="N28" s="14"/>
      <c r="O28" s="14"/>
      <c r="P28" s="14"/>
      <c r="Q28" s="14"/>
      <c r="R28" s="14"/>
      <c r="S28" s="14"/>
      <c r="T28" s="3"/>
      <c r="U28" s="3"/>
      <c r="V28" s="3"/>
      <c r="W28" s="3"/>
    </row>
    <row r="29" spans="1:23" s="7" customFormat="1" ht="24" customHeight="1" thickBot="1" x14ac:dyDescent="0.25">
      <c r="A29" s="14"/>
      <c r="B29" s="67">
        <f>B28+1</f>
        <v>9</v>
      </c>
      <c r="C29" s="68" t="s">
        <v>27</v>
      </c>
      <c r="D29" s="33"/>
      <c r="E29" s="33"/>
      <c r="F29" s="42">
        <f>SUM(F27:F28)</f>
        <v>15.760760750553326</v>
      </c>
      <c r="G29" s="14"/>
      <c r="H29" s="14"/>
      <c r="I29" s="14"/>
      <c r="J29" s="14"/>
      <c r="K29" s="14"/>
      <c r="L29" s="14"/>
      <c r="M29" s="14"/>
      <c r="N29" s="14"/>
      <c r="O29" s="14"/>
      <c r="P29" s="14"/>
      <c r="Q29" s="14"/>
      <c r="R29" s="14"/>
      <c r="S29" s="14"/>
      <c r="T29" s="3"/>
      <c r="U29" s="3"/>
      <c r="V29" s="3"/>
      <c r="W29" s="3"/>
    </row>
    <row r="30" spans="1:23" s="7" customFormat="1" ht="17.25" customHeight="1" x14ac:dyDescent="0.2">
      <c r="A30" s="14"/>
      <c r="B30" s="71"/>
      <c r="C30" s="72"/>
      <c r="D30" s="76"/>
      <c r="E30" s="76"/>
      <c r="F30" s="77"/>
      <c r="G30" s="14"/>
      <c r="H30" s="14"/>
      <c r="I30" s="14"/>
      <c r="J30" s="14"/>
      <c r="K30" s="14"/>
      <c r="L30" s="14"/>
      <c r="M30" s="14"/>
      <c r="N30" s="14"/>
      <c r="O30" s="14"/>
      <c r="P30" s="14"/>
      <c r="Q30" s="14"/>
      <c r="R30" s="14"/>
      <c r="S30" s="14"/>
      <c r="T30" s="3"/>
      <c r="U30" s="3"/>
      <c r="V30" s="3"/>
      <c r="W30" s="3"/>
    </row>
    <row r="31" spans="1:23" s="7" customFormat="1" ht="17.25" customHeight="1" x14ac:dyDescent="0.2">
      <c r="A31" s="3"/>
      <c r="B31" s="71"/>
      <c r="C31" s="117" t="s">
        <v>136</v>
      </c>
      <c r="D31" s="73"/>
      <c r="E31" s="74"/>
      <c r="F31" s="75"/>
      <c r="G31" s="3"/>
      <c r="H31" s="3"/>
      <c r="I31" s="3"/>
      <c r="J31" s="3"/>
      <c r="K31" s="3"/>
      <c r="L31" s="3"/>
      <c r="M31" s="3"/>
      <c r="N31" s="3"/>
      <c r="O31" s="3"/>
      <c r="P31" s="3"/>
      <c r="Q31" s="3"/>
      <c r="R31" s="3"/>
      <c r="S31" s="3"/>
      <c r="T31" s="3"/>
      <c r="U31" s="3"/>
      <c r="V31" s="3"/>
      <c r="W31" s="3"/>
    </row>
    <row r="32" spans="1:23" s="7" customFormat="1" ht="17.25" customHeight="1" x14ac:dyDescent="0.2">
      <c r="A32" s="3"/>
      <c r="B32" s="63">
        <f>B29+1</f>
        <v>10</v>
      </c>
      <c r="C32" s="30" t="s">
        <v>234</v>
      </c>
      <c r="D32" s="66" t="str">
        <f>E27</f>
        <v>n/a</v>
      </c>
      <c r="E32" s="66" t="s">
        <v>235</v>
      </c>
      <c r="F32" s="173">
        <v>20.209554770677013</v>
      </c>
      <c r="G32" s="3"/>
      <c r="H32" s="14"/>
      <c r="I32" s="3"/>
      <c r="J32" s="3"/>
      <c r="K32" s="3"/>
      <c r="L32" s="3"/>
      <c r="M32" s="3"/>
      <c r="N32" s="3"/>
      <c r="O32" s="3"/>
      <c r="P32" s="3"/>
      <c r="Q32" s="3"/>
      <c r="R32" s="3"/>
      <c r="S32" s="3"/>
      <c r="T32" s="3"/>
      <c r="U32" s="3"/>
      <c r="V32" s="3"/>
      <c r="W32" s="3"/>
    </row>
    <row r="33" spans="1:23" s="7" customFormat="1" ht="17.25" customHeight="1" thickBot="1" x14ac:dyDescent="0.25">
      <c r="A33" s="3"/>
      <c r="B33" s="63">
        <f>B32+1</f>
        <v>11</v>
      </c>
      <c r="C33" s="30" t="s">
        <v>236</v>
      </c>
      <c r="D33" s="66">
        <f>E28</f>
        <v>0.11854660999999994</v>
      </c>
      <c r="E33" s="174">
        <v>0.24966301999999999</v>
      </c>
      <c r="F33" s="34">
        <f>(D33+E33)/2</f>
        <v>0.18410481499999998</v>
      </c>
      <c r="G33" s="3"/>
      <c r="H33" s="3"/>
      <c r="I33" s="3"/>
      <c r="J33" s="3"/>
      <c r="K33" s="3"/>
      <c r="L33" s="3"/>
      <c r="M33" s="3"/>
      <c r="N33" s="3"/>
      <c r="O33" s="3"/>
      <c r="P33" s="3"/>
      <c r="Q33" s="3"/>
      <c r="R33" s="3"/>
      <c r="S33" s="3"/>
      <c r="T33" s="3"/>
      <c r="U33" s="3"/>
      <c r="V33" s="3"/>
      <c r="W33" s="3"/>
    </row>
    <row r="34" spans="1:23" s="7" customFormat="1" ht="24" customHeight="1" thickBot="1" x14ac:dyDescent="0.25">
      <c r="A34" s="3"/>
      <c r="B34" s="67">
        <f>B33+1</f>
        <v>12</v>
      </c>
      <c r="C34" s="68" t="s">
        <v>27</v>
      </c>
      <c r="D34" s="33"/>
      <c r="E34" s="33"/>
      <c r="F34" s="42">
        <f>SUM(F32:F33)</f>
        <v>20.393659585677014</v>
      </c>
      <c r="G34" s="3"/>
      <c r="H34" s="3"/>
      <c r="I34" s="3"/>
      <c r="J34" s="3"/>
      <c r="K34" s="3"/>
      <c r="L34" s="3"/>
      <c r="M34" s="3"/>
      <c r="N34" s="3"/>
      <c r="O34" s="3"/>
      <c r="P34" s="3"/>
      <c r="Q34" s="3"/>
      <c r="R34" s="3"/>
      <c r="S34" s="3"/>
      <c r="T34" s="3"/>
      <c r="U34" s="3"/>
      <c r="V34" s="3"/>
      <c r="W34" s="3"/>
    </row>
    <row r="35" spans="1:23" s="7" customFormat="1" ht="17.25" customHeight="1" x14ac:dyDescent="0.2">
      <c r="A35" s="14"/>
      <c r="B35" s="71"/>
      <c r="C35" s="72"/>
      <c r="D35" s="76"/>
      <c r="E35" s="76"/>
      <c r="F35" s="77"/>
      <c r="G35" s="14"/>
      <c r="H35" s="14"/>
      <c r="I35" s="14"/>
      <c r="J35" s="14"/>
      <c r="K35" s="14"/>
      <c r="L35" s="14"/>
      <c r="M35" s="14"/>
      <c r="N35" s="14"/>
      <c r="O35" s="14"/>
      <c r="P35" s="14"/>
      <c r="Q35" s="14"/>
      <c r="R35" s="14"/>
      <c r="S35" s="14"/>
      <c r="T35" s="3"/>
      <c r="U35" s="3"/>
      <c r="V35" s="3"/>
      <c r="W35" s="3"/>
    </row>
    <row r="36" spans="1:23" s="7" customFormat="1" ht="17.25" customHeight="1" x14ac:dyDescent="0.2">
      <c r="A36" s="3"/>
      <c r="B36" s="71"/>
      <c r="C36" s="117" t="s">
        <v>137</v>
      </c>
      <c r="D36" s="73"/>
      <c r="E36" s="74"/>
      <c r="F36" s="75"/>
      <c r="G36" s="3"/>
      <c r="H36" s="3"/>
      <c r="I36" s="3"/>
      <c r="J36" s="3"/>
      <c r="K36" s="3"/>
      <c r="L36" s="3"/>
      <c r="M36" s="3"/>
      <c r="N36" s="3"/>
      <c r="O36" s="3"/>
      <c r="P36" s="3"/>
      <c r="Q36" s="3"/>
      <c r="R36" s="3"/>
      <c r="S36" s="3"/>
      <c r="T36" s="3"/>
      <c r="U36" s="3"/>
      <c r="V36" s="3"/>
      <c r="W36" s="3"/>
    </row>
    <row r="37" spans="1:23" s="7" customFormat="1" ht="17.25" customHeight="1" x14ac:dyDescent="0.2">
      <c r="A37" s="3"/>
      <c r="B37" s="63">
        <f>B34+1</f>
        <v>13</v>
      </c>
      <c r="C37" s="30" t="s">
        <v>234</v>
      </c>
      <c r="D37" s="66" t="str">
        <f>E32</f>
        <v>n/a</v>
      </c>
      <c r="E37" s="66" t="s">
        <v>235</v>
      </c>
      <c r="F37" s="173">
        <v>19.188735794989377</v>
      </c>
      <c r="G37" s="3"/>
      <c r="H37" s="14"/>
      <c r="I37" s="3"/>
      <c r="J37" s="3"/>
      <c r="K37" s="3"/>
      <c r="L37" s="3"/>
      <c r="M37" s="3"/>
      <c r="N37" s="3"/>
      <c r="O37" s="3"/>
      <c r="P37" s="3"/>
      <c r="Q37" s="3"/>
      <c r="R37" s="3"/>
      <c r="S37" s="3"/>
      <c r="T37" s="3"/>
      <c r="U37" s="3"/>
      <c r="V37" s="3"/>
      <c r="W37" s="3"/>
    </row>
    <row r="38" spans="1:23" s="7" customFormat="1" ht="17.25" customHeight="1" thickBot="1" x14ac:dyDescent="0.25">
      <c r="A38" s="3"/>
      <c r="B38" s="63">
        <f>B37+1</f>
        <v>14</v>
      </c>
      <c r="C38" s="30" t="s">
        <v>26</v>
      </c>
      <c r="D38" s="66">
        <f>E33</f>
        <v>0.24966301999999999</v>
      </c>
      <c r="E38" s="174">
        <v>0.26637249000000002</v>
      </c>
      <c r="F38" s="34">
        <f>(D38+E38)/2</f>
        <v>0.25801775500000002</v>
      </c>
      <c r="G38" s="3"/>
      <c r="H38" s="3"/>
      <c r="I38" s="3"/>
      <c r="J38" s="3"/>
      <c r="K38" s="3"/>
      <c r="L38" s="3"/>
      <c r="M38" s="3"/>
      <c r="N38" s="3"/>
      <c r="O38" s="3"/>
      <c r="P38" s="3"/>
      <c r="Q38" s="3"/>
      <c r="R38" s="3"/>
      <c r="S38" s="3"/>
      <c r="T38" s="3"/>
      <c r="U38" s="3"/>
      <c r="V38" s="3"/>
      <c r="W38" s="3"/>
    </row>
    <row r="39" spans="1:23" s="7" customFormat="1" ht="24" customHeight="1" thickBot="1" x14ac:dyDescent="0.25">
      <c r="A39" s="3"/>
      <c r="B39" s="67">
        <f>B38+1</f>
        <v>15</v>
      </c>
      <c r="C39" s="68" t="s">
        <v>27</v>
      </c>
      <c r="D39" s="33"/>
      <c r="E39" s="33"/>
      <c r="F39" s="42">
        <f>SUM(F37:F38)</f>
        <v>19.446753549989378</v>
      </c>
      <c r="G39" s="3"/>
      <c r="H39" s="3"/>
      <c r="I39" s="3"/>
      <c r="J39" s="3"/>
      <c r="K39" s="3"/>
      <c r="L39" s="3"/>
      <c r="M39" s="3"/>
      <c r="N39" s="3"/>
      <c r="O39" s="3"/>
      <c r="P39" s="3"/>
      <c r="Q39" s="3"/>
      <c r="R39" s="3"/>
      <c r="S39" s="3"/>
      <c r="T39" s="3"/>
      <c r="U39" s="3"/>
      <c r="V39" s="3"/>
      <c r="W39" s="3"/>
    </row>
    <row r="40" spans="1:23" s="7" customFormat="1" ht="17.25" customHeight="1" x14ac:dyDescent="0.2">
      <c r="A40" s="3"/>
      <c r="B40" s="71"/>
      <c r="C40" s="72"/>
      <c r="D40" s="76"/>
      <c r="E40" s="76"/>
      <c r="F40" s="77"/>
      <c r="G40" s="3"/>
      <c r="H40" s="3"/>
      <c r="I40" s="3"/>
      <c r="J40" s="3"/>
      <c r="K40" s="3"/>
      <c r="L40" s="3"/>
      <c r="M40" s="3"/>
      <c r="N40" s="3"/>
      <c r="O40" s="3"/>
      <c r="P40" s="3"/>
      <c r="Q40" s="3"/>
      <c r="R40" s="3"/>
      <c r="S40" s="3"/>
      <c r="T40" s="3"/>
      <c r="U40" s="3"/>
      <c r="V40" s="3"/>
      <c r="W40" s="3"/>
    </row>
    <row r="41" spans="1:23" s="162" customFormat="1" ht="17.25" customHeight="1" x14ac:dyDescent="0.2">
      <c r="A41" s="161"/>
      <c r="B41" s="71"/>
      <c r="C41" s="117" t="s">
        <v>192</v>
      </c>
      <c r="D41" s="73"/>
      <c r="E41" s="74"/>
      <c r="F41" s="75"/>
      <c r="G41" s="161"/>
      <c r="H41" s="161"/>
      <c r="I41" s="161"/>
      <c r="J41" s="161"/>
      <c r="K41" s="161"/>
      <c r="L41" s="161"/>
      <c r="M41" s="161"/>
      <c r="N41" s="161"/>
      <c r="O41" s="161"/>
      <c r="P41" s="161"/>
      <c r="Q41" s="161"/>
      <c r="R41" s="161"/>
      <c r="S41" s="161"/>
      <c r="T41" s="161"/>
      <c r="U41" s="161"/>
      <c r="V41" s="161"/>
      <c r="W41" s="161"/>
    </row>
    <row r="42" spans="1:23" s="176" customFormat="1" ht="17.25" customHeight="1" x14ac:dyDescent="0.2">
      <c r="A42" s="165"/>
      <c r="B42" s="63">
        <f>B39+1</f>
        <v>16</v>
      </c>
      <c r="C42" s="30" t="s">
        <v>239</v>
      </c>
      <c r="D42" s="66" t="str">
        <f>E37</f>
        <v>n/a</v>
      </c>
      <c r="E42" s="66" t="s">
        <v>235</v>
      </c>
      <c r="F42" s="173">
        <v>19.251849075276905</v>
      </c>
      <c r="G42" s="165"/>
      <c r="H42" s="165"/>
      <c r="I42" s="165"/>
      <c r="J42" s="165"/>
      <c r="K42" s="165"/>
      <c r="L42" s="165"/>
      <c r="M42" s="165"/>
      <c r="N42" s="182"/>
      <c r="O42" s="182"/>
      <c r="P42" s="182"/>
      <c r="Q42" s="182"/>
      <c r="R42" s="182"/>
      <c r="S42" s="182"/>
      <c r="T42" s="182"/>
      <c r="U42" s="161"/>
      <c r="V42" s="161"/>
      <c r="W42" s="161"/>
    </row>
    <row r="43" spans="1:23" s="176" customFormat="1" ht="17.25" customHeight="1" thickBot="1" x14ac:dyDescent="0.25">
      <c r="A43" s="165"/>
      <c r="B43" s="63">
        <f>B42+1</f>
        <v>17</v>
      </c>
      <c r="C43" s="30" t="s">
        <v>236</v>
      </c>
      <c r="D43" s="66">
        <f>E38</f>
        <v>0.26637249000000002</v>
      </c>
      <c r="E43" s="174">
        <v>0.26637249000000002</v>
      </c>
      <c r="F43" s="34">
        <f>(D43+E43)/2</f>
        <v>0.26637249000000002</v>
      </c>
      <c r="G43" s="165"/>
      <c r="H43" s="165"/>
      <c r="I43" s="165"/>
      <c r="J43" s="165"/>
      <c r="K43" s="165"/>
      <c r="L43" s="165"/>
      <c r="M43" s="165"/>
      <c r="N43" s="182"/>
      <c r="O43" s="182"/>
      <c r="P43" s="182"/>
      <c r="Q43" s="182"/>
      <c r="R43" s="182"/>
      <c r="S43" s="182"/>
      <c r="T43" s="182"/>
      <c r="U43" s="161"/>
      <c r="V43" s="161"/>
      <c r="W43" s="161"/>
    </row>
    <row r="44" spans="1:23" s="8" customFormat="1" ht="24" customHeight="1" thickBot="1" x14ac:dyDescent="0.25">
      <c r="A44" s="165"/>
      <c r="B44" s="69">
        <f>B43+1</f>
        <v>18</v>
      </c>
      <c r="C44" s="36" t="s">
        <v>27</v>
      </c>
      <c r="D44" s="66"/>
      <c r="E44" s="66"/>
      <c r="F44" s="70">
        <f>SUM(F42:F43)</f>
        <v>19.518221565276903</v>
      </c>
      <c r="G44" s="165"/>
      <c r="H44" s="165"/>
      <c r="I44" s="165"/>
      <c r="J44" s="165"/>
      <c r="K44" s="165"/>
      <c r="L44" s="165"/>
      <c r="M44" s="165"/>
      <c r="N44" s="182"/>
      <c r="O44" s="182"/>
      <c r="P44" s="182"/>
      <c r="Q44" s="182"/>
      <c r="R44" s="182"/>
      <c r="S44" s="182"/>
      <c r="T44" s="182"/>
      <c r="U44" s="3"/>
      <c r="V44" s="3"/>
      <c r="W44" s="3"/>
    </row>
    <row r="45" spans="1:23" s="8" customFormat="1" ht="17.25" customHeight="1" x14ac:dyDescent="0.2">
      <c r="A45" s="165"/>
      <c r="B45" s="60"/>
      <c r="C45" s="330"/>
      <c r="D45" s="331"/>
      <c r="E45" s="331"/>
      <c r="F45" s="341"/>
      <c r="G45" s="182"/>
      <c r="H45" s="182"/>
      <c r="I45" s="165"/>
      <c r="J45" s="165"/>
      <c r="K45" s="165"/>
      <c r="L45" s="165"/>
      <c r="M45" s="165"/>
      <c r="N45" s="182"/>
      <c r="O45" s="182"/>
      <c r="P45" s="182"/>
      <c r="Q45" s="182"/>
      <c r="R45" s="182"/>
      <c r="S45" s="182"/>
      <c r="T45" s="182"/>
      <c r="U45" s="3"/>
      <c r="V45" s="3"/>
      <c r="W45" s="3"/>
    </row>
    <row r="46" spans="1:23" s="8" customFormat="1" ht="17.25" customHeight="1" x14ac:dyDescent="0.2">
      <c r="A46" s="165"/>
      <c r="B46" s="71"/>
      <c r="C46" s="117" t="s">
        <v>193</v>
      </c>
      <c r="D46" s="73"/>
      <c r="E46" s="74"/>
      <c r="F46" s="75"/>
      <c r="G46" s="182"/>
      <c r="H46" s="182"/>
      <c r="I46" s="165"/>
      <c r="J46" s="165"/>
      <c r="K46" s="165"/>
      <c r="L46" s="165"/>
      <c r="M46" s="165"/>
      <c r="N46" s="182"/>
      <c r="O46" s="182"/>
      <c r="P46" s="182"/>
      <c r="Q46" s="182"/>
      <c r="R46" s="182"/>
      <c r="S46" s="182"/>
      <c r="T46" s="182"/>
      <c r="U46" s="3"/>
      <c r="V46" s="3"/>
      <c r="W46" s="3"/>
    </row>
    <row r="47" spans="1:23" s="8" customFormat="1" ht="17.25" customHeight="1" x14ac:dyDescent="0.2">
      <c r="A47" s="3"/>
      <c r="B47" s="63">
        <f>B44+1</f>
        <v>19</v>
      </c>
      <c r="C47" s="30" t="s">
        <v>239</v>
      </c>
      <c r="D47" s="66" t="str">
        <f>E42</f>
        <v>n/a</v>
      </c>
      <c r="E47" s="66" t="s">
        <v>235</v>
      </c>
      <c r="F47" s="173">
        <v>19.251849075276905</v>
      </c>
      <c r="G47" s="3"/>
      <c r="H47" s="3"/>
      <c r="I47" s="3"/>
      <c r="J47" s="3"/>
      <c r="K47" s="3"/>
      <c r="L47" s="3"/>
      <c r="M47" s="3"/>
      <c r="N47" s="3"/>
      <c r="O47" s="3"/>
      <c r="P47" s="3"/>
      <c r="Q47" s="3"/>
      <c r="R47" s="3"/>
      <c r="S47" s="3"/>
      <c r="T47" s="3"/>
      <c r="U47" s="3"/>
      <c r="V47" s="3"/>
      <c r="W47" s="3"/>
    </row>
    <row r="48" spans="1:23" s="8" customFormat="1" ht="17.25" customHeight="1" thickBot="1" x14ac:dyDescent="0.25">
      <c r="A48" s="3"/>
      <c r="B48" s="63">
        <f>B47+1</f>
        <v>20</v>
      </c>
      <c r="C48" s="30" t="s">
        <v>236</v>
      </c>
      <c r="D48" s="66">
        <f>E43</f>
        <v>0.26637249000000002</v>
      </c>
      <c r="E48" s="174">
        <v>0.26637249000000002</v>
      </c>
      <c r="F48" s="34">
        <f>(D48+E48)/2</f>
        <v>0.26637249000000002</v>
      </c>
      <c r="G48" s="3"/>
      <c r="H48" s="3"/>
      <c r="I48" s="3"/>
      <c r="J48" s="3"/>
      <c r="K48" s="3"/>
      <c r="L48" s="3"/>
      <c r="M48" s="3"/>
      <c r="N48" s="3"/>
      <c r="O48" s="3"/>
      <c r="P48" s="3"/>
      <c r="Q48" s="3"/>
      <c r="R48" s="3"/>
      <c r="S48" s="3"/>
      <c r="T48" s="3"/>
      <c r="U48" s="3"/>
      <c r="V48" s="3"/>
      <c r="W48" s="3"/>
    </row>
    <row r="49" spans="1:23" s="7" customFormat="1" ht="24" customHeight="1" thickBot="1" x14ac:dyDescent="0.25">
      <c r="A49" s="3"/>
      <c r="B49" s="67">
        <f>B48+1</f>
        <v>21</v>
      </c>
      <c r="C49" s="68" t="s">
        <v>27</v>
      </c>
      <c r="D49" s="33"/>
      <c r="E49" s="33"/>
      <c r="F49" s="42">
        <f>SUM(F47:F48)</f>
        <v>19.518221565276903</v>
      </c>
      <c r="G49" s="3"/>
      <c r="H49" s="3"/>
      <c r="I49" s="3"/>
      <c r="J49" s="3"/>
      <c r="K49" s="3"/>
      <c r="L49" s="3"/>
      <c r="M49" s="3"/>
      <c r="N49" s="3"/>
      <c r="O49" s="3"/>
      <c r="P49" s="3"/>
      <c r="Q49" s="3"/>
      <c r="R49" s="3"/>
      <c r="S49" s="3"/>
      <c r="T49" s="3"/>
      <c r="U49" s="3"/>
      <c r="V49" s="3"/>
      <c r="W49" s="3"/>
    </row>
    <row r="50" spans="1:23" s="7" customFormat="1" ht="15.75" x14ac:dyDescent="0.2">
      <c r="A50" s="3"/>
      <c r="B50" s="71"/>
      <c r="C50" s="72"/>
      <c r="D50" s="76"/>
      <c r="E50" s="76"/>
      <c r="F50" s="77"/>
      <c r="G50" s="3"/>
      <c r="H50" s="3"/>
      <c r="I50" s="3"/>
      <c r="J50" s="3"/>
      <c r="K50" s="3"/>
      <c r="L50" s="3"/>
      <c r="M50" s="3"/>
      <c r="N50" s="3"/>
      <c r="O50" s="3"/>
      <c r="P50" s="3"/>
      <c r="Q50" s="3"/>
      <c r="R50" s="3"/>
      <c r="S50" s="3"/>
      <c r="T50" s="3"/>
      <c r="U50" s="3"/>
      <c r="V50" s="3"/>
      <c r="W50" s="3"/>
    </row>
    <row r="51" spans="1:23" s="7" customFormat="1" ht="15.75" x14ac:dyDescent="0.2">
      <c r="B51" s="71"/>
      <c r="C51" s="117" t="s">
        <v>194</v>
      </c>
      <c r="D51" s="73"/>
      <c r="E51" s="74"/>
      <c r="F51" s="75"/>
    </row>
    <row r="52" spans="1:23" s="7" customFormat="1" ht="18.75" x14ac:dyDescent="0.2">
      <c r="B52" s="63">
        <f>B49+1</f>
        <v>22</v>
      </c>
      <c r="C52" s="30" t="s">
        <v>239</v>
      </c>
      <c r="D52" s="66" t="str">
        <f>E47</f>
        <v>n/a</v>
      </c>
      <c r="E52" s="66" t="s">
        <v>235</v>
      </c>
      <c r="F52" s="173">
        <v>19.251849075276905</v>
      </c>
    </row>
    <row r="53" spans="1:23" s="7" customFormat="1" ht="16.5" thickBot="1" x14ac:dyDescent="0.25">
      <c r="B53" s="63">
        <f>B52+1</f>
        <v>23</v>
      </c>
      <c r="C53" s="30" t="s">
        <v>236</v>
      </c>
      <c r="D53" s="66">
        <f>E48</f>
        <v>0.26637249000000002</v>
      </c>
      <c r="E53" s="174">
        <v>0.26637249000000002</v>
      </c>
      <c r="F53" s="34">
        <f>(D53+E53)/2</f>
        <v>0.26637249000000002</v>
      </c>
    </row>
    <row r="54" spans="1:23" s="7" customFormat="1" ht="24" customHeight="1" thickBot="1" x14ac:dyDescent="0.25">
      <c r="B54" s="67">
        <f>B53+1</f>
        <v>24</v>
      </c>
      <c r="C54" s="68" t="s">
        <v>27</v>
      </c>
      <c r="D54" s="33"/>
      <c r="E54" s="33"/>
      <c r="F54" s="42">
        <f>SUM(F52:F53)</f>
        <v>19.518221565276903</v>
      </c>
    </row>
    <row r="55" spans="1:23" s="7" customFormat="1" ht="15.75" x14ac:dyDescent="0.2">
      <c r="B55" s="71"/>
      <c r="C55" s="72"/>
      <c r="D55" s="76"/>
      <c r="E55" s="76"/>
      <c r="F55" s="77"/>
    </row>
    <row r="56" spans="1:23" s="7" customFormat="1" ht="15.75" x14ac:dyDescent="0.2">
      <c r="B56" s="71"/>
      <c r="C56" s="117" t="s">
        <v>195</v>
      </c>
      <c r="D56" s="73"/>
      <c r="E56" s="74"/>
      <c r="F56" s="75"/>
    </row>
    <row r="57" spans="1:23" s="7" customFormat="1" ht="18.75" x14ac:dyDescent="0.2">
      <c r="B57" s="63">
        <f>B54+1</f>
        <v>25</v>
      </c>
      <c r="C57" s="30" t="s">
        <v>239</v>
      </c>
      <c r="D57" s="66" t="str">
        <f>E52</f>
        <v>n/a</v>
      </c>
      <c r="E57" s="66" t="s">
        <v>235</v>
      </c>
      <c r="F57" s="173">
        <v>19.188735794989377</v>
      </c>
    </row>
    <row r="58" spans="1:23" s="7" customFormat="1" ht="16.5" thickBot="1" x14ac:dyDescent="0.25">
      <c r="B58" s="63">
        <f>B57+1</f>
        <v>26</v>
      </c>
      <c r="C58" s="30" t="s">
        <v>236</v>
      </c>
      <c r="D58" s="66">
        <f>E53</f>
        <v>0.26637249000000002</v>
      </c>
      <c r="E58" s="174">
        <v>0.26637249000000002</v>
      </c>
      <c r="F58" s="34">
        <f>(D58+E58)/2</f>
        <v>0.26637249000000002</v>
      </c>
    </row>
    <row r="59" spans="1:23" s="7" customFormat="1" ht="16.5" thickBot="1" x14ac:dyDescent="0.25">
      <c r="B59" s="67">
        <f>B58+1</f>
        <v>27</v>
      </c>
      <c r="C59" s="68" t="s">
        <v>27</v>
      </c>
      <c r="D59" s="33"/>
      <c r="E59" s="33"/>
      <c r="F59" s="42">
        <f>SUM(F57:F58)</f>
        <v>19.455108284989375</v>
      </c>
    </row>
    <row r="60" spans="1:23" ht="15.75" x14ac:dyDescent="0.2">
      <c r="B60" s="71"/>
      <c r="C60" s="72"/>
      <c r="D60" s="76"/>
      <c r="E60" s="76"/>
      <c r="F60" s="77"/>
    </row>
    <row r="61" spans="1:23" ht="15.75" x14ac:dyDescent="0.2">
      <c r="B61" s="71"/>
      <c r="C61" s="117" t="s">
        <v>196</v>
      </c>
      <c r="D61" s="73"/>
      <c r="E61" s="74"/>
      <c r="F61" s="75"/>
    </row>
    <row r="62" spans="1:23" ht="18.75" x14ac:dyDescent="0.2">
      <c r="B62" s="63">
        <f>B59+1</f>
        <v>28</v>
      </c>
      <c r="C62" s="30" t="s">
        <v>239</v>
      </c>
      <c r="D62" s="66" t="s">
        <v>235</v>
      </c>
      <c r="E62" s="66" t="s">
        <v>235</v>
      </c>
      <c r="F62" s="173">
        <v>19.251849075276905</v>
      </c>
    </row>
    <row r="63" spans="1:23" ht="16.5" thickBot="1" x14ac:dyDescent="0.25">
      <c r="B63" s="63">
        <f>B62+1</f>
        <v>29</v>
      </c>
      <c r="C63" s="30" t="s">
        <v>236</v>
      </c>
      <c r="D63" s="66">
        <f>'B2-5-1_Table 2'!E58</f>
        <v>0.26637249000000002</v>
      </c>
      <c r="E63" s="174">
        <v>0.26637249000000002</v>
      </c>
      <c r="F63" s="34">
        <f>(D63+E63)/2</f>
        <v>0.26637249000000002</v>
      </c>
    </row>
    <row r="64" spans="1:23" ht="24" customHeight="1" thickBot="1" x14ac:dyDescent="0.25">
      <c r="B64" s="67">
        <f>B63+1</f>
        <v>30</v>
      </c>
      <c r="C64" s="68" t="s">
        <v>27</v>
      </c>
      <c r="D64" s="33"/>
      <c r="E64" s="33"/>
      <c r="F64" s="42">
        <f>SUM(F62:F63)</f>
        <v>19.518221565276903</v>
      </c>
    </row>
    <row r="65" spans="2:9" ht="15.75" x14ac:dyDescent="0.2">
      <c r="B65" s="71"/>
      <c r="C65" s="72"/>
      <c r="D65" s="76"/>
      <c r="E65" s="76"/>
      <c r="F65" s="77"/>
    </row>
    <row r="66" spans="2:9" ht="15.75" x14ac:dyDescent="0.2">
      <c r="B66" s="71"/>
      <c r="C66" s="117" t="s">
        <v>197</v>
      </c>
      <c r="D66" s="73"/>
      <c r="E66" s="74"/>
      <c r="F66" s="75"/>
    </row>
    <row r="67" spans="2:9" ht="18.75" x14ac:dyDescent="0.2">
      <c r="B67" s="63">
        <f>B64+1</f>
        <v>31</v>
      </c>
      <c r="C67" s="30" t="s">
        <v>239</v>
      </c>
      <c r="D67" s="66" t="str">
        <f>E62</f>
        <v>n/a</v>
      </c>
      <c r="E67" s="66" t="s">
        <v>235</v>
      </c>
      <c r="F67" s="173">
        <v>19.251849075276905</v>
      </c>
    </row>
    <row r="68" spans="2:9" ht="16.5" thickBot="1" x14ac:dyDescent="0.25">
      <c r="B68" s="63">
        <f>B67+1</f>
        <v>32</v>
      </c>
      <c r="C68" s="30" t="s">
        <v>236</v>
      </c>
      <c r="D68" s="66">
        <f>E63</f>
        <v>0.26637249000000002</v>
      </c>
      <c r="E68" s="174">
        <v>0.26637249000000002</v>
      </c>
      <c r="F68" s="34">
        <f>(D68+E68)/2</f>
        <v>0.26637249000000002</v>
      </c>
    </row>
    <row r="69" spans="2:9" ht="24" customHeight="1" thickBot="1" x14ac:dyDescent="0.25">
      <c r="B69" s="67">
        <f>B68+1</f>
        <v>33</v>
      </c>
      <c r="C69" s="68" t="s">
        <v>27</v>
      </c>
      <c r="D69" s="33"/>
      <c r="E69" s="33"/>
      <c r="F69" s="42">
        <f>SUM(F67:F68)</f>
        <v>19.518221565276903</v>
      </c>
    </row>
    <row r="70" spans="2:9" ht="15.75" x14ac:dyDescent="0.2">
      <c r="B70" s="71"/>
      <c r="C70" s="72"/>
      <c r="D70" s="76"/>
      <c r="E70" s="76"/>
      <c r="F70" s="77"/>
    </row>
    <row r="71" spans="2:9" ht="15.75" x14ac:dyDescent="0.2">
      <c r="B71" s="71"/>
      <c r="C71" s="117" t="s">
        <v>198</v>
      </c>
      <c r="D71" s="73"/>
      <c r="E71" s="74"/>
      <c r="F71" s="75"/>
    </row>
    <row r="72" spans="2:9" ht="18.75" x14ac:dyDescent="0.2">
      <c r="B72" s="63">
        <f>B69+1</f>
        <v>34</v>
      </c>
      <c r="C72" s="30" t="s">
        <v>239</v>
      </c>
      <c r="D72" s="66" t="str">
        <f>E67</f>
        <v>n/a</v>
      </c>
      <c r="E72" s="66" t="s">
        <v>235</v>
      </c>
      <c r="F72" s="173">
        <v>19.251849075276905</v>
      </c>
    </row>
    <row r="73" spans="2:9" ht="16.5" thickBot="1" x14ac:dyDescent="0.25">
      <c r="B73" s="63">
        <f>B72+1</f>
        <v>35</v>
      </c>
      <c r="C73" s="30" t="s">
        <v>236</v>
      </c>
      <c r="D73" s="66">
        <f>E68</f>
        <v>0.26637249000000002</v>
      </c>
      <c r="E73" s="174">
        <v>0.26637249000000002</v>
      </c>
      <c r="F73" s="34">
        <f>(D73+E73)/2</f>
        <v>0.26637249000000002</v>
      </c>
    </row>
    <row r="74" spans="2:9" ht="24" customHeight="1" thickBot="1" x14ac:dyDescent="0.25">
      <c r="B74" s="67">
        <f>B73+1</f>
        <v>36</v>
      </c>
      <c r="C74" s="68" t="s">
        <v>27</v>
      </c>
      <c r="D74" s="33"/>
      <c r="E74" s="33"/>
      <c r="F74" s="42">
        <f>SUM(F72:F73)</f>
        <v>19.518221565276903</v>
      </c>
    </row>
    <row r="76" spans="2:9" ht="15.75" x14ac:dyDescent="0.2">
      <c r="B76" s="14" t="s">
        <v>141</v>
      </c>
      <c r="C76" s="163"/>
      <c r="D76" s="161"/>
      <c r="E76" s="161"/>
      <c r="F76" s="161"/>
    </row>
    <row r="77" spans="2:9" ht="15" x14ac:dyDescent="0.2">
      <c r="B77" s="183">
        <v>1</v>
      </c>
      <c r="C77" s="455" t="s">
        <v>240</v>
      </c>
      <c r="D77" s="455"/>
      <c r="E77" s="455"/>
      <c r="F77" s="455"/>
    </row>
    <row r="78" spans="2:9" ht="54" customHeight="1" x14ac:dyDescent="0.2">
      <c r="B78" s="251">
        <v>2</v>
      </c>
      <c r="C78" s="466" t="s">
        <v>241</v>
      </c>
      <c r="D78" s="466"/>
      <c r="E78" s="466"/>
      <c r="F78" s="466"/>
      <c r="I78" s="188"/>
    </row>
  </sheetData>
  <mergeCells count="5">
    <mergeCell ref="B7:F7"/>
    <mergeCell ref="B8:F8"/>
    <mergeCell ref="B9:F9"/>
    <mergeCell ref="C77:F77"/>
    <mergeCell ref="C78:F78"/>
  </mergeCells>
  <printOptions horizontalCentered="1"/>
  <pageMargins left="0.51" right="0.51180993000874897" top="0.74803040244969399" bottom="0.23622047244094499" header="0" footer="0"/>
  <pageSetup scale="91" fitToHeight="0" orientation="portrait" r:id="rId1"/>
  <headerFooter alignWithMargins="0">
    <oddFooter>&amp;L&amp;14Page &amp;P of &amp;N</oddFooter>
  </headerFooter>
  <rowBreaks count="2" manualBreakCount="2">
    <brk id="39" max="6" man="1"/>
    <brk id="64"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5E645-8DAA-41B2-A8EA-7C650594BF23}">
  <sheetPr>
    <pageSetUpPr fitToPage="1"/>
  </sheetPr>
  <dimension ref="A1:AA105"/>
  <sheetViews>
    <sheetView view="pageBreakPreview" zoomScaleNormal="85" zoomScaleSheetLayoutView="100" workbookViewId="0">
      <selection activeCell="B7" sqref="B7:L7"/>
    </sheetView>
  </sheetViews>
  <sheetFormatPr defaultRowHeight="12.75" x14ac:dyDescent="0.2"/>
  <cols>
    <col min="1" max="1" width="2.5703125" style="351" customWidth="1"/>
    <col min="2" max="2" width="6.140625" style="538" customWidth="1"/>
    <col min="3" max="3" width="68.140625" style="539" customWidth="1"/>
    <col min="4" max="4" width="12.85546875" style="539" customWidth="1"/>
    <col min="5" max="5" width="20.85546875" style="539" customWidth="1"/>
    <col min="6" max="6" width="12.85546875" style="539" customWidth="1"/>
    <col min="7" max="7" width="13" style="351" customWidth="1"/>
    <col min="8" max="8" width="20.85546875" style="351" customWidth="1"/>
    <col min="9" max="10" width="13" style="351" customWidth="1"/>
    <col min="11" max="11" width="20.85546875" style="351" customWidth="1"/>
    <col min="12" max="12" width="13" style="351" customWidth="1"/>
    <col min="13" max="13" width="2.85546875" style="351" customWidth="1"/>
    <col min="14" max="16384" width="9.140625" style="351"/>
  </cols>
  <sheetData>
    <row r="1" spans="1:27" ht="17.25" customHeight="1" x14ac:dyDescent="0.2">
      <c r="A1" s="348"/>
      <c r="B1" s="349" t="s">
        <v>0</v>
      </c>
      <c r="C1" s="358"/>
      <c r="D1" s="358"/>
      <c r="E1" s="358"/>
      <c r="F1" s="358"/>
      <c r="G1" s="348"/>
      <c r="H1" s="352"/>
      <c r="J1" s="348"/>
      <c r="K1" s="348"/>
      <c r="L1" s="353" t="s">
        <v>34</v>
      </c>
      <c r="M1" s="348"/>
      <c r="N1" s="348"/>
      <c r="O1" s="348"/>
      <c r="P1" s="348"/>
      <c r="Q1" s="348"/>
      <c r="R1" s="348"/>
      <c r="S1" s="348"/>
      <c r="T1" s="348"/>
      <c r="U1" s="354"/>
      <c r="V1" s="354"/>
      <c r="W1" s="354"/>
      <c r="X1" s="354"/>
      <c r="Y1" s="354"/>
      <c r="Z1" s="354"/>
      <c r="AA1" s="354"/>
    </row>
    <row r="2" spans="1:27" ht="17.25" customHeight="1" x14ac:dyDescent="0.2">
      <c r="A2" s="348"/>
      <c r="B2" s="355"/>
      <c r="C2" s="356"/>
      <c r="D2" s="356"/>
      <c r="E2" s="356"/>
      <c r="F2" s="356"/>
      <c r="G2" s="352"/>
      <c r="H2" s="350"/>
      <c r="J2" s="348"/>
      <c r="K2" s="352"/>
      <c r="L2" s="353" t="s">
        <v>2</v>
      </c>
      <c r="M2" s="348"/>
      <c r="N2" s="348"/>
      <c r="O2" s="348"/>
      <c r="P2" s="352"/>
      <c r="Q2" s="348"/>
      <c r="R2" s="348"/>
      <c r="S2" s="348"/>
      <c r="T2" s="348"/>
      <c r="U2" s="354"/>
      <c r="V2" s="354"/>
      <c r="W2" s="354"/>
      <c r="X2" s="354"/>
      <c r="Y2" s="354"/>
      <c r="Z2" s="354"/>
      <c r="AA2" s="354"/>
    </row>
    <row r="3" spans="1:27" ht="17.25" customHeight="1" x14ac:dyDescent="0.2">
      <c r="A3" s="348"/>
      <c r="B3" s="357"/>
      <c r="C3" s="358"/>
      <c r="D3" s="358"/>
      <c r="E3" s="358"/>
      <c r="F3" s="358"/>
      <c r="G3" s="348"/>
      <c r="H3" s="352"/>
      <c r="J3" s="348"/>
      <c r="K3" s="348"/>
      <c r="L3" s="350" t="s">
        <v>242</v>
      </c>
      <c r="M3" s="348"/>
      <c r="N3" s="348"/>
      <c r="O3" s="348"/>
      <c r="P3" s="348"/>
      <c r="Q3" s="348"/>
      <c r="R3" s="348"/>
      <c r="S3" s="348"/>
      <c r="T3" s="348"/>
      <c r="U3" s="354"/>
      <c r="V3" s="354"/>
      <c r="W3" s="354"/>
      <c r="X3" s="354"/>
      <c r="Y3" s="354"/>
      <c r="Z3" s="354"/>
      <c r="AA3" s="354"/>
    </row>
    <row r="4" spans="1:27" ht="17.25" customHeight="1" x14ac:dyDescent="0.2">
      <c r="A4" s="348"/>
      <c r="B4" s="365"/>
      <c r="C4" s="358"/>
      <c r="D4" s="358"/>
      <c r="E4" s="358"/>
      <c r="F4" s="358"/>
      <c r="G4" s="348"/>
      <c r="H4" s="350"/>
      <c r="J4" s="348"/>
      <c r="K4" s="348"/>
      <c r="L4" s="350" t="s">
        <v>4</v>
      </c>
      <c r="M4" s="348"/>
      <c r="N4" s="348"/>
      <c r="O4" s="348"/>
      <c r="P4" s="348"/>
      <c r="Q4" s="348"/>
      <c r="R4" s="348"/>
      <c r="S4" s="348"/>
      <c r="T4" s="348"/>
      <c r="U4" s="354"/>
      <c r="V4" s="354"/>
      <c r="W4" s="354"/>
      <c r="X4" s="354"/>
      <c r="Y4" s="354"/>
      <c r="Z4" s="354"/>
      <c r="AA4" s="354"/>
    </row>
    <row r="5" spans="1:27" ht="17.25" customHeight="1" x14ac:dyDescent="0.2">
      <c r="A5" s="348"/>
      <c r="B5" s="365"/>
      <c r="C5" s="358"/>
      <c r="D5" s="358"/>
      <c r="E5" s="358"/>
      <c r="F5" s="358"/>
      <c r="G5" s="348"/>
      <c r="H5" s="350"/>
      <c r="J5" s="348"/>
      <c r="K5" s="348"/>
      <c r="L5" s="350" t="s">
        <v>5</v>
      </c>
      <c r="M5" s="348"/>
      <c r="N5" s="348"/>
      <c r="O5" s="348"/>
      <c r="P5" s="348"/>
      <c r="Q5" s="348"/>
      <c r="R5" s="348"/>
      <c r="S5" s="348"/>
      <c r="T5" s="348"/>
      <c r="U5" s="354"/>
      <c r="V5" s="354"/>
      <c r="W5" s="354"/>
      <c r="X5" s="354"/>
      <c r="Y5" s="354"/>
      <c r="Z5" s="354"/>
      <c r="AA5" s="354"/>
    </row>
    <row r="6" spans="1:27" ht="17.25" customHeight="1" x14ac:dyDescent="0.2">
      <c r="A6" s="348"/>
      <c r="B6" s="365"/>
      <c r="C6" s="358"/>
      <c r="D6" s="358"/>
      <c r="E6" s="358"/>
      <c r="F6" s="358"/>
      <c r="G6" s="473"/>
      <c r="H6" s="350"/>
      <c r="J6" s="367"/>
      <c r="K6" s="348"/>
      <c r="L6" s="350" t="s">
        <v>7</v>
      </c>
      <c r="M6" s="348"/>
      <c r="N6" s="348"/>
      <c r="O6" s="348"/>
      <c r="P6" s="348"/>
      <c r="Q6" s="348"/>
      <c r="R6" s="348"/>
      <c r="S6" s="348"/>
      <c r="T6" s="348"/>
      <c r="U6" s="354"/>
      <c r="V6" s="354"/>
      <c r="W6" s="354"/>
      <c r="X6" s="354"/>
      <c r="Y6" s="354"/>
      <c r="Z6" s="354"/>
      <c r="AA6" s="354"/>
    </row>
    <row r="7" spans="1:27" ht="17.25" customHeight="1" x14ac:dyDescent="0.2">
      <c r="A7" s="348"/>
      <c r="B7" s="439" t="s">
        <v>7</v>
      </c>
      <c r="C7" s="439"/>
      <c r="D7" s="439"/>
      <c r="E7" s="439"/>
      <c r="F7" s="439"/>
      <c r="G7" s="439"/>
      <c r="H7" s="439"/>
      <c r="I7" s="439"/>
      <c r="J7" s="439"/>
      <c r="K7" s="439"/>
      <c r="L7" s="439"/>
      <c r="M7" s="348"/>
      <c r="N7" s="348"/>
      <c r="O7" s="348"/>
      <c r="P7" s="348"/>
      <c r="Q7" s="348"/>
      <c r="R7" s="348"/>
      <c r="S7" s="348"/>
      <c r="T7" s="348"/>
      <c r="U7" s="354"/>
      <c r="V7" s="354"/>
      <c r="W7" s="354"/>
      <c r="X7" s="354"/>
      <c r="Y7" s="354"/>
      <c r="Z7" s="354"/>
      <c r="AA7" s="354"/>
    </row>
    <row r="8" spans="1:27" ht="17.25" customHeight="1" x14ac:dyDescent="0.2">
      <c r="A8" s="348"/>
      <c r="B8" s="439" t="s">
        <v>243</v>
      </c>
      <c r="C8" s="439"/>
      <c r="D8" s="439"/>
      <c r="E8" s="439"/>
      <c r="F8" s="439"/>
      <c r="G8" s="439"/>
      <c r="H8" s="439"/>
      <c r="I8" s="439"/>
      <c r="J8" s="439"/>
      <c r="K8" s="439"/>
      <c r="L8" s="439"/>
      <c r="M8" s="348"/>
      <c r="N8" s="348"/>
      <c r="O8" s="348"/>
      <c r="P8" s="348"/>
      <c r="Q8" s="348"/>
      <c r="R8" s="348"/>
      <c r="S8" s="348"/>
      <c r="T8" s="348"/>
      <c r="U8" s="354"/>
      <c r="V8" s="354"/>
      <c r="W8" s="354"/>
      <c r="X8" s="354"/>
      <c r="Y8" s="354"/>
      <c r="Z8" s="354"/>
      <c r="AA8" s="354"/>
    </row>
    <row r="9" spans="1:27" ht="17.25" customHeight="1" x14ac:dyDescent="0.2">
      <c r="A9" s="348"/>
      <c r="B9" s="440" t="s">
        <v>244</v>
      </c>
      <c r="C9" s="440"/>
      <c r="D9" s="440"/>
      <c r="E9" s="440"/>
      <c r="F9" s="440"/>
      <c r="G9" s="440"/>
      <c r="H9" s="440"/>
      <c r="I9" s="440"/>
      <c r="J9" s="440"/>
      <c r="K9" s="440"/>
      <c r="L9" s="440"/>
      <c r="M9" s="348"/>
      <c r="N9" s="348"/>
      <c r="O9" s="348"/>
      <c r="P9" s="348"/>
      <c r="Q9" s="348"/>
      <c r="R9" s="348"/>
      <c r="S9" s="348"/>
      <c r="T9" s="348"/>
      <c r="U9" s="354"/>
      <c r="V9" s="354"/>
      <c r="W9" s="354"/>
      <c r="X9" s="354"/>
      <c r="Y9" s="354"/>
      <c r="Z9" s="354"/>
      <c r="AA9" s="354"/>
    </row>
    <row r="10" spans="1:27" ht="17.25" customHeight="1" thickBot="1" x14ac:dyDescent="0.25">
      <c r="A10" s="348"/>
      <c r="B10" s="365"/>
      <c r="C10" s="358"/>
      <c r="D10" s="358"/>
      <c r="E10" s="358"/>
      <c r="F10" s="358"/>
      <c r="G10" s="348"/>
      <c r="H10" s="348"/>
      <c r="I10" s="348"/>
      <c r="J10" s="348"/>
      <c r="K10" s="348"/>
      <c r="L10" s="348"/>
      <c r="M10" s="348"/>
      <c r="N10" s="348"/>
      <c r="O10" s="348"/>
      <c r="P10" s="348"/>
      <c r="Q10" s="348"/>
      <c r="R10" s="348"/>
      <c r="S10" s="348"/>
      <c r="T10" s="348"/>
      <c r="U10" s="354"/>
      <c r="V10" s="354"/>
      <c r="W10" s="354"/>
      <c r="X10" s="354"/>
      <c r="Y10" s="354"/>
      <c r="Z10" s="354"/>
      <c r="AA10" s="354"/>
    </row>
    <row r="11" spans="1:27" ht="17.25" customHeight="1" x14ac:dyDescent="0.2">
      <c r="A11" s="348"/>
      <c r="B11" s="474"/>
      <c r="C11" s="376"/>
      <c r="D11" s="475" t="s">
        <v>70</v>
      </c>
      <c r="E11" s="476"/>
      <c r="F11" s="477"/>
      <c r="G11" s="476" t="s">
        <v>71</v>
      </c>
      <c r="H11" s="476"/>
      <c r="I11" s="477"/>
      <c r="J11" s="478" t="s">
        <v>73</v>
      </c>
      <c r="K11" s="479"/>
      <c r="L11" s="480"/>
      <c r="M11" s="348"/>
      <c r="N11" s="348"/>
      <c r="O11" s="348"/>
      <c r="P11" s="348"/>
      <c r="Q11" s="348"/>
      <c r="R11" s="348"/>
      <c r="S11" s="348"/>
      <c r="T11" s="348"/>
      <c r="U11" s="354"/>
      <c r="V11" s="354"/>
      <c r="W11" s="354"/>
      <c r="X11" s="354"/>
      <c r="Y11" s="354"/>
      <c r="Z11" s="354"/>
      <c r="AA11" s="354"/>
    </row>
    <row r="12" spans="1:27" ht="17.25" customHeight="1" x14ac:dyDescent="0.2">
      <c r="A12" s="348"/>
      <c r="B12" s="481"/>
      <c r="C12" s="482"/>
      <c r="D12" s="483"/>
      <c r="E12" s="484" t="s">
        <v>49</v>
      </c>
      <c r="F12" s="485"/>
      <c r="G12" s="483"/>
      <c r="H12" s="484" t="s">
        <v>49</v>
      </c>
      <c r="I12" s="485"/>
      <c r="J12" s="486"/>
      <c r="K12" s="484" t="s">
        <v>49</v>
      </c>
      <c r="L12" s="485"/>
      <c r="M12" s="348"/>
      <c r="N12" s="348"/>
      <c r="O12" s="348"/>
      <c r="P12" s="348"/>
      <c r="Q12" s="348"/>
      <c r="R12" s="348"/>
      <c r="S12" s="348"/>
      <c r="T12" s="348"/>
      <c r="U12" s="354"/>
      <c r="V12" s="354"/>
      <c r="W12" s="354"/>
      <c r="X12" s="354"/>
      <c r="Y12" s="354"/>
      <c r="Z12" s="354"/>
      <c r="AA12" s="354"/>
    </row>
    <row r="13" spans="1:27" ht="17.25" customHeight="1" x14ac:dyDescent="0.2">
      <c r="A13" s="348"/>
      <c r="B13" s="481"/>
      <c r="C13" s="482"/>
      <c r="D13" s="487" t="s">
        <v>50</v>
      </c>
      <c r="E13" s="487" t="s">
        <v>51</v>
      </c>
      <c r="F13" s="482"/>
      <c r="G13" s="487" t="s">
        <v>50</v>
      </c>
      <c r="H13" s="487" t="s">
        <v>51</v>
      </c>
      <c r="I13" s="482"/>
      <c r="J13" s="484" t="s">
        <v>50</v>
      </c>
      <c r="K13" s="487" t="s">
        <v>51</v>
      </c>
      <c r="L13" s="482"/>
      <c r="M13" s="348"/>
      <c r="N13" s="348"/>
      <c r="O13" s="348"/>
      <c r="P13" s="348"/>
      <c r="Q13" s="348"/>
      <c r="R13" s="348"/>
      <c r="S13" s="348"/>
      <c r="T13" s="348"/>
      <c r="U13" s="354"/>
      <c r="V13" s="354"/>
      <c r="W13" s="354"/>
      <c r="X13" s="354"/>
      <c r="Y13" s="354"/>
      <c r="Z13" s="354"/>
      <c r="AA13" s="354"/>
    </row>
    <row r="14" spans="1:27" ht="17.25" customHeight="1" x14ac:dyDescent="0.2">
      <c r="A14" s="348"/>
      <c r="B14" s="481" t="s">
        <v>9</v>
      </c>
      <c r="C14" s="482"/>
      <c r="D14" s="487" t="s">
        <v>52</v>
      </c>
      <c r="E14" s="487" t="s">
        <v>53</v>
      </c>
      <c r="F14" s="482" t="s">
        <v>54</v>
      </c>
      <c r="G14" s="487" t="s">
        <v>52</v>
      </c>
      <c r="H14" s="487" t="s">
        <v>53</v>
      </c>
      <c r="I14" s="482" t="s">
        <v>54</v>
      </c>
      <c r="J14" s="488" t="s">
        <v>52</v>
      </c>
      <c r="K14" s="487" t="s">
        <v>53</v>
      </c>
      <c r="L14" s="482" t="s">
        <v>54</v>
      </c>
      <c r="M14" s="348"/>
      <c r="N14" s="348"/>
      <c r="O14" s="348"/>
      <c r="P14" s="348"/>
      <c r="Q14" s="348"/>
      <c r="R14" s="348"/>
      <c r="S14" s="348"/>
      <c r="T14" s="348"/>
      <c r="U14" s="354"/>
      <c r="V14" s="354"/>
      <c r="W14" s="354"/>
      <c r="X14" s="354"/>
      <c r="Y14" s="354"/>
      <c r="Z14" s="354"/>
      <c r="AA14" s="354"/>
    </row>
    <row r="15" spans="1:27" ht="17.25" customHeight="1" thickBot="1" x14ac:dyDescent="0.25">
      <c r="A15" s="348"/>
      <c r="B15" s="489" t="s">
        <v>10</v>
      </c>
      <c r="C15" s="382" t="s">
        <v>72</v>
      </c>
      <c r="D15" s="490" t="s">
        <v>56</v>
      </c>
      <c r="E15" s="381" t="s">
        <v>57</v>
      </c>
      <c r="F15" s="382" t="s">
        <v>52</v>
      </c>
      <c r="G15" s="490" t="s">
        <v>56</v>
      </c>
      <c r="H15" s="381" t="s">
        <v>57</v>
      </c>
      <c r="I15" s="382" t="s">
        <v>52</v>
      </c>
      <c r="J15" s="491" t="s">
        <v>56</v>
      </c>
      <c r="K15" s="381" t="s">
        <v>57</v>
      </c>
      <c r="L15" s="382" t="s">
        <v>52</v>
      </c>
      <c r="M15" s="348"/>
      <c r="N15" s="348"/>
      <c r="O15" s="348"/>
      <c r="P15" s="348"/>
      <c r="Q15" s="348"/>
      <c r="R15" s="348"/>
      <c r="S15" s="348"/>
      <c r="T15" s="348"/>
      <c r="U15" s="354"/>
      <c r="V15" s="354"/>
      <c r="W15" s="354"/>
      <c r="X15" s="354"/>
      <c r="Y15" s="354"/>
      <c r="Z15" s="354"/>
      <c r="AA15" s="354"/>
    </row>
    <row r="16" spans="1:27" ht="17.25" customHeight="1" x14ac:dyDescent="0.2">
      <c r="A16" s="492"/>
      <c r="B16" s="493"/>
      <c r="C16" s="494"/>
      <c r="D16" s="495" t="s">
        <v>13</v>
      </c>
      <c r="E16" s="496" t="s">
        <v>14</v>
      </c>
      <c r="F16" s="494" t="s">
        <v>15</v>
      </c>
      <c r="G16" s="495" t="s">
        <v>16</v>
      </c>
      <c r="H16" s="496" t="s">
        <v>17</v>
      </c>
      <c r="I16" s="494" t="s">
        <v>18</v>
      </c>
      <c r="J16" s="493" t="s">
        <v>19</v>
      </c>
      <c r="K16" s="496" t="s">
        <v>20</v>
      </c>
      <c r="L16" s="494" t="s">
        <v>21</v>
      </c>
      <c r="M16" s="348"/>
      <c r="N16" s="348"/>
      <c r="O16" s="348"/>
      <c r="P16" s="348"/>
      <c r="Q16" s="348"/>
      <c r="R16" s="348"/>
      <c r="S16" s="348"/>
      <c r="T16" s="348"/>
      <c r="U16" s="354"/>
      <c r="V16" s="354"/>
      <c r="W16" s="354"/>
      <c r="X16" s="354"/>
      <c r="Y16" s="354"/>
      <c r="Z16" s="354"/>
      <c r="AA16" s="354"/>
    </row>
    <row r="17" spans="1:27" ht="17.25" customHeight="1" x14ac:dyDescent="0.2">
      <c r="A17" s="492"/>
      <c r="B17" s="392"/>
      <c r="C17" s="497"/>
      <c r="D17" s="498"/>
      <c r="E17" s="499"/>
      <c r="F17" s="497"/>
      <c r="G17" s="498"/>
      <c r="H17" s="499"/>
      <c r="I17" s="497"/>
      <c r="J17" s="392"/>
      <c r="K17" s="499"/>
      <c r="L17" s="497"/>
      <c r="M17" s="348"/>
      <c r="N17" s="348"/>
      <c r="O17" s="348"/>
      <c r="P17" s="348"/>
      <c r="Q17" s="348"/>
      <c r="R17" s="348"/>
      <c r="S17" s="348"/>
      <c r="T17" s="348"/>
      <c r="U17" s="354"/>
      <c r="V17" s="354"/>
      <c r="W17" s="354"/>
      <c r="X17" s="354"/>
      <c r="Y17" s="354"/>
      <c r="Z17" s="354"/>
      <c r="AA17" s="354"/>
    </row>
    <row r="18" spans="1:27" ht="17.25" customHeight="1" x14ac:dyDescent="0.2">
      <c r="A18" s="492"/>
      <c r="B18" s="392"/>
      <c r="C18" s="500" t="s">
        <v>245</v>
      </c>
      <c r="D18" s="498"/>
      <c r="E18" s="499"/>
      <c r="F18" s="497"/>
      <c r="G18" s="498"/>
      <c r="H18" s="499"/>
      <c r="I18" s="497"/>
      <c r="J18" s="392"/>
      <c r="K18" s="499"/>
      <c r="L18" s="497"/>
      <c r="M18" s="348"/>
      <c r="N18" s="348"/>
      <c r="O18" s="348"/>
      <c r="P18" s="348"/>
      <c r="Q18" s="348"/>
      <c r="R18" s="348"/>
      <c r="S18" s="348"/>
      <c r="T18" s="348"/>
      <c r="U18" s="354"/>
      <c r="V18" s="354"/>
      <c r="W18" s="354"/>
      <c r="X18" s="354"/>
      <c r="Y18" s="354"/>
      <c r="Z18" s="354"/>
      <c r="AA18" s="354"/>
    </row>
    <row r="19" spans="1:27" ht="17.25" customHeight="1" x14ac:dyDescent="0.2">
      <c r="A19" s="492"/>
      <c r="B19" s="392"/>
      <c r="C19" s="500"/>
      <c r="D19" s="498"/>
      <c r="E19" s="499"/>
      <c r="F19" s="497"/>
      <c r="G19" s="498"/>
      <c r="H19" s="499"/>
      <c r="I19" s="497"/>
      <c r="J19" s="392"/>
      <c r="K19" s="499"/>
      <c r="L19" s="497"/>
      <c r="M19" s="348"/>
      <c r="N19" s="348"/>
      <c r="O19" s="348"/>
      <c r="P19" s="348"/>
      <c r="Q19" s="348"/>
      <c r="R19" s="348"/>
      <c r="S19" s="348"/>
      <c r="T19" s="348"/>
      <c r="U19" s="354"/>
      <c r="V19" s="354"/>
      <c r="W19" s="354"/>
      <c r="X19" s="354"/>
      <c r="Y19" s="354"/>
      <c r="Z19" s="354"/>
      <c r="AA19" s="354"/>
    </row>
    <row r="20" spans="1:27" ht="17.25" customHeight="1" x14ac:dyDescent="0.2">
      <c r="A20" s="492"/>
      <c r="B20" s="392"/>
      <c r="C20" s="501" t="s">
        <v>246</v>
      </c>
      <c r="D20" s="498"/>
      <c r="E20" s="499"/>
      <c r="F20" s="497"/>
      <c r="G20" s="498"/>
      <c r="H20" s="499"/>
      <c r="I20" s="497"/>
      <c r="J20" s="392"/>
      <c r="K20" s="499"/>
      <c r="L20" s="497"/>
      <c r="M20" s="348"/>
      <c r="N20" s="348"/>
      <c r="O20" s="348"/>
      <c r="P20" s="348"/>
      <c r="Q20" s="348"/>
      <c r="R20" s="348"/>
      <c r="S20" s="348"/>
      <c r="T20" s="348"/>
      <c r="U20" s="354"/>
      <c r="V20" s="354"/>
      <c r="W20" s="354"/>
      <c r="X20" s="354"/>
      <c r="Y20" s="354"/>
      <c r="Z20" s="354"/>
      <c r="AA20" s="354"/>
    </row>
    <row r="21" spans="1:27" ht="17.25" customHeight="1" x14ac:dyDescent="0.2">
      <c r="A21" s="492"/>
      <c r="B21" s="392">
        <v>1</v>
      </c>
      <c r="C21" s="502" t="s">
        <v>247</v>
      </c>
      <c r="D21" s="503">
        <v>2105.1031622116666</v>
      </c>
      <c r="E21" s="394">
        <v>597.43710397030816</v>
      </c>
      <c r="F21" s="413">
        <f>D21-E21</f>
        <v>1507.6660582413583</v>
      </c>
      <c r="G21" s="503">
        <v>2370.365633805</v>
      </c>
      <c r="H21" s="394">
        <v>694.46244778248456</v>
      </c>
      <c r="I21" s="413">
        <f t="shared" ref="I21:I27" si="0">G21-H21</f>
        <v>1675.9031860225155</v>
      </c>
      <c r="J21" s="503">
        <v>2649.832063885</v>
      </c>
      <c r="K21" s="394">
        <v>782.57013018091106</v>
      </c>
      <c r="L21" s="413">
        <f t="shared" ref="L21:L31" si="1">J21-K21</f>
        <v>1867.261933704089</v>
      </c>
      <c r="M21" s="348"/>
      <c r="N21" s="348"/>
      <c r="O21" s="348"/>
      <c r="P21" s="348"/>
      <c r="Q21" s="348"/>
      <c r="R21" s="348"/>
      <c r="S21" s="348"/>
      <c r="T21" s="348"/>
      <c r="U21" s="354"/>
      <c r="V21" s="354"/>
      <c r="W21" s="354"/>
      <c r="X21" s="354"/>
      <c r="Y21" s="354"/>
      <c r="Z21" s="354"/>
      <c r="AA21" s="354"/>
    </row>
    <row r="22" spans="1:27" ht="17.25" customHeight="1" x14ac:dyDescent="0.2">
      <c r="A22" s="492"/>
      <c r="B22" s="392">
        <f>B21+1</f>
        <v>2</v>
      </c>
      <c r="C22" s="502" t="s">
        <v>248</v>
      </c>
      <c r="D22" s="503">
        <v>3585.0647934650001</v>
      </c>
      <c r="E22" s="394">
        <v>187.04840624491976</v>
      </c>
      <c r="F22" s="413">
        <f>D22-E22</f>
        <v>3398.0163872200801</v>
      </c>
      <c r="G22" s="503">
        <v>5578.9654972300004</v>
      </c>
      <c r="H22" s="394">
        <v>340.96260050663693</v>
      </c>
      <c r="I22" s="413">
        <f t="shared" si="0"/>
        <v>5238.0028967233638</v>
      </c>
      <c r="J22" s="503">
        <v>5584.7116288029356</v>
      </c>
      <c r="K22" s="394">
        <v>525.63674900663693</v>
      </c>
      <c r="L22" s="413">
        <f t="shared" si="1"/>
        <v>5059.0748797962988</v>
      </c>
      <c r="M22" s="348"/>
      <c r="N22" s="504"/>
      <c r="O22" s="348"/>
      <c r="P22" s="348"/>
      <c r="Q22" s="348"/>
      <c r="R22" s="348"/>
      <c r="S22" s="348"/>
      <c r="T22" s="348"/>
      <c r="U22" s="354"/>
      <c r="V22" s="354"/>
      <c r="W22" s="354"/>
      <c r="X22" s="354"/>
      <c r="Y22" s="354"/>
      <c r="Z22" s="354"/>
      <c r="AA22" s="354"/>
    </row>
    <row r="23" spans="1:27" ht="17.25" customHeight="1" thickBot="1" x14ac:dyDescent="0.25">
      <c r="A23" s="492"/>
      <c r="B23" s="392">
        <f>B22+1</f>
        <v>3</v>
      </c>
      <c r="C23" s="502" t="s">
        <v>249</v>
      </c>
      <c r="D23" s="505">
        <v>300.39684777809998</v>
      </c>
      <c r="E23" s="397">
        <v>6.6021715666358762</v>
      </c>
      <c r="F23" s="414">
        <f>D23-E23</f>
        <v>293.79467621146409</v>
      </c>
      <c r="G23" s="505">
        <v>395.64994203619995</v>
      </c>
      <c r="H23" s="397">
        <v>17.163372513786257</v>
      </c>
      <c r="I23" s="414">
        <f t="shared" si="0"/>
        <v>378.48656952241367</v>
      </c>
      <c r="J23" s="505">
        <v>395.64994203619995</v>
      </c>
      <c r="K23" s="397">
        <v>29.178819174815263</v>
      </c>
      <c r="L23" s="414">
        <f t="shared" si="1"/>
        <v>366.47112286138469</v>
      </c>
      <c r="M23" s="348"/>
      <c r="N23" s="504"/>
      <c r="O23" s="348"/>
      <c r="P23" s="348"/>
      <c r="Q23" s="348"/>
      <c r="R23" s="348"/>
      <c r="S23" s="348"/>
      <c r="T23" s="348"/>
      <c r="U23" s="354"/>
      <c r="V23" s="354"/>
      <c r="W23" s="354"/>
      <c r="X23" s="354"/>
      <c r="Y23" s="354"/>
      <c r="Z23" s="354"/>
      <c r="AA23" s="354"/>
    </row>
    <row r="24" spans="1:27" ht="17.25" customHeight="1" x14ac:dyDescent="0.2">
      <c r="A24" s="492"/>
      <c r="B24" s="392">
        <v>4</v>
      </c>
      <c r="C24" s="501" t="s">
        <v>250</v>
      </c>
      <c r="D24" s="506">
        <f>SUM(D21:D23)</f>
        <v>5990.5648034547667</v>
      </c>
      <c r="E24" s="400">
        <f t="shared" ref="E24:L24" si="2">SUM(E21:E23)</f>
        <v>791.08768178186381</v>
      </c>
      <c r="F24" s="415">
        <f t="shared" si="2"/>
        <v>5199.4771216729023</v>
      </c>
      <c r="G24" s="506">
        <f t="shared" si="2"/>
        <v>8344.9810730711997</v>
      </c>
      <c r="H24" s="400">
        <f t="shared" si="2"/>
        <v>1052.5884208029079</v>
      </c>
      <c r="I24" s="415">
        <f t="shared" si="2"/>
        <v>7292.3926522682932</v>
      </c>
      <c r="J24" s="506">
        <f t="shared" si="2"/>
        <v>8630.1936347241353</v>
      </c>
      <c r="K24" s="400">
        <f t="shared" si="2"/>
        <v>1337.3856983623634</v>
      </c>
      <c r="L24" s="415">
        <f t="shared" si="2"/>
        <v>7292.8079363617726</v>
      </c>
      <c r="M24" s="348"/>
      <c r="N24" s="504"/>
      <c r="O24" s="348"/>
      <c r="P24" s="348"/>
      <c r="Q24" s="348"/>
      <c r="R24" s="348"/>
      <c r="S24" s="348"/>
      <c r="T24" s="348"/>
      <c r="U24" s="354"/>
      <c r="V24" s="354"/>
      <c r="W24" s="354"/>
      <c r="X24" s="354"/>
      <c r="Y24" s="354"/>
      <c r="Z24" s="354"/>
      <c r="AA24" s="354"/>
    </row>
    <row r="25" spans="1:27" ht="17.25" customHeight="1" x14ac:dyDescent="0.2">
      <c r="A25" s="492"/>
      <c r="B25" s="392"/>
      <c r="C25" s="507"/>
      <c r="D25" s="503"/>
      <c r="E25" s="394"/>
      <c r="F25" s="413"/>
      <c r="G25" s="503"/>
      <c r="H25" s="394"/>
      <c r="I25" s="413"/>
      <c r="J25" s="503"/>
      <c r="K25" s="394"/>
      <c r="L25" s="413"/>
      <c r="M25" s="348"/>
      <c r="N25" s="504"/>
      <c r="O25" s="348"/>
      <c r="P25" s="348"/>
      <c r="Q25" s="348"/>
      <c r="R25" s="348"/>
      <c r="S25" s="348"/>
      <c r="T25" s="348"/>
      <c r="U25" s="354"/>
      <c r="V25" s="354"/>
      <c r="W25" s="354"/>
      <c r="X25" s="354"/>
      <c r="Y25" s="354"/>
      <c r="Z25" s="354"/>
      <c r="AA25" s="354"/>
    </row>
    <row r="26" spans="1:27" ht="17.25" customHeight="1" x14ac:dyDescent="0.2">
      <c r="A26" s="492"/>
      <c r="B26" s="392">
        <v>5</v>
      </c>
      <c r="C26" s="507" t="s">
        <v>251</v>
      </c>
      <c r="D26" s="503">
        <v>2602.4122326549996</v>
      </c>
      <c r="E26" s="394">
        <v>2120.0330256850002</v>
      </c>
      <c r="F26" s="413">
        <f>D26-E26</f>
        <v>482.37920696999936</v>
      </c>
      <c r="G26" s="503">
        <v>2685.6356483899995</v>
      </c>
      <c r="H26" s="394">
        <v>2242.5221271</v>
      </c>
      <c r="I26" s="413">
        <f t="shared" si="0"/>
        <v>443.11352128999943</v>
      </c>
      <c r="J26" s="503">
        <v>2738.5693063749995</v>
      </c>
      <c r="K26" s="394">
        <v>2362.219932815</v>
      </c>
      <c r="L26" s="413">
        <f t="shared" si="1"/>
        <v>376.34937355999955</v>
      </c>
      <c r="M26" s="348"/>
      <c r="N26" s="348"/>
      <c r="O26" s="348"/>
      <c r="P26" s="348"/>
      <c r="Q26" s="348"/>
      <c r="R26" s="348"/>
      <c r="S26" s="348"/>
      <c r="T26" s="348"/>
      <c r="U26" s="354"/>
      <c r="V26" s="354"/>
      <c r="W26" s="354"/>
      <c r="X26" s="354"/>
      <c r="Y26" s="354"/>
      <c r="Z26" s="354"/>
      <c r="AA26" s="354"/>
    </row>
    <row r="27" spans="1:27" ht="17.25" customHeight="1" x14ac:dyDescent="0.2">
      <c r="A27" s="492"/>
      <c r="B27" s="392">
        <f>B26+1</f>
        <v>6</v>
      </c>
      <c r="C27" s="507" t="s">
        <v>252</v>
      </c>
      <c r="D27" s="503">
        <v>441.80364748</v>
      </c>
      <c r="E27" s="394">
        <v>328.10535106000003</v>
      </c>
      <c r="F27" s="413">
        <f>D27-E27</f>
        <v>113.69829641999996</v>
      </c>
      <c r="G27" s="503">
        <v>480.03033707500003</v>
      </c>
      <c r="H27" s="394">
        <v>337.49708178500003</v>
      </c>
      <c r="I27" s="413">
        <f t="shared" si="0"/>
        <v>142.53325529</v>
      </c>
      <c r="J27" s="503">
        <v>519.06799655500004</v>
      </c>
      <c r="K27" s="394">
        <v>368.58098921500005</v>
      </c>
      <c r="L27" s="413">
        <f t="shared" si="1"/>
        <v>150.48700733999999</v>
      </c>
      <c r="M27" s="348"/>
      <c r="N27" s="348"/>
      <c r="O27" s="348"/>
      <c r="P27" s="348"/>
      <c r="Q27" s="348"/>
      <c r="R27" s="348"/>
      <c r="S27" s="348"/>
      <c r="T27" s="348"/>
      <c r="U27" s="354"/>
      <c r="V27" s="354"/>
      <c r="W27" s="354"/>
      <c r="X27" s="354"/>
      <c r="Y27" s="354"/>
      <c r="Z27" s="354"/>
      <c r="AA27" s="354"/>
    </row>
    <row r="28" spans="1:27" ht="17.25" customHeight="1" thickBot="1" x14ac:dyDescent="0.25">
      <c r="A28" s="492"/>
      <c r="B28" s="392"/>
      <c r="C28" s="507"/>
      <c r="D28" s="505"/>
      <c r="E28" s="397"/>
      <c r="F28" s="414"/>
      <c r="G28" s="505"/>
      <c r="H28" s="397"/>
      <c r="I28" s="414"/>
      <c r="J28" s="505"/>
      <c r="K28" s="397"/>
      <c r="L28" s="414"/>
      <c r="M28" s="348"/>
      <c r="N28" s="348"/>
      <c r="O28" s="348"/>
      <c r="P28" s="348"/>
      <c r="Q28" s="348"/>
      <c r="R28" s="348"/>
      <c r="S28" s="348"/>
      <c r="T28" s="348"/>
      <c r="U28" s="354"/>
      <c r="V28" s="354"/>
      <c r="W28" s="354"/>
      <c r="X28" s="354"/>
      <c r="Y28" s="354"/>
      <c r="Z28" s="354"/>
      <c r="AA28" s="354"/>
    </row>
    <row r="29" spans="1:27" ht="17.25" customHeight="1" x14ac:dyDescent="0.2">
      <c r="A29" s="492"/>
      <c r="B29" s="392">
        <f>B27+1</f>
        <v>7</v>
      </c>
      <c r="C29" s="501" t="s">
        <v>253</v>
      </c>
      <c r="D29" s="506">
        <f>SUM(D24:D27)</f>
        <v>9034.7806835897645</v>
      </c>
      <c r="E29" s="400">
        <f t="shared" ref="E29:L29" si="3">SUM(E24:E27)</f>
        <v>3239.2260585268641</v>
      </c>
      <c r="F29" s="415">
        <f t="shared" si="3"/>
        <v>5795.5546250629013</v>
      </c>
      <c r="G29" s="506">
        <f t="shared" si="3"/>
        <v>11510.6470585362</v>
      </c>
      <c r="H29" s="400">
        <f t="shared" si="3"/>
        <v>3632.6076296879078</v>
      </c>
      <c r="I29" s="415">
        <f t="shared" si="3"/>
        <v>7878.039428848293</v>
      </c>
      <c r="J29" s="506">
        <f t="shared" si="3"/>
        <v>11887.830937654137</v>
      </c>
      <c r="K29" s="400">
        <f t="shared" si="3"/>
        <v>4068.1866203923637</v>
      </c>
      <c r="L29" s="415">
        <f t="shared" si="3"/>
        <v>7819.6443172617719</v>
      </c>
      <c r="M29" s="348"/>
      <c r="N29" s="348"/>
      <c r="O29" s="348"/>
      <c r="P29" s="348"/>
      <c r="Q29" s="348"/>
      <c r="R29" s="348"/>
      <c r="S29" s="348"/>
      <c r="T29" s="348"/>
      <c r="U29" s="354"/>
      <c r="V29" s="354"/>
      <c r="W29" s="354"/>
      <c r="X29" s="354"/>
      <c r="Y29" s="354"/>
      <c r="Z29" s="354"/>
      <c r="AA29" s="354"/>
    </row>
    <row r="30" spans="1:27" ht="17.25" customHeight="1" x14ac:dyDescent="0.2">
      <c r="A30" s="492"/>
      <c r="B30" s="392"/>
      <c r="C30" s="507"/>
      <c r="D30" s="503"/>
      <c r="E30" s="394"/>
      <c r="F30" s="413"/>
      <c r="G30" s="503"/>
      <c r="H30" s="394"/>
      <c r="I30" s="413"/>
      <c r="J30" s="503"/>
      <c r="K30" s="394"/>
      <c r="L30" s="413"/>
      <c r="M30" s="348"/>
      <c r="N30" s="348"/>
      <c r="O30" s="348"/>
      <c r="P30" s="348"/>
      <c r="Q30" s="348"/>
      <c r="R30" s="348"/>
      <c r="S30" s="348"/>
      <c r="T30" s="348"/>
      <c r="U30" s="354"/>
      <c r="V30" s="354"/>
      <c r="W30" s="354"/>
      <c r="X30" s="354"/>
      <c r="Y30" s="354"/>
      <c r="Z30" s="354"/>
      <c r="AA30" s="354"/>
    </row>
    <row r="31" spans="1:27" ht="17.25" customHeight="1" thickBot="1" x14ac:dyDescent="0.25">
      <c r="A31" s="492"/>
      <c r="B31" s="392">
        <f>B29+1</f>
        <v>8</v>
      </c>
      <c r="C31" s="507" t="s">
        <v>254</v>
      </c>
      <c r="D31" s="505">
        <v>2306.9669688526751</v>
      </c>
      <c r="E31" s="397">
        <v>1900.6656807599995</v>
      </c>
      <c r="F31" s="414">
        <f>D31-E31</f>
        <v>406.30128809267558</v>
      </c>
      <c r="G31" s="505">
        <v>2358.091497790298</v>
      </c>
      <c r="H31" s="397">
        <v>1981.9252672599996</v>
      </c>
      <c r="I31" s="414">
        <f t="shared" ref="I31" si="4">G31-H31</f>
        <v>376.16623053029844</v>
      </c>
      <c r="J31" s="505">
        <v>2630.6735697902982</v>
      </c>
      <c r="K31" s="397">
        <v>2102.5642230899994</v>
      </c>
      <c r="L31" s="414">
        <f t="shared" si="1"/>
        <v>528.10934670029883</v>
      </c>
      <c r="M31" s="348"/>
      <c r="N31" s="348"/>
      <c r="O31" s="348"/>
      <c r="P31" s="348"/>
      <c r="Q31" s="348"/>
      <c r="R31" s="348"/>
      <c r="S31" s="348"/>
      <c r="T31" s="348"/>
      <c r="U31" s="354"/>
      <c r="V31" s="354"/>
      <c r="W31" s="354"/>
      <c r="X31" s="354"/>
      <c r="Y31" s="354"/>
      <c r="Z31" s="354"/>
      <c r="AA31" s="354"/>
    </row>
    <row r="32" spans="1:27" ht="24" customHeight="1" thickBot="1" x14ac:dyDescent="0.25">
      <c r="A32" s="492"/>
      <c r="B32" s="402">
        <f>B31+1</f>
        <v>9</v>
      </c>
      <c r="C32" s="508" t="s">
        <v>62</v>
      </c>
      <c r="D32" s="509">
        <f>D29+D31</f>
        <v>11341.74765244244</v>
      </c>
      <c r="E32" s="404">
        <f>E29+E31</f>
        <v>5139.8917392868634</v>
      </c>
      <c r="F32" s="416">
        <f>F29+F31</f>
        <v>6201.8559131555767</v>
      </c>
      <c r="G32" s="509">
        <f t="shared" ref="G32:I32" si="5">G29+G31</f>
        <v>13868.738556326498</v>
      </c>
      <c r="H32" s="404">
        <f t="shared" si="5"/>
        <v>5614.5328969479069</v>
      </c>
      <c r="I32" s="416">
        <f t="shared" si="5"/>
        <v>8254.205659378591</v>
      </c>
      <c r="J32" s="509">
        <f>J29+J31</f>
        <v>14518.504507444435</v>
      </c>
      <c r="K32" s="404">
        <f t="shared" ref="K32" si="6">K29+K31</f>
        <v>6170.7508434823631</v>
      </c>
      <c r="L32" s="416">
        <f>L29+L31</f>
        <v>8347.7536639620703</v>
      </c>
      <c r="M32" s="348"/>
      <c r="N32" s="348"/>
      <c r="O32" s="348"/>
      <c r="P32" s="348"/>
      <c r="Q32" s="348"/>
      <c r="R32" s="348"/>
      <c r="S32" s="348"/>
      <c r="T32" s="348"/>
      <c r="U32" s="354"/>
      <c r="V32" s="354"/>
      <c r="W32" s="354"/>
      <c r="X32" s="354"/>
      <c r="Y32" s="354"/>
      <c r="Z32" s="354"/>
      <c r="AA32" s="354"/>
    </row>
    <row r="33" spans="1:27" ht="17.25" customHeight="1" x14ac:dyDescent="0.2">
      <c r="A33" s="348"/>
      <c r="B33" s="365"/>
      <c r="C33" s="358"/>
      <c r="D33" s="409"/>
      <c r="E33" s="348"/>
      <c r="F33" s="348"/>
      <c r="G33" s="348"/>
      <c r="H33" s="348"/>
      <c r="I33" s="348"/>
      <c r="J33" s="348"/>
      <c r="K33" s="348"/>
      <c r="L33" s="348"/>
      <c r="M33" s="348"/>
      <c r="N33" s="348"/>
      <c r="O33" s="348"/>
      <c r="P33" s="348"/>
      <c r="Q33" s="348"/>
      <c r="R33" s="348"/>
      <c r="S33" s="348"/>
      <c r="T33" s="348"/>
      <c r="U33" s="354"/>
      <c r="V33" s="354"/>
      <c r="W33" s="354"/>
      <c r="X33" s="354"/>
      <c r="Y33" s="354"/>
      <c r="Z33" s="354"/>
      <c r="AA33" s="354"/>
    </row>
    <row r="34" spans="1:27" ht="17.25" customHeight="1" thickBot="1" x14ac:dyDescent="0.25">
      <c r="A34" s="348"/>
      <c r="B34" s="365"/>
      <c r="C34" s="358"/>
      <c r="D34" s="348"/>
      <c r="E34" s="348"/>
      <c r="F34" s="348"/>
      <c r="G34" s="348"/>
      <c r="H34" s="348"/>
      <c r="I34" s="348"/>
      <c r="J34" s="348"/>
      <c r="K34" s="348"/>
      <c r="L34" s="348"/>
      <c r="M34" s="348"/>
      <c r="N34" s="348"/>
      <c r="O34" s="348"/>
      <c r="P34" s="348"/>
      <c r="Q34" s="348"/>
      <c r="R34" s="348"/>
      <c r="S34" s="348"/>
      <c r="T34" s="348"/>
      <c r="U34" s="354"/>
      <c r="V34" s="354"/>
      <c r="W34" s="354"/>
      <c r="X34" s="354"/>
      <c r="Y34" s="354"/>
      <c r="Z34" s="354"/>
      <c r="AA34" s="354"/>
    </row>
    <row r="35" spans="1:27" ht="17.25" customHeight="1" x14ac:dyDescent="0.2">
      <c r="A35" s="348"/>
      <c r="B35" s="474"/>
      <c r="C35" s="376"/>
      <c r="D35" s="510" t="s">
        <v>74</v>
      </c>
      <c r="E35" s="511"/>
      <c r="F35" s="512"/>
      <c r="G35" s="510" t="s">
        <v>75</v>
      </c>
      <c r="H35" s="511"/>
      <c r="I35" s="512"/>
      <c r="J35" s="510" t="s">
        <v>78</v>
      </c>
      <c r="K35" s="511"/>
      <c r="L35" s="512"/>
      <c r="M35" s="348"/>
      <c r="N35" s="348"/>
      <c r="O35" s="348"/>
      <c r="P35" s="348"/>
      <c r="Q35" s="348"/>
      <c r="R35" s="348"/>
      <c r="S35" s="348"/>
      <c r="T35" s="348"/>
      <c r="U35" s="354"/>
      <c r="V35" s="354"/>
      <c r="W35" s="354"/>
      <c r="X35" s="354"/>
      <c r="Y35" s="354"/>
      <c r="Z35" s="354"/>
      <c r="AA35" s="354"/>
    </row>
    <row r="36" spans="1:27" ht="17.25" customHeight="1" x14ac:dyDescent="0.2">
      <c r="A36" s="348"/>
      <c r="B36" s="481"/>
      <c r="C36" s="482"/>
      <c r="D36" s="513"/>
      <c r="E36" s="514" t="s">
        <v>49</v>
      </c>
      <c r="F36" s="515"/>
      <c r="G36" s="513"/>
      <c r="H36" s="514" t="s">
        <v>49</v>
      </c>
      <c r="I36" s="515"/>
      <c r="J36" s="513"/>
      <c r="K36" s="514" t="s">
        <v>49</v>
      </c>
      <c r="L36" s="515"/>
      <c r="M36" s="348"/>
      <c r="N36" s="348"/>
      <c r="O36" s="348"/>
      <c r="P36" s="348"/>
      <c r="Q36" s="348"/>
      <c r="R36" s="348"/>
      <c r="S36" s="348"/>
      <c r="T36" s="348"/>
      <c r="U36" s="354"/>
      <c r="V36" s="354"/>
      <c r="W36" s="354"/>
      <c r="X36" s="354"/>
      <c r="Y36" s="354"/>
      <c r="Z36" s="354"/>
      <c r="AA36" s="354"/>
    </row>
    <row r="37" spans="1:27" ht="17.25" customHeight="1" x14ac:dyDescent="0.2">
      <c r="A37" s="348"/>
      <c r="B37" s="481"/>
      <c r="C37" s="482"/>
      <c r="D37" s="516" t="s">
        <v>50</v>
      </c>
      <c r="E37" s="517" t="s">
        <v>51</v>
      </c>
      <c r="F37" s="518"/>
      <c r="G37" s="516" t="s">
        <v>50</v>
      </c>
      <c r="H37" s="517" t="s">
        <v>51</v>
      </c>
      <c r="I37" s="518"/>
      <c r="J37" s="516" t="s">
        <v>50</v>
      </c>
      <c r="K37" s="517" t="s">
        <v>51</v>
      </c>
      <c r="L37" s="518"/>
      <c r="M37" s="348"/>
      <c r="N37" s="348"/>
      <c r="O37" s="348"/>
      <c r="P37" s="348"/>
      <c r="Q37" s="348"/>
      <c r="R37" s="348"/>
      <c r="S37" s="348"/>
      <c r="T37" s="348"/>
      <c r="U37" s="354"/>
      <c r="V37" s="354"/>
      <c r="W37" s="354"/>
      <c r="X37" s="354"/>
      <c r="Y37" s="354"/>
      <c r="Z37" s="354"/>
      <c r="AA37" s="354"/>
    </row>
    <row r="38" spans="1:27" ht="17.25" customHeight="1" x14ac:dyDescent="0.2">
      <c r="A38" s="348"/>
      <c r="B38" s="481" t="s">
        <v>9</v>
      </c>
      <c r="C38" s="482"/>
      <c r="D38" s="519" t="s">
        <v>52</v>
      </c>
      <c r="E38" s="517" t="s">
        <v>53</v>
      </c>
      <c r="F38" s="518" t="s">
        <v>54</v>
      </c>
      <c r="G38" s="519" t="s">
        <v>52</v>
      </c>
      <c r="H38" s="517" t="s">
        <v>53</v>
      </c>
      <c r="I38" s="518" t="s">
        <v>54</v>
      </c>
      <c r="J38" s="519" t="s">
        <v>52</v>
      </c>
      <c r="K38" s="517" t="s">
        <v>53</v>
      </c>
      <c r="L38" s="518" t="s">
        <v>54</v>
      </c>
      <c r="M38" s="348"/>
      <c r="N38" s="348"/>
      <c r="O38" s="348"/>
      <c r="P38" s="348"/>
      <c r="Q38" s="348"/>
      <c r="R38" s="348"/>
      <c r="S38" s="348"/>
      <c r="T38" s="348"/>
      <c r="U38" s="354"/>
      <c r="V38" s="354"/>
      <c r="W38" s="354"/>
      <c r="X38" s="354"/>
      <c r="Y38" s="354"/>
      <c r="Z38" s="354"/>
      <c r="AA38" s="354"/>
    </row>
    <row r="39" spans="1:27" ht="17.25" customHeight="1" thickBot="1" x14ac:dyDescent="0.25">
      <c r="A39" s="348"/>
      <c r="B39" s="489" t="s">
        <v>10</v>
      </c>
      <c r="C39" s="382" t="s">
        <v>72</v>
      </c>
      <c r="D39" s="520" t="s">
        <v>56</v>
      </c>
      <c r="E39" s="521" t="s">
        <v>57</v>
      </c>
      <c r="F39" s="421" t="s">
        <v>52</v>
      </c>
      <c r="G39" s="520" t="s">
        <v>56</v>
      </c>
      <c r="H39" s="521" t="s">
        <v>57</v>
      </c>
      <c r="I39" s="421" t="s">
        <v>52</v>
      </c>
      <c r="J39" s="520" t="s">
        <v>56</v>
      </c>
      <c r="K39" s="521" t="s">
        <v>57</v>
      </c>
      <c r="L39" s="421" t="s">
        <v>52</v>
      </c>
      <c r="M39" s="348"/>
      <c r="N39" s="348"/>
      <c r="O39" s="348"/>
      <c r="P39" s="348"/>
      <c r="Q39" s="348"/>
      <c r="R39" s="348"/>
      <c r="S39" s="348"/>
      <c r="T39" s="348"/>
      <c r="U39" s="354"/>
      <c r="V39" s="354"/>
      <c r="W39" s="354"/>
      <c r="X39" s="354"/>
      <c r="Y39" s="354"/>
      <c r="Z39" s="354"/>
      <c r="AA39" s="354"/>
    </row>
    <row r="40" spans="1:27" ht="17.25" customHeight="1" x14ac:dyDescent="0.2">
      <c r="A40" s="492"/>
      <c r="B40" s="522"/>
      <c r="C40" s="494"/>
      <c r="D40" s="523" t="s">
        <v>13</v>
      </c>
      <c r="E40" s="385" t="s">
        <v>14</v>
      </c>
      <c r="F40" s="494" t="s">
        <v>15</v>
      </c>
      <c r="G40" s="523" t="s">
        <v>16</v>
      </c>
      <c r="H40" s="385" t="s">
        <v>17</v>
      </c>
      <c r="I40" s="494" t="s">
        <v>18</v>
      </c>
      <c r="J40" s="522" t="s">
        <v>19</v>
      </c>
      <c r="K40" s="385" t="s">
        <v>20</v>
      </c>
      <c r="L40" s="494" t="s">
        <v>21</v>
      </c>
      <c r="M40" s="348"/>
      <c r="N40" s="348"/>
      <c r="O40" s="348"/>
      <c r="P40" s="348"/>
      <c r="Q40" s="348"/>
      <c r="R40" s="348"/>
      <c r="S40" s="348"/>
      <c r="T40" s="348"/>
      <c r="U40" s="354"/>
      <c r="V40" s="354"/>
      <c r="W40" s="354"/>
      <c r="X40" s="354"/>
      <c r="Y40" s="354"/>
      <c r="Z40" s="354"/>
      <c r="AA40" s="354"/>
    </row>
    <row r="41" spans="1:27" ht="17.25" customHeight="1" x14ac:dyDescent="0.2">
      <c r="A41" s="492"/>
      <c r="B41" s="392"/>
      <c r="C41" s="497"/>
      <c r="D41" s="498"/>
      <c r="E41" s="499"/>
      <c r="F41" s="497"/>
      <c r="G41" s="498"/>
      <c r="H41" s="499"/>
      <c r="I41" s="497"/>
      <c r="J41" s="498"/>
      <c r="K41" s="499"/>
      <c r="L41" s="497"/>
      <c r="M41" s="348"/>
      <c r="N41" s="348"/>
      <c r="O41" s="348"/>
      <c r="P41" s="348"/>
      <c r="Q41" s="348"/>
      <c r="R41" s="348"/>
      <c r="S41" s="348"/>
      <c r="T41" s="348"/>
      <c r="U41" s="354"/>
      <c r="V41" s="354"/>
      <c r="W41" s="354"/>
      <c r="X41" s="354"/>
      <c r="Y41" s="354"/>
      <c r="Z41" s="354"/>
      <c r="AA41" s="354"/>
    </row>
    <row r="42" spans="1:27" ht="17.25" customHeight="1" x14ac:dyDescent="0.2">
      <c r="A42" s="492"/>
      <c r="B42" s="392"/>
      <c r="C42" s="500" t="s">
        <v>255</v>
      </c>
      <c r="D42" s="498"/>
      <c r="E42" s="499"/>
      <c r="F42" s="497"/>
      <c r="G42" s="498"/>
      <c r="H42" s="499"/>
      <c r="I42" s="497"/>
      <c r="J42" s="498"/>
      <c r="K42" s="499"/>
      <c r="L42" s="497"/>
      <c r="M42" s="348"/>
      <c r="N42" s="348"/>
      <c r="O42" s="348"/>
      <c r="P42" s="348"/>
      <c r="Q42" s="348"/>
      <c r="R42" s="348"/>
      <c r="S42" s="348"/>
      <c r="T42" s="348"/>
      <c r="U42" s="354"/>
      <c r="V42" s="354"/>
      <c r="W42" s="354"/>
      <c r="X42" s="354"/>
      <c r="Y42" s="354"/>
      <c r="Z42" s="354"/>
      <c r="AA42" s="354"/>
    </row>
    <row r="43" spans="1:27" ht="17.25" customHeight="1" x14ac:dyDescent="0.2">
      <c r="A43" s="492"/>
      <c r="B43" s="392"/>
      <c r="C43" s="497"/>
      <c r="D43" s="498"/>
      <c r="E43" s="499"/>
      <c r="F43" s="497"/>
      <c r="G43" s="498"/>
      <c r="H43" s="499"/>
      <c r="I43" s="497"/>
      <c r="J43" s="498"/>
      <c r="K43" s="499"/>
      <c r="L43" s="497"/>
      <c r="M43" s="348"/>
      <c r="N43" s="348"/>
      <c r="O43" s="348"/>
      <c r="P43" s="348"/>
      <c r="Q43" s="348"/>
      <c r="R43" s="348"/>
      <c r="S43" s="348"/>
      <c r="T43" s="348"/>
      <c r="U43" s="354"/>
      <c r="V43" s="354"/>
      <c r="W43" s="354"/>
      <c r="X43" s="354"/>
      <c r="Y43" s="354"/>
      <c r="Z43" s="354"/>
      <c r="AA43" s="354"/>
    </row>
    <row r="44" spans="1:27" ht="17.25" customHeight="1" x14ac:dyDescent="0.2">
      <c r="A44" s="492"/>
      <c r="B44" s="392"/>
      <c r="C44" s="501" t="s">
        <v>246</v>
      </c>
      <c r="D44" s="498"/>
      <c r="E44" s="499"/>
      <c r="F44" s="497"/>
      <c r="G44" s="498"/>
      <c r="H44" s="499"/>
      <c r="I44" s="497"/>
      <c r="J44" s="498"/>
      <c r="K44" s="499"/>
      <c r="L44" s="497"/>
      <c r="M44" s="348"/>
      <c r="N44" s="348"/>
      <c r="O44" s="348"/>
      <c r="P44" s="348"/>
      <c r="Q44" s="348"/>
      <c r="R44" s="348"/>
      <c r="S44" s="348"/>
      <c r="T44" s="348"/>
      <c r="U44" s="354"/>
      <c r="V44" s="354"/>
      <c r="W44" s="354"/>
      <c r="X44" s="354"/>
      <c r="Y44" s="354"/>
      <c r="Z44" s="354"/>
      <c r="AA44" s="354"/>
    </row>
    <row r="45" spans="1:27" ht="17.25" customHeight="1" x14ac:dyDescent="0.2">
      <c r="A45" s="492"/>
      <c r="B45" s="392">
        <f>B32+1</f>
        <v>10</v>
      </c>
      <c r="C45" s="502" t="s">
        <v>247</v>
      </c>
      <c r="D45" s="503">
        <v>3042.7836901283335</v>
      </c>
      <c r="E45" s="394">
        <v>882.17857052733757</v>
      </c>
      <c r="F45" s="413">
        <f>D45-E45</f>
        <v>2160.6051196009957</v>
      </c>
      <c r="G45" s="503">
        <v>3562.3681351550003</v>
      </c>
      <c r="H45" s="394">
        <v>998.04255394830568</v>
      </c>
      <c r="I45" s="413">
        <f t="shared" ref="I45:I55" si="7">G45-H45</f>
        <v>2564.3255812066946</v>
      </c>
      <c r="J45" s="503">
        <v>4033.4869618239418</v>
      </c>
      <c r="K45" s="394">
        <v>1133.6651353737777</v>
      </c>
      <c r="L45" s="413">
        <f t="shared" ref="L45:L55" si="8">J45-K45</f>
        <v>2899.8218264501638</v>
      </c>
      <c r="M45" s="348"/>
      <c r="N45" s="348"/>
      <c r="O45" s="348"/>
      <c r="P45" s="348"/>
      <c r="Q45" s="348"/>
      <c r="R45" s="348"/>
      <c r="S45" s="348"/>
      <c r="T45" s="348"/>
      <c r="U45" s="354"/>
      <c r="V45" s="354"/>
      <c r="W45" s="354"/>
      <c r="X45" s="354"/>
      <c r="Y45" s="354"/>
      <c r="Z45" s="354"/>
      <c r="AA45" s="354"/>
    </row>
    <row r="46" spans="1:27" ht="17.25" customHeight="1" x14ac:dyDescent="0.2">
      <c r="A46" s="492"/>
      <c r="B46" s="392">
        <f>B45+1</f>
        <v>11</v>
      </c>
      <c r="C46" s="502" t="s">
        <v>248</v>
      </c>
      <c r="D46" s="503">
        <v>6614.0079353079527</v>
      </c>
      <c r="E46" s="394">
        <v>731.03729112242843</v>
      </c>
      <c r="F46" s="413">
        <f>D46-E46</f>
        <v>5882.9706441855242</v>
      </c>
      <c r="G46" s="503">
        <v>7993.4440721308711</v>
      </c>
      <c r="H46" s="394">
        <v>979.97922168321998</v>
      </c>
      <c r="I46" s="413">
        <f t="shared" si="7"/>
        <v>7013.4648504476509</v>
      </c>
      <c r="J46" s="503">
        <v>9587.7889737408696</v>
      </c>
      <c r="K46" s="394">
        <v>1271.5919891549195</v>
      </c>
      <c r="L46" s="413">
        <f t="shared" si="8"/>
        <v>8316.1969845859494</v>
      </c>
      <c r="M46" s="348"/>
      <c r="N46" s="348"/>
      <c r="O46" s="348"/>
      <c r="P46" s="348"/>
      <c r="Q46" s="348"/>
      <c r="R46" s="348"/>
      <c r="S46" s="348"/>
      <c r="T46" s="348"/>
      <c r="U46" s="354"/>
      <c r="V46" s="354"/>
      <c r="W46" s="354"/>
      <c r="X46" s="354"/>
      <c r="Y46" s="354"/>
      <c r="Z46" s="354"/>
      <c r="AA46" s="354"/>
    </row>
    <row r="47" spans="1:27" ht="17.25" customHeight="1" thickBot="1" x14ac:dyDescent="0.25">
      <c r="A47" s="492"/>
      <c r="B47" s="392">
        <f>B46+1</f>
        <v>12</v>
      </c>
      <c r="C47" s="502" t="s">
        <v>249</v>
      </c>
      <c r="D47" s="505">
        <v>395.64994203619995</v>
      </c>
      <c r="E47" s="397">
        <v>41.194265835844277</v>
      </c>
      <c r="F47" s="414">
        <f>D47-E47</f>
        <v>354.4556762003557</v>
      </c>
      <c r="G47" s="505">
        <v>395.64994203619995</v>
      </c>
      <c r="H47" s="397">
        <v>53.20971249687328</v>
      </c>
      <c r="I47" s="414">
        <f t="shared" si="7"/>
        <v>342.44022953932665</v>
      </c>
      <c r="J47" s="505">
        <v>395.64994203619995</v>
      </c>
      <c r="K47" s="397">
        <v>65.227736040049123</v>
      </c>
      <c r="L47" s="414">
        <f t="shared" si="8"/>
        <v>330.42220599615081</v>
      </c>
      <c r="M47" s="348"/>
      <c r="N47" s="348"/>
      <c r="O47" s="348"/>
      <c r="P47" s="348"/>
      <c r="Q47" s="348"/>
      <c r="R47" s="348"/>
      <c r="S47" s="348"/>
      <c r="T47" s="348"/>
      <c r="U47" s="354"/>
      <c r="V47" s="354"/>
      <c r="W47" s="354"/>
      <c r="X47" s="354"/>
      <c r="Y47" s="354"/>
      <c r="Z47" s="354"/>
      <c r="AA47" s="354"/>
    </row>
    <row r="48" spans="1:27" ht="17.25" customHeight="1" x14ac:dyDescent="0.2">
      <c r="A48" s="492"/>
      <c r="B48" s="392">
        <v>13</v>
      </c>
      <c r="C48" s="501" t="s">
        <v>250</v>
      </c>
      <c r="D48" s="506">
        <f t="shared" ref="D48:L48" si="9">SUM(D45:D47)</f>
        <v>10052.441567472486</v>
      </c>
      <c r="E48" s="400">
        <f t="shared" si="9"/>
        <v>1654.4101274856102</v>
      </c>
      <c r="F48" s="415">
        <f t="shared" si="9"/>
        <v>8398.0314399868748</v>
      </c>
      <c r="G48" s="506">
        <f t="shared" si="9"/>
        <v>11951.462149322071</v>
      </c>
      <c r="H48" s="400">
        <f t="shared" si="9"/>
        <v>2031.2314881283987</v>
      </c>
      <c r="I48" s="415">
        <f t="shared" si="9"/>
        <v>9920.2306611936729</v>
      </c>
      <c r="J48" s="506">
        <f t="shared" si="9"/>
        <v>14016.925877601012</v>
      </c>
      <c r="K48" s="400">
        <f t="shared" si="9"/>
        <v>2470.4848605687462</v>
      </c>
      <c r="L48" s="415">
        <f t="shared" si="9"/>
        <v>11546.441017032263</v>
      </c>
      <c r="M48" s="348"/>
      <c r="N48" s="348"/>
      <c r="O48" s="348"/>
      <c r="P48" s="348"/>
      <c r="Q48" s="348"/>
      <c r="R48" s="348"/>
      <c r="S48" s="348"/>
      <c r="T48" s="348"/>
      <c r="U48" s="354"/>
      <c r="V48" s="354"/>
      <c r="W48" s="354"/>
      <c r="X48" s="354"/>
      <c r="Y48" s="354"/>
      <c r="Z48" s="354"/>
      <c r="AA48" s="354"/>
    </row>
    <row r="49" spans="1:27" ht="17.25" customHeight="1" x14ac:dyDescent="0.2">
      <c r="A49" s="492"/>
      <c r="B49" s="392"/>
      <c r="C49" s="502"/>
      <c r="D49" s="503"/>
      <c r="E49" s="394"/>
      <c r="F49" s="413"/>
      <c r="G49" s="503"/>
      <c r="H49" s="394"/>
      <c r="I49" s="413"/>
      <c r="J49" s="503"/>
      <c r="K49" s="394"/>
      <c r="L49" s="413"/>
      <c r="M49" s="348"/>
      <c r="N49" s="348"/>
      <c r="O49" s="348"/>
      <c r="P49" s="348"/>
      <c r="Q49" s="348"/>
      <c r="R49" s="348"/>
      <c r="S49" s="348"/>
      <c r="T49" s="348"/>
      <c r="U49" s="354"/>
      <c r="V49" s="354"/>
      <c r="W49" s="354"/>
      <c r="X49" s="354"/>
      <c r="Y49" s="354"/>
      <c r="Z49" s="354"/>
      <c r="AA49" s="354"/>
    </row>
    <row r="50" spans="1:27" ht="17.25" customHeight="1" x14ac:dyDescent="0.2">
      <c r="A50" s="492"/>
      <c r="B50" s="392"/>
      <c r="C50" s="501" t="s">
        <v>256</v>
      </c>
      <c r="D50" s="503"/>
      <c r="E50" s="394"/>
      <c r="F50" s="413"/>
      <c r="G50" s="503"/>
      <c r="H50" s="394"/>
      <c r="I50" s="413"/>
      <c r="J50" s="503"/>
      <c r="K50" s="394"/>
      <c r="L50" s="413"/>
      <c r="M50" s="348"/>
      <c r="N50" s="348"/>
      <c r="O50" s="348"/>
      <c r="P50" s="348"/>
      <c r="Q50" s="348"/>
      <c r="R50" s="348"/>
      <c r="S50" s="348"/>
      <c r="T50" s="348"/>
      <c r="U50" s="354"/>
      <c r="V50" s="354"/>
      <c r="W50" s="354"/>
      <c r="X50" s="354"/>
      <c r="Y50" s="354"/>
      <c r="Z50" s="354"/>
      <c r="AA50" s="354"/>
    </row>
    <row r="51" spans="1:27" ht="17.25" customHeight="1" x14ac:dyDescent="0.2">
      <c r="A51" s="492"/>
      <c r="B51" s="392">
        <v>14</v>
      </c>
      <c r="C51" s="502" t="s">
        <v>257</v>
      </c>
      <c r="D51" s="503">
        <v>2754.4348992349992</v>
      </c>
      <c r="E51" s="394">
        <v>2496.1727713800001</v>
      </c>
      <c r="F51" s="413">
        <f>D51-E51</f>
        <v>258.26212785499911</v>
      </c>
      <c r="G51" s="503">
        <v>2782.5805283040163</v>
      </c>
      <c r="H51" s="394">
        <v>2597.3524920850004</v>
      </c>
      <c r="I51" s="413">
        <f t="shared" si="7"/>
        <v>185.22803621901585</v>
      </c>
      <c r="J51" s="503">
        <v>2823.3914229099269</v>
      </c>
      <c r="K51" s="394">
        <v>2638.096103214506</v>
      </c>
      <c r="L51" s="413">
        <f t="shared" si="8"/>
        <v>185.29531969542086</v>
      </c>
      <c r="M51" s="348"/>
      <c r="N51" s="348"/>
      <c r="O51" s="348"/>
      <c r="P51" s="348"/>
      <c r="Q51" s="348"/>
      <c r="R51" s="348"/>
      <c r="S51" s="348"/>
      <c r="T51" s="348"/>
      <c r="U51" s="354"/>
      <c r="V51" s="354"/>
      <c r="W51" s="354"/>
      <c r="X51" s="354"/>
      <c r="Y51" s="354"/>
      <c r="Z51" s="354"/>
      <c r="AA51" s="354"/>
    </row>
    <row r="52" spans="1:27" ht="17.25" customHeight="1" thickBot="1" x14ac:dyDescent="0.25">
      <c r="A52" s="492"/>
      <c r="B52" s="392">
        <f t="shared" ref="B52" si="10">B51+1</f>
        <v>15</v>
      </c>
      <c r="C52" s="502" t="s">
        <v>258</v>
      </c>
      <c r="D52" s="505">
        <v>0</v>
      </c>
      <c r="E52" s="397">
        <v>0</v>
      </c>
      <c r="F52" s="414">
        <f t="shared" ref="F52" si="11">D52-E52</f>
        <v>0</v>
      </c>
      <c r="G52" s="505">
        <v>0</v>
      </c>
      <c r="H52" s="397">
        <v>0</v>
      </c>
      <c r="I52" s="414">
        <f t="shared" si="7"/>
        <v>0</v>
      </c>
      <c r="J52" s="505">
        <v>0</v>
      </c>
      <c r="K52" s="397">
        <v>0</v>
      </c>
      <c r="L52" s="414">
        <f t="shared" si="8"/>
        <v>0</v>
      </c>
      <c r="M52" s="348"/>
      <c r="N52" s="348"/>
      <c r="O52" s="348"/>
      <c r="P52" s="348"/>
      <c r="Q52" s="348"/>
      <c r="R52" s="348"/>
      <c r="S52" s="348"/>
      <c r="T52" s="348"/>
      <c r="U52" s="354"/>
      <c r="V52" s="354"/>
      <c r="W52" s="354"/>
      <c r="X52" s="354"/>
      <c r="Y52" s="354"/>
      <c r="Z52" s="354"/>
      <c r="AA52" s="354"/>
    </row>
    <row r="53" spans="1:27" ht="17.25" customHeight="1" x14ac:dyDescent="0.2">
      <c r="A53" s="492"/>
      <c r="B53" s="392">
        <v>16</v>
      </c>
      <c r="C53" s="507" t="s">
        <v>259</v>
      </c>
      <c r="D53" s="506">
        <f>SUM(D51:D52)</f>
        <v>2754.4348992349992</v>
      </c>
      <c r="E53" s="400">
        <f t="shared" ref="E53:L53" si="12">SUM(E51:E52)</f>
        <v>2496.1727713800001</v>
      </c>
      <c r="F53" s="415">
        <f t="shared" si="12"/>
        <v>258.26212785499911</v>
      </c>
      <c r="G53" s="506">
        <f t="shared" si="12"/>
        <v>2782.5805283040163</v>
      </c>
      <c r="H53" s="400">
        <f t="shared" si="12"/>
        <v>2597.3524920850004</v>
      </c>
      <c r="I53" s="415">
        <f t="shared" si="12"/>
        <v>185.22803621901585</v>
      </c>
      <c r="J53" s="506">
        <f t="shared" si="12"/>
        <v>2823.3914229099269</v>
      </c>
      <c r="K53" s="400">
        <f t="shared" si="12"/>
        <v>2638.096103214506</v>
      </c>
      <c r="L53" s="415">
        <f t="shared" si="12"/>
        <v>185.29531969542086</v>
      </c>
      <c r="M53" s="348"/>
      <c r="N53" s="348"/>
      <c r="O53" s="348"/>
      <c r="P53" s="348"/>
      <c r="Q53" s="348"/>
      <c r="R53" s="348"/>
      <c r="S53" s="348"/>
      <c r="T53" s="348"/>
      <c r="U53" s="354"/>
      <c r="V53" s="354"/>
      <c r="W53" s="354"/>
      <c r="X53" s="354"/>
      <c r="Y53" s="354"/>
      <c r="Z53" s="354"/>
      <c r="AA53" s="354"/>
    </row>
    <row r="54" spans="1:27" ht="17.25" customHeight="1" x14ac:dyDescent="0.2">
      <c r="A54" s="492"/>
      <c r="B54" s="392"/>
      <c r="C54" s="507"/>
      <c r="D54" s="503"/>
      <c r="E54" s="394"/>
      <c r="F54" s="413"/>
      <c r="G54" s="503"/>
      <c r="H54" s="394"/>
      <c r="I54" s="413"/>
      <c r="J54" s="503"/>
      <c r="K54" s="394"/>
      <c r="L54" s="413"/>
      <c r="M54" s="348"/>
      <c r="N54" s="348"/>
      <c r="O54" s="348"/>
      <c r="P54" s="348"/>
      <c r="Q54" s="348"/>
      <c r="R54" s="348"/>
      <c r="S54" s="348"/>
      <c r="T54" s="348"/>
      <c r="U54" s="354"/>
      <c r="V54" s="354"/>
      <c r="W54" s="354"/>
      <c r="X54" s="354"/>
      <c r="Y54" s="354"/>
      <c r="Z54" s="354"/>
      <c r="AA54" s="354"/>
    </row>
    <row r="55" spans="1:27" ht="17.25" customHeight="1" x14ac:dyDescent="0.2">
      <c r="A55" s="492"/>
      <c r="B55" s="392">
        <v>17</v>
      </c>
      <c r="C55" s="507" t="s">
        <v>252</v>
      </c>
      <c r="D55" s="503">
        <v>559.84439606000001</v>
      </c>
      <c r="E55" s="394">
        <v>403.18296076000001</v>
      </c>
      <c r="F55" s="413">
        <f>D55-E55</f>
        <v>156.66143529999999</v>
      </c>
      <c r="G55" s="503">
        <v>614.43726455000001</v>
      </c>
      <c r="H55" s="394">
        <v>441.81968279199998</v>
      </c>
      <c r="I55" s="413">
        <f t="shared" si="7"/>
        <v>172.61758175800003</v>
      </c>
      <c r="J55" s="503">
        <v>665.63307666000003</v>
      </c>
      <c r="K55" s="394">
        <v>481.94567453510751</v>
      </c>
      <c r="L55" s="413">
        <f t="shared" si="8"/>
        <v>183.68740212489251</v>
      </c>
      <c r="M55" s="348"/>
      <c r="N55" s="348"/>
      <c r="O55" s="348"/>
      <c r="P55" s="348"/>
      <c r="Q55" s="348"/>
      <c r="R55" s="348"/>
      <c r="S55" s="348"/>
      <c r="T55" s="348"/>
      <c r="U55" s="354"/>
      <c r="V55" s="354"/>
      <c r="W55" s="354"/>
      <c r="X55" s="354"/>
      <c r="Y55" s="354"/>
      <c r="Z55" s="354"/>
      <c r="AA55" s="354"/>
    </row>
    <row r="56" spans="1:27" ht="17.25" customHeight="1" thickBot="1" x14ac:dyDescent="0.25">
      <c r="A56" s="492"/>
      <c r="B56" s="392"/>
      <c r="C56" s="507"/>
      <c r="D56" s="505"/>
      <c r="E56" s="397"/>
      <c r="F56" s="414"/>
      <c r="G56" s="505"/>
      <c r="H56" s="397"/>
      <c r="I56" s="414"/>
      <c r="J56" s="505"/>
      <c r="K56" s="397"/>
      <c r="L56" s="414"/>
      <c r="M56" s="348"/>
      <c r="N56" s="348"/>
      <c r="O56" s="348"/>
      <c r="P56" s="348"/>
      <c r="Q56" s="348"/>
      <c r="R56" s="348"/>
      <c r="S56" s="348"/>
      <c r="T56" s="348"/>
      <c r="U56" s="354"/>
      <c r="V56" s="354"/>
      <c r="W56" s="354"/>
      <c r="X56" s="354"/>
      <c r="Y56" s="354"/>
      <c r="Z56" s="354"/>
      <c r="AA56" s="354"/>
    </row>
    <row r="57" spans="1:27" ht="17.25" customHeight="1" x14ac:dyDescent="0.2">
      <c r="A57" s="492"/>
      <c r="B57" s="392">
        <f>B55+1</f>
        <v>18</v>
      </c>
      <c r="C57" s="501" t="s">
        <v>253</v>
      </c>
      <c r="D57" s="506">
        <f>D48+D53+D55</f>
        <v>13366.720862767485</v>
      </c>
      <c r="E57" s="400">
        <f t="shared" ref="E57:L57" si="13">E48+E53+E55</f>
        <v>4553.7658596256106</v>
      </c>
      <c r="F57" s="415">
        <f t="shared" si="13"/>
        <v>8812.9550031418748</v>
      </c>
      <c r="G57" s="506">
        <f t="shared" si="13"/>
        <v>15348.479942176087</v>
      </c>
      <c r="H57" s="400">
        <f t="shared" si="13"/>
        <v>5070.4036630053997</v>
      </c>
      <c r="I57" s="415">
        <f t="shared" si="13"/>
        <v>10278.076279170689</v>
      </c>
      <c r="J57" s="506">
        <f t="shared" si="13"/>
        <v>17505.950377170939</v>
      </c>
      <c r="K57" s="400">
        <f t="shared" si="13"/>
        <v>5590.5266383183589</v>
      </c>
      <c r="L57" s="415">
        <f t="shared" si="13"/>
        <v>11915.423738852576</v>
      </c>
      <c r="M57" s="348"/>
      <c r="N57" s="348"/>
      <c r="O57" s="348"/>
      <c r="P57" s="348"/>
      <c r="Q57" s="348"/>
      <c r="R57" s="348"/>
      <c r="S57" s="348"/>
      <c r="T57" s="348"/>
      <c r="U57" s="354"/>
      <c r="V57" s="354"/>
      <c r="W57" s="354"/>
      <c r="X57" s="354"/>
      <c r="Y57" s="354"/>
      <c r="Z57" s="354"/>
      <c r="AA57" s="354"/>
    </row>
    <row r="58" spans="1:27" ht="17.25" customHeight="1" x14ac:dyDescent="0.2">
      <c r="A58" s="492"/>
      <c r="B58" s="392"/>
      <c r="C58" s="507"/>
      <c r="D58" s="503"/>
      <c r="E58" s="394"/>
      <c r="F58" s="413"/>
      <c r="G58" s="503"/>
      <c r="H58" s="394"/>
      <c r="I58" s="413"/>
      <c r="J58" s="503"/>
      <c r="K58" s="394"/>
      <c r="L58" s="413"/>
      <c r="M58" s="348"/>
      <c r="N58" s="348"/>
      <c r="O58" s="348"/>
      <c r="P58" s="348"/>
      <c r="Q58" s="348"/>
      <c r="R58" s="348"/>
      <c r="S58" s="348"/>
      <c r="T58" s="348"/>
      <c r="U58" s="354"/>
      <c r="V58" s="354"/>
      <c r="W58" s="354"/>
      <c r="X58" s="354"/>
      <c r="Y58" s="354"/>
      <c r="Z58" s="354"/>
      <c r="AA58" s="354"/>
    </row>
    <row r="59" spans="1:27" ht="17.25" customHeight="1" thickBot="1" x14ac:dyDescent="0.25">
      <c r="A59" s="492"/>
      <c r="B59" s="392">
        <f>B57+1</f>
        <v>19</v>
      </c>
      <c r="C59" s="507" t="s">
        <v>254</v>
      </c>
      <c r="D59" s="505">
        <v>2630.6735697902982</v>
      </c>
      <c r="E59" s="397">
        <v>2263.4777069899992</v>
      </c>
      <c r="F59" s="414">
        <f>D59-E59</f>
        <v>367.19586280029898</v>
      </c>
      <c r="G59" s="505">
        <v>3104.7425534793601</v>
      </c>
      <c r="H59" s="397">
        <v>2463.3242562913988</v>
      </c>
      <c r="I59" s="414">
        <f t="shared" ref="I59" si="14">G59-H59</f>
        <v>641.41829718796134</v>
      </c>
      <c r="J59" s="505">
        <v>3104.7425534784225</v>
      </c>
      <c r="K59" s="397">
        <v>2588.3883262527984</v>
      </c>
      <c r="L59" s="414">
        <f t="shared" ref="L59" si="15">J59-K59</f>
        <v>516.35422722562407</v>
      </c>
      <c r="M59" s="348"/>
      <c r="N59" s="348"/>
      <c r="O59" s="348"/>
      <c r="P59" s="348"/>
      <c r="Q59" s="348"/>
      <c r="R59" s="348"/>
      <c r="S59" s="348"/>
      <c r="T59" s="348"/>
      <c r="U59" s="354"/>
      <c r="V59" s="354"/>
      <c r="W59" s="354"/>
      <c r="X59" s="354"/>
      <c r="Y59" s="354"/>
      <c r="Z59" s="354"/>
      <c r="AA59" s="354"/>
    </row>
    <row r="60" spans="1:27" ht="24" customHeight="1" thickBot="1" x14ac:dyDescent="0.25">
      <c r="A60" s="492"/>
      <c r="B60" s="524">
        <f>B59+1</f>
        <v>20</v>
      </c>
      <c r="C60" s="525" t="s">
        <v>27</v>
      </c>
      <c r="D60" s="526">
        <f>D57+D59</f>
        <v>15997.394432557783</v>
      </c>
      <c r="E60" s="527">
        <f t="shared" ref="E60:L60" si="16">E57+E59</f>
        <v>6817.2435666156098</v>
      </c>
      <c r="F60" s="528">
        <f t="shared" si="16"/>
        <v>9180.1508659421743</v>
      </c>
      <c r="G60" s="526">
        <f>G57+G59</f>
        <v>18453.222495655449</v>
      </c>
      <c r="H60" s="527">
        <f t="shared" si="16"/>
        <v>7533.7279192967981</v>
      </c>
      <c r="I60" s="528">
        <f t="shared" si="16"/>
        <v>10919.494576358651</v>
      </c>
      <c r="J60" s="526">
        <f t="shared" si="16"/>
        <v>20610.692930649362</v>
      </c>
      <c r="K60" s="527">
        <f t="shared" si="16"/>
        <v>8178.9149645711568</v>
      </c>
      <c r="L60" s="528">
        <f t="shared" si="16"/>
        <v>12431.7779660782</v>
      </c>
      <c r="M60" s="348"/>
      <c r="N60" s="348"/>
      <c r="O60" s="348"/>
      <c r="P60" s="348"/>
      <c r="Q60" s="348"/>
      <c r="R60" s="348"/>
      <c r="S60" s="348"/>
      <c r="T60" s="348"/>
      <c r="U60" s="354"/>
      <c r="V60" s="354"/>
      <c r="W60" s="354"/>
      <c r="X60" s="354"/>
      <c r="Y60" s="354"/>
      <c r="Z60" s="354"/>
      <c r="AA60" s="354"/>
    </row>
    <row r="61" spans="1:27" ht="17.25" customHeight="1" thickTop="1" x14ac:dyDescent="0.2">
      <c r="A61" s="492"/>
      <c r="B61" s="529"/>
      <c r="C61" s="530"/>
      <c r="D61" s="531"/>
      <c r="E61" s="532"/>
      <c r="F61" s="533"/>
      <c r="G61" s="531"/>
      <c r="H61" s="532"/>
      <c r="I61" s="533"/>
      <c r="J61" s="531"/>
      <c r="K61" s="532"/>
      <c r="L61" s="533"/>
      <c r="M61" s="348"/>
      <c r="N61" s="348"/>
      <c r="O61" s="348"/>
      <c r="P61" s="348"/>
      <c r="Q61" s="348"/>
      <c r="R61" s="348"/>
      <c r="S61" s="348"/>
      <c r="T61" s="348"/>
      <c r="U61" s="354"/>
      <c r="V61" s="354"/>
      <c r="W61" s="354"/>
      <c r="X61" s="354"/>
      <c r="Y61" s="354"/>
      <c r="Z61" s="354"/>
      <c r="AA61" s="354"/>
    </row>
    <row r="62" spans="1:27" ht="17.25" customHeight="1" x14ac:dyDescent="0.2">
      <c r="A62" s="492"/>
      <c r="B62" s="392"/>
      <c r="C62" s="534" t="s">
        <v>260</v>
      </c>
      <c r="D62" s="503"/>
      <c r="E62" s="394"/>
      <c r="F62" s="413"/>
      <c r="G62" s="503"/>
      <c r="H62" s="394"/>
      <c r="I62" s="413"/>
      <c r="J62" s="503"/>
      <c r="K62" s="394"/>
      <c r="L62" s="413"/>
      <c r="M62" s="348"/>
      <c r="N62" s="348"/>
      <c r="O62" s="348"/>
      <c r="P62" s="348"/>
      <c r="Q62" s="348"/>
      <c r="R62" s="348"/>
      <c r="S62" s="348"/>
      <c r="T62" s="348"/>
      <c r="U62" s="354"/>
      <c r="V62" s="354"/>
      <c r="W62" s="354"/>
      <c r="X62" s="354"/>
      <c r="Y62" s="354"/>
      <c r="Z62" s="354"/>
      <c r="AA62" s="354"/>
    </row>
    <row r="63" spans="1:27" ht="24" customHeight="1" thickBot="1" x14ac:dyDescent="0.25">
      <c r="A63" s="492"/>
      <c r="B63" s="402">
        <f>B60+1</f>
        <v>21</v>
      </c>
      <c r="C63" s="508" t="s">
        <v>261</v>
      </c>
      <c r="D63" s="505">
        <v>0</v>
      </c>
      <c r="E63" s="397">
        <v>0</v>
      </c>
      <c r="F63" s="414">
        <v>0</v>
      </c>
      <c r="G63" s="505">
        <v>0</v>
      </c>
      <c r="H63" s="397">
        <v>0</v>
      </c>
      <c r="I63" s="414">
        <v>0</v>
      </c>
      <c r="J63" s="505">
        <v>0</v>
      </c>
      <c r="K63" s="397">
        <v>0</v>
      </c>
      <c r="L63" s="414">
        <f t="shared" ref="L63" si="17">J63-K63</f>
        <v>0</v>
      </c>
      <c r="M63" s="348"/>
      <c r="N63" s="348"/>
      <c r="O63" s="348"/>
      <c r="P63" s="348"/>
      <c r="Q63" s="348"/>
      <c r="R63" s="348"/>
      <c r="S63" s="348"/>
      <c r="T63" s="348"/>
      <c r="U63" s="354"/>
      <c r="V63" s="354"/>
      <c r="W63" s="354"/>
      <c r="X63" s="354"/>
      <c r="Y63" s="354"/>
      <c r="Z63" s="354"/>
      <c r="AA63" s="354"/>
    </row>
    <row r="64" spans="1:27" ht="17.25" customHeight="1" x14ac:dyDescent="0.2">
      <c r="A64" s="348"/>
      <c r="B64" s="365"/>
      <c r="C64" s="358"/>
      <c r="D64" s="535"/>
      <c r="E64" s="535"/>
      <c r="F64" s="535"/>
      <c r="G64" s="535"/>
      <c r="H64" s="535"/>
      <c r="I64" s="535"/>
      <c r="J64" s="535"/>
      <c r="K64" s="535"/>
      <c r="L64" s="535"/>
      <c r="M64" s="348"/>
      <c r="N64" s="348"/>
      <c r="O64" s="348"/>
      <c r="P64" s="348"/>
      <c r="Q64" s="348"/>
      <c r="R64" s="348"/>
      <c r="S64" s="348"/>
      <c r="T64" s="348"/>
      <c r="U64" s="354"/>
      <c r="V64" s="354"/>
      <c r="W64" s="354"/>
      <c r="X64" s="354"/>
      <c r="Y64" s="354"/>
      <c r="Z64" s="354"/>
      <c r="AA64" s="354"/>
    </row>
    <row r="65" spans="1:27" ht="17.25" customHeight="1" x14ac:dyDescent="0.2">
      <c r="A65" s="348"/>
      <c r="B65" s="355" t="s">
        <v>30</v>
      </c>
      <c r="C65" s="536"/>
      <c r="D65" s="536"/>
      <c r="E65" s="536"/>
      <c r="F65" s="536"/>
      <c r="G65" s="354"/>
      <c r="H65" s="354"/>
      <c r="I65" s="354"/>
      <c r="J65" s="354"/>
      <c r="K65" s="354"/>
      <c r="L65" s="354"/>
      <c r="M65" s="348"/>
      <c r="N65" s="348"/>
      <c r="O65" s="348"/>
      <c r="P65" s="348"/>
      <c r="Q65" s="348"/>
      <c r="R65" s="348"/>
      <c r="S65" s="348"/>
      <c r="T65" s="348"/>
      <c r="U65" s="354"/>
      <c r="V65" s="354"/>
      <c r="W65" s="354"/>
      <c r="X65" s="354"/>
      <c r="Y65" s="354"/>
      <c r="Z65" s="354"/>
      <c r="AA65" s="354"/>
    </row>
    <row r="66" spans="1:27" ht="17.25" customHeight="1" x14ac:dyDescent="0.2">
      <c r="A66" s="348"/>
      <c r="B66" s="432">
        <v>1</v>
      </c>
      <c r="C66" s="537" t="s">
        <v>262</v>
      </c>
      <c r="D66" s="537"/>
      <c r="E66" s="537"/>
      <c r="F66" s="537"/>
      <c r="G66" s="537"/>
      <c r="H66" s="537"/>
      <c r="I66" s="537"/>
      <c r="J66" s="537"/>
      <c r="K66" s="537"/>
      <c r="L66" s="537"/>
      <c r="M66" s="348"/>
      <c r="N66" s="348"/>
      <c r="O66" s="348"/>
      <c r="P66" s="348"/>
      <c r="Q66" s="348"/>
      <c r="R66" s="348"/>
      <c r="S66" s="348"/>
      <c r="T66" s="348"/>
      <c r="U66" s="354"/>
      <c r="V66" s="354"/>
      <c r="W66" s="354"/>
      <c r="X66" s="354"/>
      <c r="Y66" s="354"/>
      <c r="Z66" s="354"/>
      <c r="AA66" s="354"/>
    </row>
    <row r="67" spans="1:27" ht="17.25" customHeight="1" x14ac:dyDescent="0.2">
      <c r="A67" s="348"/>
      <c r="G67" s="348"/>
      <c r="H67" s="348"/>
      <c r="I67" s="348"/>
      <c r="J67" s="348"/>
      <c r="K67" s="348"/>
      <c r="L67" s="348"/>
      <c r="M67" s="348"/>
      <c r="N67" s="348"/>
      <c r="O67" s="348"/>
      <c r="P67" s="348"/>
      <c r="Q67" s="348"/>
      <c r="R67" s="348"/>
      <c r="S67" s="348"/>
      <c r="T67" s="348"/>
      <c r="U67" s="354"/>
      <c r="V67" s="354"/>
      <c r="W67" s="354"/>
      <c r="X67" s="354"/>
      <c r="Y67" s="354"/>
      <c r="Z67" s="354"/>
      <c r="AA67" s="354"/>
    </row>
    <row r="68" spans="1:27" ht="17.25" customHeight="1" x14ac:dyDescent="0.2">
      <c r="A68" s="348"/>
      <c r="G68" s="348"/>
      <c r="H68" s="348"/>
      <c r="I68" s="348"/>
      <c r="J68" s="348"/>
      <c r="K68" s="348"/>
      <c r="L68" s="348"/>
      <c r="M68" s="348"/>
      <c r="N68" s="348"/>
      <c r="O68" s="348"/>
      <c r="P68" s="348"/>
      <c r="Q68" s="348"/>
      <c r="R68" s="348"/>
      <c r="S68" s="348"/>
      <c r="T68" s="348"/>
      <c r="U68" s="354"/>
      <c r="V68" s="354"/>
      <c r="W68" s="354"/>
      <c r="X68" s="354"/>
      <c r="Y68" s="354"/>
      <c r="Z68" s="354"/>
      <c r="AA68" s="354"/>
    </row>
    <row r="69" spans="1:27" ht="17.25" customHeight="1" x14ac:dyDescent="0.2">
      <c r="A69" s="348"/>
      <c r="G69" s="348"/>
      <c r="H69" s="348"/>
      <c r="I69" s="348"/>
      <c r="J69" s="348"/>
      <c r="K69" s="348"/>
      <c r="L69" s="348"/>
      <c r="M69" s="348"/>
      <c r="N69" s="348"/>
      <c r="O69" s="348"/>
      <c r="P69" s="348"/>
      <c r="Q69" s="348"/>
      <c r="R69" s="348"/>
      <c r="S69" s="348"/>
      <c r="T69" s="348"/>
      <c r="U69" s="354"/>
      <c r="V69" s="354"/>
      <c r="W69" s="354"/>
      <c r="X69" s="354"/>
      <c r="Y69" s="354"/>
      <c r="Z69" s="354"/>
      <c r="AA69" s="354"/>
    </row>
    <row r="70" spans="1:27" ht="17.25" customHeight="1" x14ac:dyDescent="0.2">
      <c r="A70" s="348"/>
      <c r="G70" s="348"/>
      <c r="H70" s="348"/>
      <c r="I70" s="348"/>
      <c r="J70" s="348"/>
      <c r="K70" s="348"/>
      <c r="L70" s="348"/>
      <c r="M70" s="348"/>
      <c r="N70" s="348"/>
      <c r="O70" s="348"/>
      <c r="P70" s="348"/>
      <c r="Q70" s="348"/>
      <c r="R70" s="348"/>
      <c r="S70" s="348"/>
      <c r="T70" s="348"/>
      <c r="U70" s="354"/>
      <c r="V70" s="354"/>
      <c r="W70" s="354"/>
      <c r="X70" s="354"/>
      <c r="Y70" s="354"/>
      <c r="Z70" s="354"/>
      <c r="AA70" s="354"/>
    </row>
    <row r="71" spans="1:27" ht="17.25" customHeight="1" x14ac:dyDescent="0.2">
      <c r="A71" s="348"/>
      <c r="G71" s="348"/>
      <c r="H71" s="348"/>
      <c r="I71" s="348"/>
      <c r="J71" s="348"/>
      <c r="K71" s="348"/>
      <c r="L71" s="348"/>
      <c r="M71" s="348"/>
      <c r="N71" s="348"/>
      <c r="O71" s="348"/>
      <c r="P71" s="348"/>
      <c r="Q71" s="348"/>
      <c r="R71" s="348"/>
      <c r="S71" s="348"/>
      <c r="T71" s="348"/>
      <c r="U71" s="354"/>
      <c r="V71" s="354"/>
      <c r="W71" s="354"/>
      <c r="X71" s="354"/>
      <c r="Y71" s="354"/>
      <c r="Z71" s="354"/>
      <c r="AA71" s="354"/>
    </row>
    <row r="72" spans="1:27" ht="17.25" customHeight="1" x14ac:dyDescent="0.2">
      <c r="A72" s="348"/>
      <c r="G72" s="348"/>
      <c r="H72" s="348"/>
      <c r="I72" s="348"/>
      <c r="J72" s="348"/>
      <c r="K72" s="348"/>
      <c r="L72" s="348"/>
      <c r="M72" s="348"/>
      <c r="N72" s="348"/>
      <c r="O72" s="348"/>
      <c r="P72" s="348"/>
      <c r="Q72" s="348"/>
      <c r="R72" s="348"/>
      <c r="S72" s="348"/>
      <c r="T72" s="348"/>
      <c r="U72" s="354"/>
      <c r="V72" s="354"/>
      <c r="W72" s="354"/>
      <c r="X72" s="354"/>
      <c r="Y72" s="354"/>
      <c r="Z72" s="354"/>
      <c r="AA72" s="354"/>
    </row>
    <row r="73" spans="1:27" ht="17.25" customHeight="1" x14ac:dyDescent="0.2">
      <c r="A73" s="348"/>
      <c r="G73" s="348"/>
      <c r="H73" s="348"/>
      <c r="I73" s="348"/>
      <c r="J73" s="348"/>
      <c r="K73" s="348"/>
      <c r="L73" s="348"/>
      <c r="M73" s="348"/>
      <c r="N73" s="348"/>
      <c r="O73" s="348"/>
      <c r="P73" s="348"/>
      <c r="Q73" s="348"/>
      <c r="R73" s="348"/>
      <c r="S73" s="348"/>
      <c r="T73" s="348"/>
      <c r="U73" s="354"/>
      <c r="V73" s="354"/>
      <c r="W73" s="354"/>
      <c r="X73" s="354"/>
      <c r="Y73" s="354"/>
      <c r="Z73" s="354"/>
      <c r="AA73" s="354"/>
    </row>
    <row r="74" spans="1:27" ht="17.25" customHeight="1" x14ac:dyDescent="0.2">
      <c r="A74" s="348"/>
      <c r="G74" s="348"/>
      <c r="H74" s="348"/>
      <c r="I74" s="348"/>
      <c r="J74" s="348"/>
      <c r="K74" s="348"/>
      <c r="L74" s="348"/>
      <c r="M74" s="348"/>
      <c r="N74" s="348"/>
      <c r="O74" s="348"/>
      <c r="P74" s="348"/>
      <c r="Q74" s="348"/>
      <c r="R74" s="348"/>
      <c r="S74" s="348"/>
      <c r="T74" s="348"/>
      <c r="U74" s="354"/>
      <c r="V74" s="354"/>
      <c r="W74" s="354"/>
      <c r="X74" s="354"/>
      <c r="Y74" s="354"/>
      <c r="Z74" s="354"/>
      <c r="AA74" s="354"/>
    </row>
    <row r="75" spans="1:27" ht="17.25" customHeight="1" x14ac:dyDescent="0.2">
      <c r="A75" s="348"/>
      <c r="G75" s="348"/>
      <c r="H75" s="348"/>
      <c r="I75" s="348"/>
      <c r="J75" s="348"/>
      <c r="K75" s="348"/>
      <c r="L75" s="348"/>
      <c r="M75" s="348"/>
      <c r="N75" s="348"/>
      <c r="O75" s="348"/>
      <c r="P75" s="348"/>
      <c r="Q75" s="348"/>
      <c r="R75" s="348"/>
      <c r="S75" s="348"/>
      <c r="T75" s="348"/>
      <c r="U75" s="354"/>
      <c r="V75" s="354"/>
      <c r="W75" s="354"/>
      <c r="X75" s="354"/>
      <c r="Y75" s="354"/>
      <c r="Z75" s="354"/>
      <c r="AA75" s="354"/>
    </row>
    <row r="76" spans="1:27" ht="17.25" customHeight="1" x14ac:dyDescent="0.2">
      <c r="A76" s="348"/>
      <c r="G76" s="348"/>
      <c r="H76" s="348"/>
      <c r="I76" s="348"/>
      <c r="J76" s="348"/>
      <c r="K76" s="348"/>
      <c r="L76" s="348"/>
      <c r="M76" s="348"/>
      <c r="N76" s="348"/>
      <c r="O76" s="348"/>
      <c r="P76" s="348"/>
      <c r="Q76" s="348"/>
      <c r="R76" s="348"/>
      <c r="S76" s="348"/>
      <c r="T76" s="348"/>
      <c r="U76" s="354"/>
      <c r="V76" s="354"/>
      <c r="W76" s="354"/>
      <c r="X76" s="354"/>
      <c r="Y76" s="354"/>
      <c r="Z76" s="354"/>
      <c r="AA76" s="354"/>
    </row>
    <row r="77" spans="1:27" ht="17.25" customHeight="1" x14ac:dyDescent="0.2">
      <c r="A77" s="348"/>
      <c r="G77" s="348"/>
      <c r="H77" s="348"/>
      <c r="I77" s="348"/>
      <c r="J77" s="348"/>
      <c r="K77" s="348"/>
      <c r="L77" s="348"/>
      <c r="M77" s="348"/>
      <c r="N77" s="348"/>
      <c r="O77" s="348"/>
      <c r="P77" s="348"/>
      <c r="Q77" s="348"/>
      <c r="R77" s="348"/>
      <c r="S77" s="348"/>
      <c r="T77" s="348"/>
      <c r="U77" s="354"/>
      <c r="V77" s="354"/>
      <c r="W77" s="354"/>
      <c r="X77" s="354"/>
      <c r="Y77" s="354"/>
      <c r="Z77" s="354"/>
      <c r="AA77" s="354"/>
    </row>
    <row r="78" spans="1:27" ht="17.25" customHeight="1" x14ac:dyDescent="0.2">
      <c r="A78" s="348"/>
      <c r="G78" s="348"/>
      <c r="H78" s="348"/>
      <c r="I78" s="348"/>
      <c r="J78" s="348"/>
      <c r="K78" s="348"/>
      <c r="L78" s="348"/>
      <c r="M78" s="348"/>
      <c r="N78" s="348"/>
      <c r="O78" s="348"/>
      <c r="P78" s="348"/>
      <c r="Q78" s="348"/>
      <c r="R78" s="348"/>
      <c r="S78" s="348"/>
      <c r="T78" s="348"/>
      <c r="U78" s="354"/>
      <c r="V78" s="354"/>
      <c r="W78" s="354"/>
      <c r="X78" s="354"/>
      <c r="Y78" s="354"/>
      <c r="Z78" s="354"/>
      <c r="AA78" s="354"/>
    </row>
    <row r="79" spans="1:27" ht="17.25" customHeight="1" x14ac:dyDescent="0.2">
      <c r="A79" s="348"/>
      <c r="G79" s="348"/>
      <c r="H79" s="348"/>
      <c r="I79" s="348"/>
      <c r="J79" s="348"/>
      <c r="K79" s="348"/>
      <c r="L79" s="348"/>
      <c r="M79" s="348"/>
      <c r="N79" s="348"/>
      <c r="O79" s="348"/>
      <c r="P79" s="348"/>
      <c r="Q79" s="348"/>
      <c r="R79" s="348"/>
      <c r="S79" s="348"/>
      <c r="T79" s="348"/>
      <c r="U79" s="354"/>
      <c r="V79" s="354"/>
      <c r="W79" s="354"/>
      <c r="X79" s="354"/>
      <c r="Y79" s="354"/>
      <c r="Z79" s="354"/>
      <c r="AA79" s="354"/>
    </row>
    <row r="80" spans="1:27" ht="17.25" customHeight="1" x14ac:dyDescent="0.2">
      <c r="A80" s="348"/>
      <c r="G80" s="348"/>
      <c r="H80" s="348"/>
      <c r="I80" s="348"/>
      <c r="J80" s="348"/>
      <c r="K80" s="348"/>
      <c r="L80" s="348"/>
      <c r="M80" s="348"/>
      <c r="N80" s="348"/>
      <c r="O80" s="348"/>
      <c r="P80" s="348"/>
      <c r="Q80" s="348"/>
      <c r="R80" s="348"/>
      <c r="S80" s="348"/>
      <c r="T80" s="348"/>
      <c r="U80" s="354"/>
      <c r="V80" s="354"/>
      <c r="W80" s="354"/>
      <c r="X80" s="354"/>
      <c r="Y80" s="354"/>
      <c r="Z80" s="354"/>
      <c r="AA80" s="354"/>
    </row>
    <row r="81" spans="1:27" ht="17.25" customHeight="1" x14ac:dyDescent="0.2">
      <c r="A81" s="348"/>
      <c r="G81" s="348"/>
      <c r="H81" s="348"/>
      <c r="I81" s="348"/>
      <c r="J81" s="348"/>
      <c r="K81" s="348"/>
      <c r="L81" s="348"/>
      <c r="M81" s="348"/>
      <c r="N81" s="348"/>
      <c r="O81" s="348"/>
      <c r="P81" s="348"/>
      <c r="Q81" s="348"/>
      <c r="R81" s="348"/>
      <c r="S81" s="348"/>
      <c r="T81" s="348"/>
      <c r="U81" s="354"/>
      <c r="V81" s="354"/>
      <c r="W81" s="354"/>
      <c r="X81" s="354"/>
      <c r="Y81" s="354"/>
      <c r="Z81" s="354"/>
      <c r="AA81" s="354"/>
    </row>
    <row r="82" spans="1:27" ht="17.25" customHeight="1" x14ac:dyDescent="0.2">
      <c r="A82" s="348"/>
      <c r="B82" s="365"/>
      <c r="C82" s="358"/>
      <c r="D82" s="358"/>
      <c r="E82" s="358"/>
      <c r="F82" s="358"/>
      <c r="G82" s="348"/>
      <c r="H82" s="348"/>
      <c r="I82" s="348"/>
      <c r="J82" s="348"/>
      <c r="K82" s="348"/>
      <c r="L82" s="348"/>
      <c r="M82" s="348"/>
      <c r="N82" s="348"/>
      <c r="O82" s="348"/>
      <c r="P82" s="348"/>
      <c r="Q82" s="348"/>
      <c r="R82" s="348"/>
      <c r="S82" s="348"/>
      <c r="T82" s="348"/>
      <c r="U82" s="354"/>
      <c r="V82" s="354"/>
      <c r="W82" s="354"/>
      <c r="X82" s="354"/>
      <c r="Y82" s="354"/>
      <c r="Z82" s="354"/>
      <c r="AA82" s="354"/>
    </row>
    <row r="83" spans="1:27" ht="17.25" customHeight="1" x14ac:dyDescent="0.2">
      <c r="A83" s="348"/>
      <c r="B83" s="365"/>
      <c r="C83" s="358"/>
      <c r="D83" s="358"/>
      <c r="E83" s="358"/>
      <c r="F83" s="358"/>
      <c r="G83" s="348"/>
      <c r="H83" s="348"/>
      <c r="I83" s="348"/>
      <c r="J83" s="348"/>
      <c r="K83" s="348"/>
      <c r="L83" s="348"/>
      <c r="M83" s="348"/>
      <c r="N83" s="348"/>
      <c r="O83" s="348"/>
      <c r="P83" s="348"/>
      <c r="Q83" s="348"/>
      <c r="R83" s="348"/>
      <c r="S83" s="348"/>
      <c r="T83" s="348"/>
      <c r="U83" s="354"/>
      <c r="V83" s="354"/>
      <c r="W83" s="354"/>
      <c r="X83" s="354"/>
      <c r="Y83" s="354"/>
      <c r="Z83" s="354"/>
      <c r="AA83" s="354"/>
    </row>
    <row r="84" spans="1:27" ht="17.25" customHeight="1" x14ac:dyDescent="0.2">
      <c r="A84" s="348"/>
      <c r="B84" s="365"/>
      <c r="C84" s="358"/>
      <c r="D84" s="358"/>
      <c r="E84" s="358"/>
      <c r="F84" s="358"/>
      <c r="G84" s="348"/>
      <c r="H84" s="348"/>
      <c r="I84" s="348"/>
      <c r="J84" s="348"/>
      <c r="K84" s="348"/>
      <c r="L84" s="348"/>
      <c r="M84" s="348"/>
      <c r="N84" s="348"/>
      <c r="O84" s="348"/>
      <c r="P84" s="348"/>
      <c r="Q84" s="348"/>
      <c r="R84" s="348"/>
      <c r="S84" s="348"/>
      <c r="T84" s="348"/>
      <c r="U84" s="354"/>
      <c r="V84" s="354"/>
      <c r="W84" s="354"/>
      <c r="X84" s="354"/>
      <c r="Y84" s="354"/>
      <c r="Z84" s="354"/>
      <c r="AA84" s="354"/>
    </row>
    <row r="85" spans="1:27" s="540" customFormat="1" ht="17.25" customHeight="1" x14ac:dyDescent="0.2">
      <c r="A85" s="348"/>
      <c r="M85" s="348"/>
      <c r="N85" s="348"/>
      <c r="O85" s="348"/>
      <c r="P85" s="348"/>
      <c r="Q85" s="348"/>
      <c r="R85" s="348"/>
      <c r="S85" s="348"/>
      <c r="T85" s="348"/>
      <c r="U85" s="354"/>
      <c r="V85" s="354"/>
      <c r="W85" s="354"/>
      <c r="X85" s="354"/>
      <c r="Y85" s="354"/>
      <c r="Z85" s="354"/>
      <c r="AA85" s="354"/>
    </row>
    <row r="86" spans="1:27" s="540" customFormat="1" ht="17.25" customHeight="1" x14ac:dyDescent="0.2">
      <c r="A86" s="348"/>
      <c r="M86" s="348"/>
      <c r="N86" s="348"/>
      <c r="O86" s="348"/>
      <c r="P86" s="348"/>
      <c r="Q86" s="348"/>
      <c r="R86" s="348"/>
      <c r="S86" s="348"/>
      <c r="T86" s="348"/>
      <c r="U86" s="354"/>
      <c r="V86" s="354"/>
      <c r="W86" s="354"/>
      <c r="X86" s="354"/>
      <c r="Y86" s="354"/>
      <c r="Z86" s="354"/>
      <c r="AA86" s="354"/>
    </row>
    <row r="87" spans="1:27" s="540" customFormat="1" ht="17.25" customHeight="1" x14ac:dyDescent="0.2">
      <c r="A87" s="348"/>
      <c r="B87" s="365"/>
      <c r="C87" s="348"/>
      <c r="D87" s="358"/>
      <c r="E87" s="358"/>
      <c r="F87" s="358"/>
      <c r="G87" s="348"/>
      <c r="H87" s="348"/>
      <c r="I87" s="348"/>
      <c r="J87" s="348"/>
      <c r="K87" s="348"/>
      <c r="L87" s="348"/>
      <c r="M87" s="348"/>
      <c r="N87" s="348"/>
      <c r="O87" s="348"/>
      <c r="P87" s="348"/>
      <c r="Q87" s="348"/>
      <c r="R87" s="348"/>
      <c r="S87" s="348"/>
      <c r="T87" s="348"/>
      <c r="U87" s="354"/>
      <c r="V87" s="354"/>
      <c r="W87" s="354"/>
      <c r="X87" s="354"/>
      <c r="Y87" s="354"/>
      <c r="Z87" s="354"/>
      <c r="AA87" s="354"/>
    </row>
    <row r="88" spans="1:27" s="540" customFormat="1" ht="15.75" x14ac:dyDescent="0.2">
      <c r="A88" s="348"/>
      <c r="B88" s="365"/>
      <c r="C88" s="541"/>
      <c r="D88" s="358"/>
      <c r="E88" s="358"/>
      <c r="F88" s="358"/>
      <c r="G88" s="348"/>
      <c r="H88" s="348"/>
      <c r="I88" s="348"/>
      <c r="J88" s="348"/>
      <c r="K88" s="348"/>
      <c r="L88" s="348"/>
      <c r="M88" s="348"/>
      <c r="N88" s="348"/>
      <c r="O88" s="348"/>
      <c r="P88" s="348"/>
      <c r="Q88" s="348"/>
      <c r="R88" s="348"/>
      <c r="S88" s="348"/>
      <c r="T88" s="348"/>
      <c r="U88" s="354"/>
      <c r="V88" s="354"/>
      <c r="W88" s="354"/>
      <c r="X88" s="354"/>
      <c r="Y88" s="354"/>
      <c r="Z88" s="354"/>
      <c r="AA88" s="354"/>
    </row>
    <row r="89" spans="1:27" s="540" customFormat="1" ht="15.75" x14ac:dyDescent="0.2">
      <c r="A89" s="348"/>
      <c r="B89" s="365"/>
      <c r="C89" s="358"/>
      <c r="D89" s="358"/>
      <c r="E89" s="358"/>
      <c r="F89" s="358"/>
      <c r="G89" s="348"/>
      <c r="H89" s="348"/>
      <c r="I89" s="348"/>
      <c r="J89" s="348"/>
      <c r="K89" s="348"/>
      <c r="L89" s="348"/>
      <c r="M89" s="348"/>
      <c r="N89" s="348"/>
      <c r="O89" s="348"/>
      <c r="P89" s="348"/>
      <c r="Q89" s="348"/>
      <c r="R89" s="348"/>
      <c r="S89" s="348"/>
      <c r="T89" s="348"/>
      <c r="U89" s="354"/>
      <c r="V89" s="354"/>
      <c r="W89" s="354"/>
      <c r="X89" s="354"/>
      <c r="Y89" s="354"/>
      <c r="Z89" s="354"/>
      <c r="AA89" s="354"/>
    </row>
    <row r="90" spans="1:27" ht="15.75" x14ac:dyDescent="0.2">
      <c r="A90" s="348"/>
      <c r="B90" s="365"/>
      <c r="D90" s="358"/>
      <c r="E90" s="358"/>
      <c r="F90" s="358"/>
      <c r="G90" s="348"/>
      <c r="H90" s="348"/>
      <c r="I90" s="348"/>
      <c r="J90" s="348"/>
      <c r="K90" s="348"/>
      <c r="L90" s="348"/>
      <c r="M90" s="348"/>
      <c r="N90" s="348"/>
      <c r="O90" s="348"/>
      <c r="P90" s="348"/>
      <c r="Q90" s="348"/>
      <c r="R90" s="348"/>
      <c r="S90" s="348"/>
      <c r="T90" s="348"/>
      <c r="U90" s="354"/>
      <c r="V90" s="354"/>
      <c r="W90" s="354"/>
      <c r="X90" s="354"/>
      <c r="Y90" s="354"/>
      <c r="Z90" s="354"/>
      <c r="AA90" s="354"/>
    </row>
    <row r="91" spans="1:27" ht="15.75" x14ac:dyDescent="0.2">
      <c r="A91" s="348"/>
      <c r="B91" s="365"/>
      <c r="C91" s="358"/>
      <c r="D91" s="358"/>
      <c r="E91" s="358"/>
      <c r="F91" s="358"/>
      <c r="G91" s="348"/>
      <c r="H91" s="348"/>
      <c r="I91" s="348"/>
      <c r="J91" s="348"/>
      <c r="K91" s="348"/>
      <c r="L91" s="348"/>
      <c r="M91" s="348"/>
      <c r="N91" s="348"/>
      <c r="O91" s="348"/>
      <c r="P91" s="348"/>
      <c r="Q91" s="348"/>
      <c r="R91" s="348"/>
      <c r="S91" s="348"/>
      <c r="T91" s="348"/>
      <c r="U91" s="354"/>
      <c r="V91" s="354"/>
      <c r="W91" s="354"/>
      <c r="X91" s="354"/>
      <c r="Y91" s="354"/>
      <c r="Z91" s="354"/>
      <c r="AA91" s="354"/>
    </row>
    <row r="92" spans="1:27" ht="15.75" x14ac:dyDescent="0.2">
      <c r="A92" s="348"/>
      <c r="B92" s="365"/>
      <c r="C92" s="358"/>
      <c r="D92" s="358"/>
      <c r="E92" s="358"/>
      <c r="F92" s="358"/>
      <c r="G92" s="348"/>
      <c r="H92" s="348"/>
      <c r="I92" s="348"/>
      <c r="J92" s="348"/>
      <c r="K92" s="348"/>
      <c r="L92" s="348"/>
      <c r="M92" s="348"/>
      <c r="N92" s="348"/>
      <c r="O92" s="348"/>
      <c r="P92" s="348"/>
      <c r="Q92" s="348"/>
      <c r="R92" s="348"/>
      <c r="S92" s="348"/>
      <c r="T92" s="348"/>
      <c r="U92" s="354"/>
      <c r="V92" s="354"/>
      <c r="W92" s="354"/>
      <c r="X92" s="354"/>
      <c r="Y92" s="354"/>
      <c r="Z92" s="354"/>
      <c r="AA92" s="354"/>
    </row>
    <row r="93" spans="1:27" ht="15.75" x14ac:dyDescent="0.2">
      <c r="A93" s="348"/>
      <c r="B93" s="365"/>
      <c r="C93" s="358"/>
      <c r="D93" s="358"/>
      <c r="E93" s="358"/>
      <c r="F93" s="358"/>
      <c r="G93" s="348"/>
      <c r="H93" s="348"/>
      <c r="I93" s="348"/>
      <c r="J93" s="348"/>
      <c r="K93" s="348"/>
      <c r="L93" s="348"/>
      <c r="M93" s="348"/>
      <c r="N93" s="348"/>
      <c r="O93" s="348"/>
      <c r="P93" s="348"/>
      <c r="Q93" s="348"/>
      <c r="R93" s="348"/>
      <c r="S93" s="348"/>
      <c r="T93" s="348"/>
      <c r="U93" s="354"/>
      <c r="V93" s="354"/>
      <c r="W93" s="354"/>
      <c r="X93" s="354"/>
      <c r="Y93" s="354"/>
      <c r="Z93" s="354"/>
      <c r="AA93" s="354"/>
    </row>
    <row r="94" spans="1:27" ht="15.75" x14ac:dyDescent="0.2">
      <c r="A94" s="348"/>
      <c r="B94" s="365"/>
      <c r="C94" s="358"/>
      <c r="D94" s="358"/>
      <c r="E94" s="358"/>
      <c r="F94" s="358"/>
      <c r="G94" s="348"/>
      <c r="H94" s="348"/>
      <c r="I94" s="348"/>
      <c r="J94" s="348"/>
      <c r="K94" s="348"/>
      <c r="L94" s="348"/>
      <c r="M94" s="348"/>
      <c r="N94" s="348"/>
      <c r="O94" s="348"/>
      <c r="P94" s="348"/>
      <c r="Q94" s="348"/>
      <c r="R94" s="348"/>
      <c r="S94" s="348"/>
      <c r="T94" s="348"/>
      <c r="U94" s="354"/>
      <c r="V94" s="354"/>
      <c r="W94" s="354"/>
      <c r="X94" s="354"/>
      <c r="Y94" s="354"/>
      <c r="Z94" s="354"/>
      <c r="AA94" s="354"/>
    </row>
    <row r="95" spans="1:27" ht="15" x14ac:dyDescent="0.2">
      <c r="A95" s="354"/>
      <c r="B95" s="432"/>
      <c r="C95" s="536"/>
      <c r="D95" s="536"/>
      <c r="E95" s="536"/>
      <c r="F95" s="536"/>
      <c r="G95" s="354"/>
      <c r="H95" s="354"/>
      <c r="I95" s="354"/>
      <c r="J95" s="354"/>
      <c r="K95" s="354"/>
      <c r="L95" s="354"/>
      <c r="M95" s="354"/>
      <c r="N95" s="354"/>
      <c r="O95" s="354"/>
      <c r="P95" s="354"/>
      <c r="Q95" s="354"/>
      <c r="R95" s="354"/>
      <c r="S95" s="354"/>
      <c r="T95" s="354"/>
      <c r="U95" s="354"/>
      <c r="V95" s="354"/>
      <c r="W95" s="354"/>
      <c r="X95" s="354"/>
      <c r="Y95" s="354"/>
      <c r="Z95" s="354"/>
      <c r="AA95" s="354"/>
    </row>
    <row r="96" spans="1:27" ht="15" x14ac:dyDescent="0.2">
      <c r="A96" s="354"/>
      <c r="B96" s="432"/>
      <c r="C96" s="536"/>
      <c r="D96" s="536"/>
      <c r="E96" s="536"/>
      <c r="F96" s="536"/>
      <c r="G96" s="354"/>
      <c r="H96" s="354"/>
      <c r="I96" s="354"/>
      <c r="J96" s="354"/>
      <c r="K96" s="354"/>
      <c r="L96" s="354"/>
      <c r="M96" s="354"/>
      <c r="N96" s="354"/>
      <c r="O96" s="354"/>
      <c r="P96" s="354"/>
      <c r="Q96" s="354"/>
      <c r="R96" s="354"/>
      <c r="S96" s="354"/>
      <c r="T96" s="354"/>
      <c r="U96" s="354"/>
      <c r="V96" s="354"/>
      <c r="W96" s="354"/>
      <c r="X96" s="354"/>
      <c r="Y96" s="354"/>
      <c r="Z96" s="354"/>
      <c r="AA96" s="354"/>
    </row>
    <row r="97" spans="1:27" ht="15" x14ac:dyDescent="0.2">
      <c r="A97" s="354"/>
      <c r="B97" s="432"/>
      <c r="C97" s="536"/>
      <c r="D97" s="536"/>
      <c r="E97" s="536"/>
      <c r="F97" s="536"/>
      <c r="G97" s="354"/>
      <c r="H97" s="354"/>
      <c r="I97" s="354"/>
      <c r="J97" s="354"/>
      <c r="K97" s="354"/>
      <c r="L97" s="354"/>
      <c r="M97" s="354"/>
      <c r="N97" s="354"/>
      <c r="O97" s="354"/>
      <c r="P97" s="354"/>
      <c r="Q97" s="354"/>
      <c r="R97" s="354"/>
      <c r="S97" s="354"/>
      <c r="T97" s="354"/>
      <c r="U97" s="354"/>
      <c r="V97" s="354"/>
      <c r="W97" s="354"/>
      <c r="X97" s="354"/>
      <c r="Y97" s="354"/>
      <c r="Z97" s="354"/>
      <c r="AA97" s="354"/>
    </row>
    <row r="98" spans="1:27" ht="15" x14ac:dyDescent="0.2">
      <c r="A98" s="354"/>
      <c r="B98" s="432"/>
      <c r="C98" s="536"/>
      <c r="D98" s="536"/>
      <c r="E98" s="536"/>
      <c r="F98" s="536"/>
      <c r="G98" s="354"/>
      <c r="H98" s="354"/>
      <c r="I98" s="354"/>
      <c r="J98" s="354"/>
      <c r="K98" s="354"/>
      <c r="L98" s="354"/>
      <c r="M98" s="354"/>
      <c r="N98" s="354"/>
      <c r="O98" s="354"/>
      <c r="P98" s="354"/>
      <c r="Q98" s="354"/>
      <c r="R98" s="354"/>
      <c r="S98" s="354"/>
      <c r="T98" s="354"/>
      <c r="U98" s="354"/>
      <c r="V98" s="354"/>
      <c r="W98" s="354"/>
      <c r="X98" s="354"/>
      <c r="Y98" s="354"/>
      <c r="Z98" s="354"/>
      <c r="AA98" s="354"/>
    </row>
    <row r="99" spans="1:27" ht="15" x14ac:dyDescent="0.2">
      <c r="A99" s="354"/>
      <c r="B99" s="432"/>
      <c r="C99" s="536"/>
      <c r="D99" s="536"/>
      <c r="E99" s="536"/>
      <c r="F99" s="536"/>
      <c r="G99" s="354"/>
      <c r="H99" s="354"/>
      <c r="I99" s="354"/>
      <c r="J99" s="354"/>
      <c r="K99" s="354"/>
      <c r="L99" s="354"/>
      <c r="M99" s="354"/>
      <c r="N99" s="354"/>
      <c r="O99" s="354"/>
      <c r="P99" s="354"/>
      <c r="Q99" s="354"/>
      <c r="R99" s="354"/>
      <c r="S99" s="354"/>
      <c r="T99" s="354"/>
      <c r="U99" s="354"/>
      <c r="V99" s="354"/>
      <c r="W99" s="354"/>
      <c r="X99" s="354"/>
      <c r="Y99" s="354"/>
      <c r="Z99" s="354"/>
      <c r="AA99" s="354"/>
    </row>
    <row r="100" spans="1:27" ht="15" x14ac:dyDescent="0.2">
      <c r="A100" s="354"/>
      <c r="B100" s="432"/>
      <c r="C100" s="536"/>
      <c r="D100" s="536"/>
      <c r="E100" s="536"/>
      <c r="F100" s="536"/>
      <c r="G100" s="354"/>
      <c r="H100" s="354"/>
      <c r="I100" s="354"/>
      <c r="J100" s="354"/>
      <c r="K100" s="354"/>
      <c r="L100" s="354"/>
      <c r="M100" s="354"/>
      <c r="N100" s="354"/>
      <c r="O100" s="354"/>
      <c r="P100" s="354"/>
      <c r="Q100" s="354"/>
      <c r="R100" s="354"/>
      <c r="S100" s="354"/>
      <c r="T100" s="354"/>
      <c r="U100" s="354"/>
      <c r="V100" s="354"/>
      <c r="W100" s="354"/>
      <c r="X100" s="354"/>
      <c r="Y100" s="354"/>
      <c r="Z100" s="354"/>
      <c r="AA100" s="354"/>
    </row>
    <row r="101" spans="1:27" ht="15" x14ac:dyDescent="0.2">
      <c r="A101" s="354"/>
      <c r="B101" s="432"/>
      <c r="C101" s="536"/>
      <c r="D101" s="536"/>
      <c r="E101" s="536"/>
      <c r="F101" s="536"/>
      <c r="G101" s="354"/>
      <c r="H101" s="354"/>
      <c r="I101" s="354"/>
      <c r="J101" s="354"/>
      <c r="K101" s="354"/>
      <c r="L101" s="354"/>
      <c r="M101" s="354"/>
      <c r="N101" s="354"/>
      <c r="O101" s="354"/>
      <c r="P101" s="354"/>
      <c r="Q101" s="354"/>
      <c r="R101" s="354"/>
      <c r="S101" s="354"/>
      <c r="T101" s="354"/>
      <c r="U101" s="354"/>
      <c r="V101" s="354"/>
      <c r="W101" s="354"/>
      <c r="X101" s="354"/>
      <c r="Y101" s="354"/>
      <c r="Z101" s="354"/>
      <c r="AA101" s="354"/>
    </row>
    <row r="102" spans="1:27" ht="15" x14ac:dyDescent="0.2">
      <c r="A102" s="354"/>
      <c r="B102" s="432"/>
      <c r="C102" s="536"/>
      <c r="D102" s="536"/>
      <c r="E102" s="536"/>
      <c r="F102" s="536"/>
      <c r="G102" s="354"/>
      <c r="H102" s="354"/>
      <c r="I102" s="354"/>
      <c r="J102" s="354"/>
      <c r="K102" s="354"/>
      <c r="L102" s="354"/>
      <c r="M102" s="354"/>
      <c r="N102" s="354"/>
      <c r="O102" s="354"/>
      <c r="P102" s="354"/>
      <c r="Q102" s="354"/>
      <c r="R102" s="354"/>
      <c r="S102" s="354"/>
      <c r="T102" s="354"/>
      <c r="U102" s="354"/>
      <c r="V102" s="354"/>
      <c r="W102" s="354"/>
      <c r="X102" s="354"/>
      <c r="Y102" s="354"/>
      <c r="Z102" s="354"/>
      <c r="AA102" s="354"/>
    </row>
    <row r="103" spans="1:27" ht="15" x14ac:dyDescent="0.2">
      <c r="A103" s="354"/>
      <c r="B103" s="432"/>
      <c r="C103" s="536"/>
      <c r="D103" s="536"/>
      <c r="E103" s="536"/>
      <c r="F103" s="536"/>
      <c r="G103" s="354"/>
      <c r="H103" s="354"/>
      <c r="I103" s="354"/>
      <c r="J103" s="354"/>
      <c r="K103" s="354"/>
      <c r="L103" s="354"/>
      <c r="M103" s="354"/>
      <c r="N103" s="354"/>
      <c r="O103" s="354"/>
      <c r="P103" s="354"/>
      <c r="Q103" s="354"/>
      <c r="R103" s="354"/>
      <c r="S103" s="354"/>
      <c r="T103" s="354"/>
      <c r="U103" s="354"/>
      <c r="V103" s="354"/>
      <c r="W103" s="354"/>
      <c r="X103" s="354"/>
      <c r="Y103" s="354"/>
      <c r="Z103" s="354"/>
      <c r="AA103" s="354"/>
    </row>
    <row r="104" spans="1:27" ht="15" x14ac:dyDescent="0.2">
      <c r="A104" s="354"/>
      <c r="B104" s="432"/>
      <c r="C104" s="536"/>
      <c r="D104" s="536"/>
      <c r="E104" s="536"/>
      <c r="F104" s="536"/>
      <c r="G104" s="354"/>
      <c r="H104" s="354"/>
      <c r="I104" s="354"/>
      <c r="J104" s="354"/>
      <c r="K104" s="354"/>
      <c r="L104" s="354"/>
      <c r="M104" s="354"/>
      <c r="N104" s="354"/>
      <c r="O104" s="354"/>
      <c r="P104" s="354"/>
      <c r="Q104" s="354"/>
      <c r="R104" s="354"/>
      <c r="S104" s="354"/>
      <c r="T104" s="354"/>
      <c r="U104" s="354"/>
      <c r="V104" s="354"/>
      <c r="W104" s="354"/>
      <c r="X104" s="354"/>
      <c r="Y104" s="354"/>
      <c r="Z104" s="354"/>
      <c r="AA104" s="354"/>
    </row>
    <row r="105" spans="1:27" ht="15" x14ac:dyDescent="0.2">
      <c r="A105" s="354"/>
      <c r="B105" s="432"/>
      <c r="C105" s="536"/>
      <c r="D105" s="536"/>
      <c r="E105" s="536"/>
      <c r="F105" s="536"/>
      <c r="G105" s="354"/>
      <c r="H105" s="354"/>
      <c r="I105" s="354"/>
      <c r="J105" s="354"/>
      <c r="K105" s="354"/>
      <c r="L105" s="354"/>
      <c r="M105" s="354"/>
      <c r="N105" s="354"/>
      <c r="O105" s="354"/>
      <c r="P105" s="354"/>
      <c r="Q105" s="354"/>
      <c r="R105" s="354"/>
      <c r="S105" s="354"/>
      <c r="T105" s="354"/>
      <c r="U105" s="354"/>
      <c r="V105" s="354"/>
      <c r="W105" s="354"/>
      <c r="X105" s="354"/>
      <c r="Y105" s="354"/>
      <c r="Z105" s="354"/>
      <c r="AA105" s="354"/>
    </row>
  </sheetData>
  <mergeCells count="10">
    <mergeCell ref="D35:F35"/>
    <mergeCell ref="G35:I35"/>
    <mergeCell ref="J35:L35"/>
    <mergeCell ref="C66:L66"/>
    <mergeCell ref="B7:L7"/>
    <mergeCell ref="B8:L8"/>
    <mergeCell ref="B9:L9"/>
    <mergeCell ref="D11:F11"/>
    <mergeCell ref="G11:I11"/>
    <mergeCell ref="J11:L11"/>
  </mergeCells>
  <printOptions horizontalCentered="1"/>
  <pageMargins left="0.51" right="0.51180993000874886" top="0.74803040244969377" bottom="0.23622047244094488" header="0" footer="0"/>
  <pageSetup scale="4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049C-6486-451C-8EE5-9B6D7CB8EA53}">
  <sheetPr>
    <pageSetUpPr fitToPage="1"/>
  </sheetPr>
  <dimension ref="A1:AC92"/>
  <sheetViews>
    <sheetView view="pageBreakPreview" zoomScaleNormal="70" zoomScaleSheetLayoutView="100" workbookViewId="0">
      <selection activeCell="B7" sqref="B7:L7"/>
    </sheetView>
  </sheetViews>
  <sheetFormatPr defaultColWidth="9.140625" defaultRowHeight="12.75" x14ac:dyDescent="0.2"/>
  <cols>
    <col min="1" max="1" width="2.5703125" style="351" customWidth="1"/>
    <col min="2" max="2" width="6.140625" style="538" customWidth="1"/>
    <col min="3" max="3" width="67.85546875" style="539" customWidth="1"/>
    <col min="4" max="4" width="12.85546875" style="539" customWidth="1"/>
    <col min="5" max="5" width="20.85546875" style="539" customWidth="1"/>
    <col min="6" max="6" width="12.85546875" style="539" customWidth="1"/>
    <col min="7" max="7" width="13" style="351" customWidth="1"/>
    <col min="8" max="8" width="20.85546875" style="351" customWidth="1"/>
    <col min="9" max="10" width="13" style="351" customWidth="1"/>
    <col min="11" max="11" width="20.85546875" style="351" customWidth="1"/>
    <col min="12" max="12" width="13" style="351" customWidth="1"/>
    <col min="13" max="13" width="2.85546875" style="351" customWidth="1"/>
    <col min="14" max="16384" width="9.140625" style="351"/>
  </cols>
  <sheetData>
    <row r="1" spans="1:27" ht="17.25" customHeight="1" x14ac:dyDescent="0.2">
      <c r="A1" s="348"/>
      <c r="B1" s="349" t="s">
        <v>0</v>
      </c>
      <c r="C1" s="358"/>
      <c r="D1" s="358"/>
      <c r="E1" s="358"/>
      <c r="F1" s="358"/>
      <c r="G1" s="348"/>
      <c r="H1" s="352"/>
      <c r="J1" s="348"/>
      <c r="K1" s="348"/>
      <c r="L1" s="353" t="s">
        <v>34</v>
      </c>
      <c r="M1" s="348"/>
      <c r="N1" s="348"/>
      <c r="O1" s="348"/>
      <c r="P1" s="348"/>
      <c r="Q1" s="348"/>
      <c r="R1" s="348"/>
      <c r="S1" s="348"/>
      <c r="T1" s="348"/>
      <c r="U1" s="354"/>
      <c r="V1" s="354"/>
      <c r="W1" s="354"/>
      <c r="X1" s="354"/>
      <c r="Y1" s="354"/>
      <c r="Z1" s="354"/>
      <c r="AA1" s="354"/>
    </row>
    <row r="2" spans="1:27" ht="17.25" customHeight="1" x14ac:dyDescent="0.2">
      <c r="A2" s="348"/>
      <c r="B2" s="355"/>
      <c r="C2" s="356"/>
      <c r="D2" s="356"/>
      <c r="E2" s="356"/>
      <c r="F2" s="356"/>
      <c r="G2" s="352"/>
      <c r="H2" s="350"/>
      <c r="J2" s="348"/>
      <c r="K2" s="352"/>
      <c r="L2" s="353" t="s">
        <v>2</v>
      </c>
      <c r="M2" s="348"/>
      <c r="N2" s="348"/>
      <c r="O2" s="348"/>
      <c r="P2" s="352"/>
      <c r="Q2" s="348"/>
      <c r="R2" s="348"/>
      <c r="S2" s="348"/>
      <c r="T2" s="348"/>
      <c r="U2" s="354"/>
      <c r="V2" s="354"/>
      <c r="W2" s="354"/>
      <c r="X2" s="354"/>
      <c r="Y2" s="354"/>
      <c r="Z2" s="354"/>
      <c r="AA2" s="354"/>
    </row>
    <row r="3" spans="1:27" ht="17.25" customHeight="1" x14ac:dyDescent="0.2">
      <c r="A3" s="348"/>
      <c r="B3" s="357"/>
      <c r="C3" s="358"/>
      <c r="D3" s="358"/>
      <c r="E3" s="358"/>
      <c r="F3" s="358"/>
      <c r="G3" s="348"/>
      <c r="H3" s="352"/>
      <c r="J3" s="348"/>
      <c r="K3" s="348"/>
      <c r="L3" s="350" t="s">
        <v>242</v>
      </c>
      <c r="M3" s="348"/>
      <c r="N3" s="348"/>
      <c r="O3" s="348"/>
      <c r="P3" s="348"/>
      <c r="Q3" s="348"/>
      <c r="R3" s="348"/>
      <c r="S3" s="348"/>
      <c r="T3" s="348"/>
      <c r="U3" s="354"/>
      <c r="V3" s="354"/>
      <c r="W3" s="354"/>
      <c r="X3" s="354"/>
      <c r="Y3" s="354"/>
      <c r="Z3" s="354"/>
      <c r="AA3" s="354"/>
    </row>
    <row r="4" spans="1:27" ht="17.25" customHeight="1" x14ac:dyDescent="0.2">
      <c r="A4" s="348"/>
      <c r="B4" s="365"/>
      <c r="C4" s="358"/>
      <c r="D4" s="358"/>
      <c r="E4" s="358"/>
      <c r="F4" s="358"/>
      <c r="G4" s="348"/>
      <c r="H4" s="350"/>
      <c r="J4" s="348"/>
      <c r="K4" s="348"/>
      <c r="L4" s="350" t="s">
        <v>4</v>
      </c>
      <c r="M4" s="348"/>
      <c r="N4" s="348"/>
      <c r="O4" s="348"/>
      <c r="P4" s="348"/>
      <c r="Q4" s="348"/>
      <c r="R4" s="348"/>
      <c r="S4" s="348"/>
      <c r="T4" s="348"/>
      <c r="U4" s="354"/>
      <c r="V4" s="354"/>
      <c r="W4" s="354"/>
      <c r="X4" s="354"/>
      <c r="Y4" s="354"/>
      <c r="Z4" s="354"/>
      <c r="AA4" s="354"/>
    </row>
    <row r="5" spans="1:27" ht="17.25" customHeight="1" x14ac:dyDescent="0.2">
      <c r="A5" s="348"/>
      <c r="B5" s="365"/>
      <c r="C5" s="358"/>
      <c r="D5" s="358"/>
      <c r="E5" s="358"/>
      <c r="F5" s="358"/>
      <c r="G5" s="348"/>
      <c r="H5" s="350"/>
      <c r="J5" s="348"/>
      <c r="K5" s="348"/>
      <c r="L5" s="350" t="s">
        <v>5</v>
      </c>
      <c r="M5" s="348"/>
      <c r="N5" s="348"/>
      <c r="O5" s="348"/>
      <c r="P5" s="348"/>
      <c r="Q5" s="348"/>
      <c r="R5" s="348"/>
      <c r="S5" s="348"/>
      <c r="T5" s="348"/>
      <c r="U5" s="354"/>
      <c r="V5" s="354"/>
      <c r="W5" s="354"/>
      <c r="X5" s="354"/>
      <c r="Y5" s="354"/>
      <c r="Z5" s="354"/>
      <c r="AA5" s="354"/>
    </row>
    <row r="6" spans="1:27" ht="17.25" customHeight="1" x14ac:dyDescent="0.2">
      <c r="A6" s="348"/>
      <c r="B6" s="365"/>
      <c r="C6" s="358"/>
      <c r="D6" s="358"/>
      <c r="E6" s="358"/>
      <c r="F6" s="358"/>
      <c r="G6" s="473"/>
      <c r="H6" s="350"/>
      <c r="J6" s="367"/>
      <c r="K6" s="348"/>
      <c r="L6" s="350" t="s">
        <v>35</v>
      </c>
      <c r="M6" s="348"/>
      <c r="N6" s="348"/>
      <c r="O6" s="348"/>
      <c r="P6" s="348"/>
      <c r="Q6" s="348"/>
      <c r="R6" s="348"/>
      <c r="S6" s="348"/>
      <c r="T6" s="348"/>
      <c r="U6" s="354"/>
      <c r="V6" s="354"/>
      <c r="W6" s="354"/>
      <c r="X6" s="354"/>
      <c r="Y6" s="354"/>
      <c r="Z6" s="354"/>
      <c r="AA6" s="354"/>
    </row>
    <row r="7" spans="1:27" ht="17.25" customHeight="1" x14ac:dyDescent="0.2">
      <c r="A7" s="348"/>
      <c r="B7" s="439" t="s">
        <v>35</v>
      </c>
      <c r="C7" s="439"/>
      <c r="D7" s="439"/>
      <c r="E7" s="439"/>
      <c r="F7" s="439"/>
      <c r="G7" s="439"/>
      <c r="H7" s="439"/>
      <c r="I7" s="439"/>
      <c r="J7" s="439"/>
      <c r="K7" s="439"/>
      <c r="L7" s="439"/>
      <c r="M7" s="348"/>
      <c r="N7" s="348"/>
      <c r="O7" s="348"/>
      <c r="P7" s="348"/>
      <c r="Q7" s="348"/>
      <c r="R7" s="348"/>
      <c r="S7" s="348"/>
      <c r="T7" s="348"/>
      <c r="U7" s="354"/>
      <c r="V7" s="354"/>
      <c r="W7" s="354"/>
      <c r="X7" s="354"/>
      <c r="Y7" s="354"/>
      <c r="Z7" s="354"/>
      <c r="AA7" s="354"/>
    </row>
    <row r="8" spans="1:27" ht="17.25" customHeight="1" x14ac:dyDescent="0.2">
      <c r="A8" s="348"/>
      <c r="B8" s="439" t="s">
        <v>243</v>
      </c>
      <c r="C8" s="439"/>
      <c r="D8" s="439"/>
      <c r="E8" s="439"/>
      <c r="F8" s="439"/>
      <c r="G8" s="439"/>
      <c r="H8" s="439"/>
      <c r="I8" s="439"/>
      <c r="J8" s="439"/>
      <c r="K8" s="439"/>
      <c r="L8" s="439"/>
      <c r="M8" s="348"/>
      <c r="N8" s="348"/>
      <c r="O8" s="348"/>
      <c r="P8" s="348"/>
      <c r="Q8" s="348"/>
      <c r="R8" s="348"/>
      <c r="S8" s="348"/>
      <c r="T8" s="348"/>
      <c r="U8" s="354"/>
      <c r="V8" s="354"/>
      <c r="W8" s="354"/>
      <c r="X8" s="354"/>
      <c r="Y8" s="354"/>
      <c r="Z8" s="354"/>
      <c r="AA8" s="354"/>
    </row>
    <row r="9" spans="1:27" ht="17.25" customHeight="1" x14ac:dyDescent="0.2">
      <c r="A9" s="348"/>
      <c r="B9" s="440" t="s">
        <v>263</v>
      </c>
      <c r="C9" s="440"/>
      <c r="D9" s="440"/>
      <c r="E9" s="440"/>
      <c r="F9" s="440"/>
      <c r="G9" s="440"/>
      <c r="H9" s="440"/>
      <c r="I9" s="440"/>
      <c r="J9" s="440"/>
      <c r="K9" s="440"/>
      <c r="L9" s="440"/>
      <c r="M9" s="348"/>
      <c r="N9" s="348"/>
      <c r="O9" s="348"/>
      <c r="P9" s="348"/>
      <c r="Q9" s="348"/>
      <c r="R9" s="348"/>
      <c r="S9" s="348"/>
      <c r="T9" s="348"/>
      <c r="U9" s="354"/>
      <c r="V9" s="354"/>
      <c r="W9" s="354"/>
      <c r="X9" s="354"/>
      <c r="Y9" s="354"/>
      <c r="Z9" s="354"/>
      <c r="AA9" s="354"/>
    </row>
    <row r="10" spans="1:27" ht="17.25" customHeight="1" thickBot="1" x14ac:dyDescent="0.25">
      <c r="A10" s="348"/>
      <c r="B10" s="365"/>
      <c r="C10" s="358"/>
      <c r="D10" s="358"/>
      <c r="E10" s="358"/>
      <c r="F10" s="358"/>
      <c r="G10" s="348"/>
      <c r="H10" s="348"/>
      <c r="I10" s="348"/>
      <c r="J10" s="348"/>
      <c r="K10" s="348"/>
      <c r="L10" s="348"/>
      <c r="M10" s="348"/>
      <c r="N10" s="348"/>
      <c r="O10" s="348"/>
      <c r="P10" s="348"/>
      <c r="Q10" s="348"/>
      <c r="R10" s="348"/>
      <c r="S10" s="348"/>
      <c r="T10" s="348"/>
      <c r="U10" s="354"/>
      <c r="V10" s="354"/>
      <c r="W10" s="354"/>
      <c r="X10" s="354"/>
      <c r="Y10" s="354"/>
      <c r="Z10" s="354"/>
      <c r="AA10" s="354"/>
    </row>
    <row r="11" spans="1:27" s="544" customFormat="1" ht="16.5" customHeight="1" x14ac:dyDescent="0.2">
      <c r="A11" s="542"/>
      <c r="B11" s="474"/>
      <c r="C11" s="376"/>
      <c r="D11" s="475" t="s">
        <v>79</v>
      </c>
      <c r="E11" s="476"/>
      <c r="F11" s="477"/>
      <c r="G11" s="478" t="s">
        <v>80</v>
      </c>
      <c r="H11" s="479"/>
      <c r="I11" s="480"/>
      <c r="J11" s="478" t="s">
        <v>81</v>
      </c>
      <c r="K11" s="479"/>
      <c r="L11" s="480"/>
      <c r="M11" s="542"/>
      <c r="N11" s="542"/>
      <c r="O11" s="542"/>
      <c r="P11" s="542"/>
      <c r="Q11" s="542"/>
      <c r="R11" s="542"/>
      <c r="S11" s="542"/>
      <c r="T11" s="542"/>
      <c r="U11" s="543"/>
      <c r="V11" s="543"/>
      <c r="W11" s="543"/>
      <c r="X11" s="543"/>
      <c r="Y11" s="543"/>
      <c r="Z11" s="543"/>
      <c r="AA11" s="543"/>
    </row>
    <row r="12" spans="1:27" s="544" customFormat="1" ht="17.100000000000001" customHeight="1" x14ac:dyDescent="0.2">
      <c r="A12" s="542"/>
      <c r="B12" s="481"/>
      <c r="C12" s="482"/>
      <c r="D12" s="545"/>
      <c r="E12" s="546" t="s">
        <v>49</v>
      </c>
      <c r="F12" s="485"/>
      <c r="G12" s="483"/>
      <c r="H12" s="484" t="s">
        <v>49</v>
      </c>
      <c r="I12" s="547"/>
      <c r="J12" s="483"/>
      <c r="K12" s="484" t="s">
        <v>49</v>
      </c>
      <c r="L12" s="547"/>
      <c r="M12" s="542"/>
      <c r="N12" s="542"/>
      <c r="O12" s="542"/>
      <c r="P12" s="542"/>
      <c r="Q12" s="542"/>
      <c r="R12" s="542"/>
      <c r="S12" s="542"/>
      <c r="T12" s="542"/>
      <c r="U12" s="543"/>
      <c r="V12" s="543"/>
      <c r="W12" s="543"/>
      <c r="X12" s="543"/>
      <c r="Y12" s="543"/>
      <c r="Z12" s="543"/>
      <c r="AA12" s="543"/>
    </row>
    <row r="13" spans="1:27" s="544" customFormat="1" ht="17.100000000000001" customHeight="1" x14ac:dyDescent="0.2">
      <c r="A13" s="542"/>
      <c r="B13" s="481"/>
      <c r="C13" s="482"/>
      <c r="D13" s="517" t="s">
        <v>50</v>
      </c>
      <c r="E13" s="517" t="s">
        <v>51</v>
      </c>
      <c r="F13" s="518"/>
      <c r="G13" s="484" t="s">
        <v>50</v>
      </c>
      <c r="H13" s="487" t="s">
        <v>51</v>
      </c>
      <c r="I13" s="482"/>
      <c r="J13" s="484" t="s">
        <v>50</v>
      </c>
      <c r="K13" s="487" t="s">
        <v>51</v>
      </c>
      <c r="L13" s="482"/>
      <c r="M13" s="542"/>
      <c r="N13" s="542"/>
      <c r="O13" s="542"/>
      <c r="P13" s="542"/>
      <c r="Q13" s="542"/>
      <c r="R13" s="542"/>
      <c r="S13" s="542"/>
      <c r="T13" s="542"/>
      <c r="U13" s="543"/>
      <c r="V13" s="543"/>
      <c r="W13" s="543"/>
      <c r="X13" s="543"/>
      <c r="Y13" s="543"/>
      <c r="Z13" s="543"/>
      <c r="AA13" s="543"/>
    </row>
    <row r="14" spans="1:27" s="544" customFormat="1" ht="17.100000000000001" customHeight="1" x14ac:dyDescent="0.2">
      <c r="A14" s="542"/>
      <c r="B14" s="481" t="s">
        <v>9</v>
      </c>
      <c r="C14" s="482"/>
      <c r="D14" s="548" t="s">
        <v>52</v>
      </c>
      <c r="E14" s="517" t="s">
        <v>53</v>
      </c>
      <c r="F14" s="518" t="s">
        <v>54</v>
      </c>
      <c r="G14" s="488" t="s">
        <v>52</v>
      </c>
      <c r="H14" s="487" t="s">
        <v>53</v>
      </c>
      <c r="I14" s="482" t="s">
        <v>54</v>
      </c>
      <c r="J14" s="488" t="s">
        <v>52</v>
      </c>
      <c r="K14" s="487" t="s">
        <v>53</v>
      </c>
      <c r="L14" s="482" t="s">
        <v>54</v>
      </c>
      <c r="M14" s="542"/>
      <c r="N14" s="542"/>
      <c r="O14" s="542"/>
      <c r="P14" s="542"/>
      <c r="Q14" s="542"/>
      <c r="R14" s="542"/>
      <c r="S14" s="542"/>
      <c r="T14" s="542"/>
      <c r="U14" s="543"/>
      <c r="V14" s="543"/>
      <c r="W14" s="543"/>
      <c r="X14" s="543"/>
      <c r="Y14" s="543"/>
      <c r="Z14" s="543"/>
      <c r="AA14" s="543"/>
    </row>
    <row r="15" spans="1:27" s="544" customFormat="1" ht="17.100000000000001" customHeight="1" thickBot="1" x14ac:dyDescent="0.25">
      <c r="A15" s="542"/>
      <c r="B15" s="489" t="s">
        <v>10</v>
      </c>
      <c r="C15" s="382" t="s">
        <v>72</v>
      </c>
      <c r="D15" s="549" t="s">
        <v>56</v>
      </c>
      <c r="E15" s="521" t="s">
        <v>57</v>
      </c>
      <c r="F15" s="421" t="s">
        <v>52</v>
      </c>
      <c r="G15" s="491" t="s">
        <v>56</v>
      </c>
      <c r="H15" s="381" t="s">
        <v>57</v>
      </c>
      <c r="I15" s="382" t="s">
        <v>52</v>
      </c>
      <c r="J15" s="491" t="s">
        <v>56</v>
      </c>
      <c r="K15" s="381" t="s">
        <v>57</v>
      </c>
      <c r="L15" s="382" t="s">
        <v>52</v>
      </c>
      <c r="M15" s="542"/>
      <c r="N15" s="542"/>
      <c r="O15" s="542"/>
      <c r="P15" s="542"/>
      <c r="Q15" s="542"/>
      <c r="R15" s="542"/>
      <c r="S15" s="542"/>
      <c r="T15" s="542"/>
      <c r="U15" s="543"/>
      <c r="V15" s="543"/>
      <c r="W15" s="543"/>
      <c r="X15" s="543"/>
      <c r="Y15" s="543"/>
      <c r="Z15" s="543"/>
      <c r="AA15" s="543"/>
    </row>
    <row r="16" spans="1:27" s="538" customFormat="1" ht="17.100000000000001" customHeight="1" x14ac:dyDescent="0.2">
      <c r="A16" s="550"/>
      <c r="B16" s="493"/>
      <c r="C16" s="494"/>
      <c r="D16" s="495" t="s">
        <v>13</v>
      </c>
      <c r="E16" s="496" t="s">
        <v>14</v>
      </c>
      <c r="F16" s="494" t="s">
        <v>15</v>
      </c>
      <c r="G16" s="495" t="s">
        <v>16</v>
      </c>
      <c r="H16" s="496" t="s">
        <v>17</v>
      </c>
      <c r="I16" s="494" t="s">
        <v>18</v>
      </c>
      <c r="J16" s="495" t="s">
        <v>19</v>
      </c>
      <c r="K16" s="496" t="s">
        <v>20</v>
      </c>
      <c r="L16" s="494" t="s">
        <v>21</v>
      </c>
      <c r="M16" s="365"/>
      <c r="N16" s="365"/>
      <c r="O16" s="365"/>
      <c r="P16" s="365"/>
      <c r="Q16" s="365"/>
      <c r="R16" s="365"/>
      <c r="S16" s="365"/>
      <c r="T16" s="365"/>
      <c r="U16" s="432"/>
      <c r="V16" s="432"/>
      <c r="W16" s="432"/>
      <c r="X16" s="432"/>
      <c r="Y16" s="432"/>
      <c r="Z16" s="432"/>
      <c r="AA16" s="432"/>
    </row>
    <row r="17" spans="1:27" s="538" customFormat="1" ht="17.100000000000001" customHeight="1" x14ac:dyDescent="0.2">
      <c r="A17" s="550"/>
      <c r="B17" s="392"/>
      <c r="C17" s="497"/>
      <c r="D17" s="498"/>
      <c r="E17" s="499"/>
      <c r="F17" s="497"/>
      <c r="G17" s="392"/>
      <c r="H17" s="499"/>
      <c r="I17" s="497"/>
      <c r="J17" s="392"/>
      <c r="K17" s="499"/>
      <c r="L17" s="497"/>
      <c r="M17" s="365"/>
      <c r="N17" s="365"/>
      <c r="O17" s="365"/>
      <c r="P17" s="365"/>
      <c r="Q17" s="365"/>
      <c r="R17" s="365"/>
      <c r="S17" s="365"/>
      <c r="T17" s="365"/>
      <c r="U17" s="432"/>
      <c r="V17" s="432"/>
      <c r="W17" s="432"/>
      <c r="X17" s="432"/>
      <c r="Y17" s="432"/>
      <c r="Z17" s="432"/>
      <c r="AA17" s="432"/>
    </row>
    <row r="18" spans="1:27" s="538" customFormat="1" ht="17.100000000000001" customHeight="1" x14ac:dyDescent="0.2">
      <c r="A18" s="550"/>
      <c r="B18" s="392"/>
      <c r="C18" s="500" t="s">
        <v>255</v>
      </c>
      <c r="D18" s="498"/>
      <c r="E18" s="499"/>
      <c r="F18" s="497"/>
      <c r="G18" s="392"/>
      <c r="H18" s="499"/>
      <c r="I18" s="497"/>
      <c r="J18" s="392"/>
      <c r="K18" s="499"/>
      <c r="L18" s="497"/>
      <c r="M18" s="365"/>
      <c r="N18" s="365"/>
      <c r="O18" s="365"/>
      <c r="P18" s="365"/>
      <c r="Q18" s="365"/>
      <c r="R18" s="365"/>
      <c r="S18" s="365"/>
      <c r="T18" s="365"/>
      <c r="U18" s="432"/>
      <c r="V18" s="432"/>
      <c r="W18" s="432"/>
      <c r="X18" s="432"/>
      <c r="Y18" s="432"/>
      <c r="Z18" s="432"/>
      <c r="AA18" s="432"/>
    </row>
    <row r="19" spans="1:27" s="538" customFormat="1" ht="17.100000000000001" customHeight="1" x14ac:dyDescent="0.2">
      <c r="A19" s="550"/>
      <c r="B19" s="392"/>
      <c r="C19" s="497"/>
      <c r="D19" s="498"/>
      <c r="E19" s="499"/>
      <c r="F19" s="497"/>
      <c r="G19" s="392"/>
      <c r="H19" s="499"/>
      <c r="I19" s="497"/>
      <c r="J19" s="392"/>
      <c r="K19" s="499"/>
      <c r="L19" s="497"/>
      <c r="M19" s="365"/>
      <c r="N19" s="365"/>
      <c r="O19" s="365"/>
      <c r="P19" s="365"/>
      <c r="Q19" s="365"/>
      <c r="R19" s="365"/>
      <c r="S19" s="365"/>
      <c r="T19" s="365"/>
      <c r="U19" s="432"/>
      <c r="V19" s="432"/>
      <c r="W19" s="432"/>
      <c r="X19" s="432"/>
      <c r="Y19" s="432"/>
      <c r="Z19" s="432"/>
      <c r="AA19" s="432"/>
    </row>
    <row r="20" spans="1:27" s="538" customFormat="1" ht="17.100000000000001" customHeight="1" x14ac:dyDescent="0.2">
      <c r="A20" s="550"/>
      <c r="B20" s="392"/>
      <c r="C20" s="501" t="s">
        <v>246</v>
      </c>
      <c r="D20" s="498"/>
      <c r="E20" s="499"/>
      <c r="F20" s="497"/>
      <c r="G20" s="392"/>
      <c r="H20" s="499"/>
      <c r="I20" s="497"/>
      <c r="J20" s="392"/>
      <c r="K20" s="499"/>
      <c r="L20" s="497"/>
      <c r="M20" s="365"/>
      <c r="N20" s="365"/>
      <c r="O20" s="365"/>
      <c r="P20" s="365"/>
      <c r="Q20" s="365"/>
      <c r="R20" s="365"/>
      <c r="S20" s="365"/>
      <c r="T20" s="365"/>
      <c r="U20" s="432"/>
      <c r="V20" s="432"/>
      <c r="W20" s="432"/>
      <c r="X20" s="432"/>
      <c r="Y20" s="432"/>
      <c r="Z20" s="432"/>
      <c r="AA20" s="432"/>
    </row>
    <row r="21" spans="1:27" ht="16.5" customHeight="1" x14ac:dyDescent="0.2">
      <c r="A21" s="492"/>
      <c r="B21" s="392">
        <v>1</v>
      </c>
      <c r="C21" s="502" t="s">
        <v>247</v>
      </c>
      <c r="D21" s="503">
        <v>4420.7832296452125</v>
      </c>
      <c r="E21" s="394">
        <v>1285.5764158208053</v>
      </c>
      <c r="F21" s="413">
        <f t="shared" ref="F21:F31" si="0">D21-E21</f>
        <v>3135.2068138244072</v>
      </c>
      <c r="G21" s="503">
        <v>4969.1541558533081</v>
      </c>
      <c r="H21" s="394">
        <v>1454.1141346105401</v>
      </c>
      <c r="I21" s="413">
        <f t="shared" ref="I21:I35" si="1">G21-H21</f>
        <v>3515.040021242768</v>
      </c>
      <c r="J21" s="503">
        <v>5962.3840940998743</v>
      </c>
      <c r="K21" s="394">
        <v>1653.1759991474698</v>
      </c>
      <c r="L21" s="413">
        <f t="shared" ref="L21:L31" si="2">J21-K21</f>
        <v>4309.2080949524043</v>
      </c>
      <c r="M21" s="348"/>
      <c r="N21" s="348"/>
      <c r="O21" s="348"/>
      <c r="P21" s="348"/>
      <c r="Q21" s="348"/>
      <c r="R21" s="348"/>
      <c r="S21" s="348"/>
      <c r="T21" s="348"/>
      <c r="U21" s="354"/>
      <c r="V21" s="354"/>
      <c r="W21" s="354"/>
      <c r="X21" s="354"/>
      <c r="Y21" s="354"/>
      <c r="Z21" s="354"/>
      <c r="AA21" s="354"/>
    </row>
    <row r="22" spans="1:27" ht="16.5" customHeight="1" x14ac:dyDescent="0.2">
      <c r="A22" s="492"/>
      <c r="B22" s="392">
        <f>B21+1</f>
        <v>2</v>
      </c>
      <c r="C22" s="502" t="s">
        <v>248</v>
      </c>
      <c r="D22" s="503">
        <v>11234.206746939306</v>
      </c>
      <c r="E22" s="394">
        <v>1613.9513209920096</v>
      </c>
      <c r="F22" s="413">
        <f t="shared" si="0"/>
        <v>9620.2554259472963</v>
      </c>
      <c r="G22" s="503">
        <v>11906.51576771426</v>
      </c>
      <c r="H22" s="394">
        <v>1999.8370192548359</v>
      </c>
      <c r="I22" s="413">
        <f t="shared" si="1"/>
        <v>9906.6787484594242</v>
      </c>
      <c r="J22" s="503">
        <v>11906.51576771426</v>
      </c>
      <c r="K22" s="394">
        <v>2398.3224098297073</v>
      </c>
      <c r="L22" s="413">
        <f t="shared" si="2"/>
        <v>9508.1933578845528</v>
      </c>
      <c r="M22" s="348"/>
      <c r="N22" s="348"/>
      <c r="O22" s="348"/>
      <c r="P22" s="348"/>
      <c r="Q22" s="348"/>
      <c r="R22" s="348"/>
      <c r="S22" s="348"/>
      <c r="T22" s="348"/>
      <c r="U22" s="354"/>
      <c r="V22" s="354"/>
      <c r="W22" s="354"/>
      <c r="X22" s="354"/>
      <c r="Y22" s="354"/>
      <c r="Z22" s="354"/>
      <c r="AA22" s="354"/>
    </row>
    <row r="23" spans="1:27" ht="16.5" customHeight="1" thickBot="1" x14ac:dyDescent="0.25">
      <c r="A23" s="492"/>
      <c r="B23" s="392">
        <f>B22+1</f>
        <v>3</v>
      </c>
      <c r="C23" s="502" t="s">
        <v>249</v>
      </c>
      <c r="D23" s="505">
        <v>395.64994203619995</v>
      </c>
      <c r="E23" s="397">
        <v>77.248336465371793</v>
      </c>
      <c r="F23" s="414">
        <f t="shared" si="0"/>
        <v>318.40160557082817</v>
      </c>
      <c r="G23" s="505">
        <v>395.64994203619995</v>
      </c>
      <c r="H23" s="397">
        <v>89.268936890694462</v>
      </c>
      <c r="I23" s="414">
        <f t="shared" si="1"/>
        <v>306.38100514550547</v>
      </c>
      <c r="J23" s="505">
        <v>395.64994203619995</v>
      </c>
      <c r="K23" s="397">
        <v>101.28953731601713</v>
      </c>
      <c r="L23" s="414">
        <f t="shared" si="2"/>
        <v>294.36040472018283</v>
      </c>
      <c r="M23" s="348"/>
      <c r="N23" s="348"/>
      <c r="O23" s="348"/>
      <c r="P23" s="348"/>
      <c r="Q23" s="348"/>
      <c r="R23" s="348"/>
      <c r="S23" s="348"/>
      <c r="T23" s="348"/>
      <c r="U23" s="354"/>
      <c r="V23" s="354"/>
      <c r="W23" s="354"/>
      <c r="X23" s="354"/>
      <c r="Y23" s="354"/>
      <c r="Z23" s="354"/>
      <c r="AA23" s="354"/>
    </row>
    <row r="24" spans="1:27" ht="16.5" customHeight="1" x14ac:dyDescent="0.2">
      <c r="A24" s="492"/>
      <c r="B24" s="392">
        <v>4</v>
      </c>
      <c r="C24" s="507" t="s">
        <v>250</v>
      </c>
      <c r="D24" s="506">
        <f>SUM(D21:D23)</f>
        <v>16050.639918620718</v>
      </c>
      <c r="E24" s="400">
        <f t="shared" ref="E24:L24" si="3">SUM(E21:E23)</f>
        <v>2976.7760732781867</v>
      </c>
      <c r="F24" s="415">
        <f t="shared" si="3"/>
        <v>13073.863845342532</v>
      </c>
      <c r="G24" s="506">
        <f t="shared" si="3"/>
        <v>17271.319865603771</v>
      </c>
      <c r="H24" s="400">
        <f t="shared" si="3"/>
        <v>3543.2200907560705</v>
      </c>
      <c r="I24" s="415">
        <f t="shared" si="3"/>
        <v>13728.099774847698</v>
      </c>
      <c r="J24" s="506">
        <f t="shared" si="3"/>
        <v>18264.549803850336</v>
      </c>
      <c r="K24" s="400">
        <f t="shared" si="3"/>
        <v>4152.7879462931942</v>
      </c>
      <c r="L24" s="415">
        <f t="shared" si="3"/>
        <v>14111.76185755714</v>
      </c>
      <c r="M24" s="348"/>
      <c r="N24" s="348"/>
      <c r="O24" s="348"/>
      <c r="P24" s="348"/>
      <c r="Q24" s="348"/>
      <c r="R24" s="348"/>
      <c r="S24" s="348"/>
      <c r="T24" s="348"/>
      <c r="U24" s="354"/>
      <c r="V24" s="354"/>
      <c r="W24" s="354"/>
      <c r="X24" s="354"/>
      <c r="Y24" s="354"/>
      <c r="Z24" s="354"/>
      <c r="AA24" s="354"/>
    </row>
    <row r="25" spans="1:27" ht="16.5" customHeight="1" x14ac:dyDescent="0.2">
      <c r="A25" s="492"/>
      <c r="B25" s="392"/>
      <c r="C25" s="507"/>
      <c r="D25" s="503"/>
      <c r="E25" s="394"/>
      <c r="F25" s="413"/>
      <c r="G25" s="503"/>
      <c r="H25" s="394"/>
      <c r="I25" s="413"/>
      <c r="J25" s="503"/>
      <c r="K25" s="394"/>
      <c r="L25" s="413"/>
      <c r="M25" s="348"/>
      <c r="N25" s="348"/>
      <c r="O25" s="348"/>
      <c r="P25" s="348"/>
      <c r="Q25" s="348"/>
      <c r="R25" s="348"/>
      <c r="S25" s="348"/>
      <c r="T25" s="348"/>
      <c r="U25" s="354"/>
      <c r="V25" s="354"/>
      <c r="W25" s="354"/>
      <c r="X25" s="354"/>
      <c r="Y25" s="354"/>
      <c r="Z25" s="354"/>
      <c r="AA25" s="354"/>
    </row>
    <row r="26" spans="1:27" ht="16.5" customHeight="1" x14ac:dyDescent="0.2">
      <c r="A26" s="492"/>
      <c r="B26" s="392"/>
      <c r="C26" s="507" t="s">
        <v>256</v>
      </c>
      <c r="D26" s="503"/>
      <c r="E26" s="394"/>
      <c r="F26" s="413"/>
      <c r="G26" s="503"/>
      <c r="H26" s="394"/>
      <c r="I26" s="413"/>
      <c r="J26" s="503"/>
      <c r="K26" s="394"/>
      <c r="L26" s="413"/>
      <c r="M26" s="348"/>
      <c r="N26" s="348"/>
      <c r="O26" s="348"/>
      <c r="P26" s="348"/>
      <c r="Q26" s="348"/>
      <c r="R26" s="348"/>
      <c r="S26" s="348"/>
      <c r="T26" s="348"/>
      <c r="U26" s="354"/>
      <c r="V26" s="354"/>
      <c r="W26" s="354"/>
      <c r="X26" s="354"/>
      <c r="Y26" s="354"/>
      <c r="Z26" s="354"/>
      <c r="AA26" s="354"/>
    </row>
    <row r="27" spans="1:27" ht="16.5" customHeight="1" x14ac:dyDescent="0.2">
      <c r="A27" s="492"/>
      <c r="B27" s="392">
        <v>5</v>
      </c>
      <c r="C27" s="502" t="s">
        <v>257</v>
      </c>
      <c r="D27" s="503">
        <v>2862.93906447682</v>
      </c>
      <c r="E27" s="394">
        <v>2658.6293318515209</v>
      </c>
      <c r="F27" s="413">
        <f t="shared" si="0"/>
        <v>204.30973262529915</v>
      </c>
      <c r="G27" s="503">
        <v>2942.0163495407237</v>
      </c>
      <c r="H27" s="394">
        <v>2679.5878033460426</v>
      </c>
      <c r="I27" s="413">
        <f t="shared" si="1"/>
        <v>262.42854619468108</v>
      </c>
      <c r="J27" s="503">
        <v>3046.8892048534358</v>
      </c>
      <c r="K27" s="394">
        <v>2703.64358960356</v>
      </c>
      <c r="L27" s="413">
        <f t="shared" si="2"/>
        <v>343.24561524987575</v>
      </c>
      <c r="M27" s="348"/>
      <c r="N27" s="348"/>
      <c r="O27" s="348"/>
      <c r="P27" s="348"/>
      <c r="Q27" s="348"/>
      <c r="R27" s="348"/>
      <c r="S27" s="348"/>
      <c r="T27" s="348"/>
      <c r="U27" s="354"/>
      <c r="V27" s="354"/>
      <c r="W27" s="354"/>
      <c r="X27" s="354"/>
      <c r="Y27" s="354"/>
      <c r="Z27" s="354"/>
      <c r="AA27" s="354"/>
    </row>
    <row r="28" spans="1:27" ht="16.5" customHeight="1" thickBot="1" x14ac:dyDescent="0.25">
      <c r="A28" s="492"/>
      <c r="B28" s="392">
        <f t="shared" ref="B28" si="4">B27+1</f>
        <v>6</v>
      </c>
      <c r="C28" s="502" t="s">
        <v>264</v>
      </c>
      <c r="D28" s="505">
        <v>67.68137529291667</v>
      </c>
      <c r="E28" s="397">
        <v>0.61033414358705196</v>
      </c>
      <c r="F28" s="414">
        <f t="shared" si="0"/>
        <v>67.071041149329616</v>
      </c>
      <c r="G28" s="505">
        <v>169.57245518499997</v>
      </c>
      <c r="H28" s="397">
        <v>3.1336300915654709</v>
      </c>
      <c r="I28" s="414">
        <f t="shared" si="1"/>
        <v>166.4388250934345</v>
      </c>
      <c r="J28" s="505">
        <v>179.85698882999998</v>
      </c>
      <c r="K28" s="397">
        <v>7.0777667307505041</v>
      </c>
      <c r="L28" s="414">
        <f t="shared" si="2"/>
        <v>172.77922209924947</v>
      </c>
      <c r="M28" s="348"/>
      <c r="N28" s="348"/>
      <c r="O28" s="348"/>
      <c r="P28" s="348"/>
      <c r="Q28" s="348"/>
      <c r="R28" s="348"/>
      <c r="S28" s="348"/>
      <c r="T28" s="348"/>
      <c r="U28" s="354"/>
      <c r="V28" s="354"/>
      <c r="W28" s="354"/>
      <c r="X28" s="354"/>
      <c r="Y28" s="354"/>
      <c r="Z28" s="354"/>
      <c r="AA28" s="354"/>
    </row>
    <row r="29" spans="1:27" ht="16.5" customHeight="1" x14ac:dyDescent="0.2">
      <c r="A29" s="492"/>
      <c r="B29" s="392">
        <v>7</v>
      </c>
      <c r="C29" s="507" t="s">
        <v>259</v>
      </c>
      <c r="D29" s="506">
        <f>SUM(D27:D28)</f>
        <v>2930.6204397697365</v>
      </c>
      <c r="E29" s="400">
        <f t="shared" ref="E29:L29" si="5">SUM(E27:E28)</f>
        <v>2659.2396659951078</v>
      </c>
      <c r="F29" s="415">
        <f t="shared" si="5"/>
        <v>271.38077377462878</v>
      </c>
      <c r="G29" s="506">
        <f t="shared" si="5"/>
        <v>3111.5888047257235</v>
      </c>
      <c r="H29" s="400">
        <f t="shared" si="5"/>
        <v>2682.7214334376081</v>
      </c>
      <c r="I29" s="415">
        <f t="shared" si="5"/>
        <v>428.86737128811558</v>
      </c>
      <c r="J29" s="506">
        <f t="shared" si="5"/>
        <v>3226.7461936834356</v>
      </c>
      <c r="K29" s="400">
        <f t="shared" si="5"/>
        <v>2710.7213563343107</v>
      </c>
      <c r="L29" s="415">
        <f t="shared" si="5"/>
        <v>516.02483734912516</v>
      </c>
      <c r="M29" s="348"/>
      <c r="N29" s="348"/>
      <c r="O29" s="348"/>
      <c r="P29" s="348"/>
      <c r="Q29" s="348"/>
      <c r="R29" s="348"/>
      <c r="S29" s="348"/>
      <c r="T29" s="348"/>
      <c r="U29" s="354"/>
      <c r="V29" s="354"/>
      <c r="W29" s="354"/>
      <c r="X29" s="354"/>
      <c r="Y29" s="354"/>
      <c r="Z29" s="354"/>
      <c r="AA29" s="354"/>
    </row>
    <row r="30" spans="1:27" ht="16.5" customHeight="1" x14ac:dyDescent="0.2">
      <c r="A30" s="492"/>
      <c r="B30" s="392"/>
      <c r="C30" s="507"/>
      <c r="D30" s="503"/>
      <c r="E30" s="394"/>
      <c r="F30" s="413"/>
      <c r="G30" s="503"/>
      <c r="H30" s="394"/>
      <c r="I30" s="413"/>
      <c r="J30" s="503"/>
      <c r="K30" s="394"/>
      <c r="L30" s="413"/>
      <c r="M30" s="348"/>
      <c r="N30" s="348"/>
      <c r="O30" s="348"/>
      <c r="P30" s="348"/>
      <c r="Q30" s="348"/>
      <c r="R30" s="348"/>
      <c r="S30" s="348"/>
      <c r="T30" s="348"/>
      <c r="U30" s="354"/>
      <c r="V30" s="354"/>
      <c r="W30" s="354"/>
      <c r="X30" s="354"/>
      <c r="Y30" s="354"/>
      <c r="Z30" s="354"/>
      <c r="AA30" s="354"/>
    </row>
    <row r="31" spans="1:27" ht="18.75" customHeight="1" x14ac:dyDescent="0.2">
      <c r="A31" s="492"/>
      <c r="B31" s="392">
        <v>8</v>
      </c>
      <c r="C31" s="507" t="s">
        <v>252</v>
      </c>
      <c r="D31" s="503">
        <v>748.58829643296565</v>
      </c>
      <c r="E31" s="394">
        <v>522.12921297420155</v>
      </c>
      <c r="F31" s="413">
        <f t="shared" si="0"/>
        <v>226.4590834587641</v>
      </c>
      <c r="G31" s="503">
        <v>830.75716854920802</v>
      </c>
      <c r="H31" s="394">
        <v>561.34423366482213</v>
      </c>
      <c r="I31" s="413">
        <f t="shared" si="1"/>
        <v>269.41293488438589</v>
      </c>
      <c r="J31" s="503">
        <v>863.61042221347975</v>
      </c>
      <c r="K31" s="394">
        <v>598.32096822580388</v>
      </c>
      <c r="L31" s="413">
        <f t="shared" si="2"/>
        <v>265.28945398767587</v>
      </c>
      <c r="M31" s="348"/>
      <c r="N31" s="348"/>
      <c r="O31" s="348"/>
      <c r="P31" s="348"/>
      <c r="Q31" s="348"/>
      <c r="R31" s="348"/>
      <c r="S31" s="348"/>
      <c r="T31" s="348"/>
      <c r="U31" s="354"/>
      <c r="V31" s="354"/>
      <c r="W31" s="354"/>
      <c r="X31" s="354"/>
      <c r="Y31" s="354"/>
      <c r="Z31" s="354"/>
      <c r="AA31" s="354"/>
    </row>
    <row r="32" spans="1:27" ht="18.75" customHeight="1" thickBot="1" x14ac:dyDescent="0.25">
      <c r="A32" s="492"/>
      <c r="B32" s="392"/>
      <c r="C32" s="507"/>
      <c r="D32" s="505"/>
      <c r="E32" s="397"/>
      <c r="F32" s="414"/>
      <c r="G32" s="505"/>
      <c r="H32" s="397"/>
      <c r="I32" s="414"/>
      <c r="J32" s="505"/>
      <c r="K32" s="397"/>
      <c r="L32" s="414"/>
      <c r="M32" s="348"/>
      <c r="N32" s="348"/>
      <c r="O32" s="348"/>
      <c r="P32" s="348"/>
      <c r="Q32" s="348"/>
      <c r="R32" s="348"/>
      <c r="S32" s="348"/>
      <c r="T32" s="348"/>
      <c r="U32" s="354"/>
      <c r="V32" s="354"/>
      <c r="W32" s="354"/>
      <c r="X32" s="354"/>
      <c r="Y32" s="354"/>
      <c r="Z32" s="354"/>
      <c r="AA32" s="354"/>
    </row>
    <row r="33" spans="1:29" ht="16.5" customHeight="1" x14ac:dyDescent="0.2">
      <c r="A33" s="492"/>
      <c r="B33" s="392">
        <f>B31+1</f>
        <v>9</v>
      </c>
      <c r="C33" s="501" t="s">
        <v>253</v>
      </c>
      <c r="D33" s="506">
        <f>D24+D29+D31</f>
        <v>19729.848654823421</v>
      </c>
      <c r="E33" s="400">
        <f t="shared" ref="E33:L33" si="6">E24+E29+E31</f>
        <v>6158.1449522474959</v>
      </c>
      <c r="F33" s="415">
        <f t="shared" si="6"/>
        <v>13571.703702575924</v>
      </c>
      <c r="G33" s="506">
        <f t="shared" si="6"/>
        <v>21213.665838878704</v>
      </c>
      <c r="H33" s="400">
        <f t="shared" si="6"/>
        <v>6787.2857578585008</v>
      </c>
      <c r="I33" s="415">
        <f t="shared" si="6"/>
        <v>14426.380081020199</v>
      </c>
      <c r="J33" s="506">
        <f t="shared" si="6"/>
        <v>22354.906419747251</v>
      </c>
      <c r="K33" s="400">
        <f t="shared" si="6"/>
        <v>7461.8302708533083</v>
      </c>
      <c r="L33" s="415">
        <f t="shared" si="6"/>
        <v>14893.076148893941</v>
      </c>
      <c r="M33" s="348"/>
      <c r="N33" s="348"/>
      <c r="O33" s="348"/>
      <c r="P33" s="348"/>
      <c r="Q33" s="348"/>
      <c r="R33" s="348"/>
      <c r="S33" s="348"/>
      <c r="T33" s="348"/>
      <c r="U33" s="354"/>
      <c r="V33" s="354"/>
      <c r="W33" s="354"/>
      <c r="X33" s="354"/>
      <c r="Y33" s="354"/>
      <c r="Z33" s="354"/>
      <c r="AA33" s="354"/>
    </row>
    <row r="34" spans="1:29" ht="16.5" customHeight="1" x14ac:dyDescent="0.2">
      <c r="A34" s="492"/>
      <c r="B34" s="392"/>
      <c r="C34" s="501"/>
      <c r="D34" s="503"/>
      <c r="E34" s="394"/>
      <c r="F34" s="413"/>
      <c r="G34" s="503"/>
      <c r="H34" s="394"/>
      <c r="I34" s="413"/>
      <c r="J34" s="503"/>
      <c r="K34" s="394"/>
      <c r="L34" s="413"/>
      <c r="M34" s="348"/>
      <c r="N34" s="348"/>
      <c r="O34" s="348"/>
      <c r="P34" s="348"/>
      <c r="Q34" s="348"/>
      <c r="R34" s="348"/>
      <c r="S34" s="348"/>
      <c r="T34" s="348"/>
      <c r="U34" s="354"/>
      <c r="V34" s="354"/>
      <c r="W34" s="354"/>
      <c r="X34" s="354"/>
      <c r="Y34" s="354"/>
      <c r="Z34" s="354"/>
      <c r="AA34" s="354"/>
    </row>
    <row r="35" spans="1:29" ht="17.25" customHeight="1" thickBot="1" x14ac:dyDescent="0.25">
      <c r="A35" s="492"/>
      <c r="B35" s="392">
        <f>B33+1</f>
        <v>10</v>
      </c>
      <c r="C35" s="507" t="s">
        <v>254</v>
      </c>
      <c r="D35" s="505">
        <v>3104.7425534784225</v>
      </c>
      <c r="E35" s="397">
        <v>2599.7368518627982</v>
      </c>
      <c r="F35" s="414">
        <f>D35-E35</f>
        <v>505.00570161562428</v>
      </c>
      <c r="G35" s="505">
        <v>3104.7425534784225</v>
      </c>
      <c r="H35" s="397">
        <v>2611.0853778827986</v>
      </c>
      <c r="I35" s="414">
        <f t="shared" si="1"/>
        <v>493.65717559562381</v>
      </c>
      <c r="J35" s="505">
        <v>3104.7425534784225</v>
      </c>
      <c r="K35" s="397">
        <v>2622.4339034627983</v>
      </c>
      <c r="L35" s="414">
        <f t="shared" ref="L35" si="7">J35-K35</f>
        <v>482.30865001562415</v>
      </c>
      <c r="M35" s="348"/>
      <c r="N35" s="409"/>
      <c r="O35" s="409"/>
      <c r="P35" s="409"/>
      <c r="Q35" s="348"/>
      <c r="R35" s="348"/>
      <c r="S35" s="348"/>
      <c r="T35" s="348"/>
      <c r="U35" s="354"/>
      <c r="V35" s="354"/>
      <c r="W35" s="354"/>
      <c r="X35" s="354"/>
      <c r="Y35" s="354"/>
      <c r="Z35" s="354"/>
      <c r="AA35" s="354"/>
    </row>
    <row r="36" spans="1:29" ht="24" customHeight="1" thickBot="1" x14ac:dyDescent="0.25">
      <c r="A36" s="492"/>
      <c r="B36" s="524">
        <f>B35+1</f>
        <v>11</v>
      </c>
      <c r="C36" s="525" t="s">
        <v>62</v>
      </c>
      <c r="D36" s="526">
        <f t="shared" ref="D36:L36" si="8">D33+D35</f>
        <v>22834.591208301845</v>
      </c>
      <c r="E36" s="527">
        <f t="shared" si="8"/>
        <v>8757.8818041102932</v>
      </c>
      <c r="F36" s="528">
        <f t="shared" si="8"/>
        <v>14076.709404191548</v>
      </c>
      <c r="G36" s="526">
        <f t="shared" si="8"/>
        <v>24318.408392357127</v>
      </c>
      <c r="H36" s="527">
        <f t="shared" si="8"/>
        <v>9398.3711357412994</v>
      </c>
      <c r="I36" s="528">
        <f t="shared" si="8"/>
        <v>14920.037256615822</v>
      </c>
      <c r="J36" s="526">
        <f t="shared" si="8"/>
        <v>25459.648973225674</v>
      </c>
      <c r="K36" s="527">
        <f t="shared" si="8"/>
        <v>10084.264174316108</v>
      </c>
      <c r="L36" s="528">
        <f t="shared" si="8"/>
        <v>15375.384798909565</v>
      </c>
      <c r="M36" s="348"/>
      <c r="N36" s="348"/>
      <c r="O36" s="348"/>
      <c r="P36" s="348"/>
      <c r="Q36" s="348"/>
      <c r="R36" s="348"/>
      <c r="S36" s="348"/>
      <c r="T36" s="348"/>
      <c r="U36" s="354"/>
      <c r="V36" s="354"/>
      <c r="W36" s="354"/>
      <c r="X36" s="354"/>
      <c r="Y36" s="354"/>
      <c r="Z36" s="354"/>
      <c r="AA36" s="354"/>
    </row>
    <row r="37" spans="1:29" ht="15.95" customHeight="1" thickTop="1" x14ac:dyDescent="0.2">
      <c r="A37" s="492"/>
      <c r="B37" s="529"/>
      <c r="C37" s="530"/>
      <c r="D37" s="531"/>
      <c r="E37" s="532"/>
      <c r="F37" s="533"/>
      <c r="G37" s="531"/>
      <c r="H37" s="532"/>
      <c r="I37" s="533"/>
      <c r="J37" s="531"/>
      <c r="K37" s="532"/>
      <c r="L37" s="533"/>
      <c r="M37" s="348"/>
      <c r="N37" s="348"/>
      <c r="O37" s="348"/>
      <c r="P37" s="348"/>
      <c r="Q37" s="348"/>
      <c r="R37" s="348"/>
      <c r="S37" s="348"/>
      <c r="T37" s="348"/>
      <c r="U37" s="354"/>
      <c r="V37" s="354"/>
      <c r="W37" s="354"/>
      <c r="X37" s="354"/>
      <c r="Y37" s="354"/>
      <c r="Z37" s="354"/>
      <c r="AA37" s="354"/>
    </row>
    <row r="38" spans="1:29" ht="15.95" customHeight="1" x14ac:dyDescent="0.2">
      <c r="A38" s="492"/>
      <c r="B38" s="392"/>
      <c r="C38" s="534" t="s">
        <v>260</v>
      </c>
      <c r="D38" s="503"/>
      <c r="E38" s="394"/>
      <c r="F38" s="413"/>
      <c r="G38" s="503"/>
      <c r="H38" s="394"/>
      <c r="I38" s="413"/>
      <c r="J38" s="503"/>
      <c r="K38" s="394"/>
      <c r="L38" s="413"/>
      <c r="M38" s="348"/>
      <c r="N38" s="348"/>
      <c r="O38" s="348"/>
      <c r="P38" s="348"/>
      <c r="Q38" s="348"/>
      <c r="R38" s="348"/>
      <c r="S38" s="348"/>
      <c r="T38" s="348"/>
      <c r="U38" s="354"/>
      <c r="V38" s="354"/>
      <c r="W38" s="354"/>
      <c r="X38" s="354"/>
      <c r="Y38" s="354"/>
      <c r="Z38" s="354"/>
      <c r="AA38" s="354"/>
    </row>
    <row r="39" spans="1:29" ht="24" customHeight="1" thickBot="1" x14ac:dyDescent="0.25">
      <c r="A39" s="492"/>
      <c r="B39" s="402">
        <f>B36+1</f>
        <v>12</v>
      </c>
      <c r="C39" s="508" t="s">
        <v>261</v>
      </c>
      <c r="D39" s="505">
        <v>0</v>
      </c>
      <c r="E39" s="397">
        <v>0</v>
      </c>
      <c r="F39" s="414">
        <f>D39-E39</f>
        <v>0</v>
      </c>
      <c r="G39" s="505">
        <v>0</v>
      </c>
      <c r="H39" s="397">
        <v>0</v>
      </c>
      <c r="I39" s="414">
        <f t="shared" ref="I39" si="9">G39-H39</f>
        <v>0</v>
      </c>
      <c r="J39" s="505">
        <v>0</v>
      </c>
      <c r="K39" s="397">
        <v>0</v>
      </c>
      <c r="L39" s="414">
        <f t="shared" ref="L39" si="10">J39-K39</f>
        <v>0</v>
      </c>
      <c r="M39" s="348"/>
      <c r="N39" s="348"/>
      <c r="O39" s="348"/>
      <c r="P39" s="348"/>
      <c r="Q39" s="348"/>
      <c r="R39" s="348"/>
      <c r="S39" s="348"/>
      <c r="T39" s="348"/>
      <c r="U39" s="354"/>
      <c r="V39" s="354"/>
      <c r="W39" s="354"/>
      <c r="X39" s="354"/>
      <c r="Y39" s="354"/>
      <c r="Z39" s="354"/>
      <c r="AA39" s="354"/>
    </row>
    <row r="40" spans="1:29" ht="17.25" customHeight="1" x14ac:dyDescent="0.2">
      <c r="A40" s="348"/>
      <c r="B40" s="365"/>
      <c r="C40" s="541"/>
      <c r="D40" s="348"/>
      <c r="E40" s="348"/>
      <c r="F40" s="348"/>
      <c r="G40" s="348"/>
      <c r="H40" s="348"/>
      <c r="I40" s="348"/>
      <c r="J40" s="348"/>
      <c r="K40" s="348"/>
      <c r="L40" s="348"/>
      <c r="M40" s="348"/>
      <c r="N40" s="348"/>
      <c r="O40" s="348"/>
      <c r="P40" s="348"/>
      <c r="Q40" s="348"/>
      <c r="R40" s="348"/>
      <c r="S40" s="348"/>
      <c r="T40" s="348"/>
      <c r="U40" s="354"/>
      <c r="V40" s="354"/>
      <c r="W40" s="354"/>
      <c r="X40" s="354"/>
      <c r="Y40" s="354"/>
      <c r="Z40" s="354"/>
      <c r="AA40" s="354"/>
    </row>
    <row r="41" spans="1:29" ht="17.25" customHeight="1" thickBot="1" x14ac:dyDescent="0.25">
      <c r="A41" s="348"/>
      <c r="B41" s="365"/>
      <c r="C41" s="348"/>
      <c r="D41" s="348"/>
      <c r="E41" s="348"/>
      <c r="F41" s="348"/>
      <c r="G41" s="348"/>
      <c r="H41" s="348"/>
      <c r="I41" s="348"/>
      <c r="J41" s="551"/>
      <c r="K41" s="348"/>
      <c r="L41" s="348"/>
      <c r="M41" s="348"/>
      <c r="N41" s="348"/>
      <c r="O41" s="348"/>
      <c r="P41" s="348"/>
      <c r="Q41" s="348"/>
      <c r="R41" s="348"/>
      <c r="S41" s="348"/>
      <c r="T41" s="348"/>
      <c r="U41" s="354"/>
      <c r="V41" s="354"/>
      <c r="W41" s="354"/>
      <c r="X41" s="354"/>
      <c r="Y41" s="354"/>
      <c r="Z41" s="354"/>
      <c r="AA41" s="354"/>
    </row>
    <row r="42" spans="1:29" ht="17.25" customHeight="1" x14ac:dyDescent="0.2">
      <c r="A42" s="348"/>
      <c r="B42" s="474"/>
      <c r="C42" s="376"/>
      <c r="D42" s="478" t="s">
        <v>82</v>
      </c>
      <c r="E42" s="479"/>
      <c r="F42" s="480"/>
      <c r="G42" s="478" t="s">
        <v>83</v>
      </c>
      <c r="H42" s="479"/>
      <c r="I42" s="480"/>
      <c r="J42" s="478" t="s">
        <v>84</v>
      </c>
      <c r="K42" s="479"/>
      <c r="L42" s="480"/>
      <c r="M42" s="348"/>
      <c r="N42" s="348"/>
      <c r="O42" s="348"/>
      <c r="P42" s="348"/>
      <c r="Q42" s="348"/>
      <c r="R42" s="348"/>
      <c r="S42" s="348"/>
      <c r="T42" s="348"/>
      <c r="U42" s="348"/>
      <c r="V42" s="348"/>
      <c r="W42" s="354"/>
      <c r="X42" s="354"/>
      <c r="Y42" s="354"/>
      <c r="Z42" s="354"/>
      <c r="AA42" s="354"/>
      <c r="AB42" s="354"/>
      <c r="AC42" s="354"/>
    </row>
    <row r="43" spans="1:29" ht="17.25" customHeight="1" x14ac:dyDescent="0.2">
      <c r="A43" s="348"/>
      <c r="B43" s="481"/>
      <c r="C43" s="482"/>
      <c r="D43" s="483"/>
      <c r="E43" s="484" t="s">
        <v>49</v>
      </c>
      <c r="F43" s="547"/>
      <c r="G43" s="483"/>
      <c r="H43" s="484" t="s">
        <v>49</v>
      </c>
      <c r="I43" s="485"/>
      <c r="J43" s="483"/>
      <c r="K43" s="484" t="s">
        <v>49</v>
      </c>
      <c r="L43" s="485"/>
      <c r="M43" s="348"/>
      <c r="N43" s="348"/>
      <c r="O43" s="348"/>
      <c r="P43" s="348"/>
      <c r="Q43" s="348"/>
      <c r="R43" s="348"/>
      <c r="S43" s="348"/>
      <c r="T43" s="348"/>
      <c r="U43" s="348"/>
      <c r="V43" s="348"/>
      <c r="W43" s="354"/>
      <c r="X43" s="354"/>
      <c r="Y43" s="354"/>
      <c r="Z43" s="354"/>
      <c r="AA43" s="354"/>
      <c r="AB43" s="354"/>
      <c r="AC43" s="354"/>
    </row>
    <row r="44" spans="1:29" ht="17.25" customHeight="1" x14ac:dyDescent="0.2">
      <c r="A44" s="348"/>
      <c r="B44" s="481"/>
      <c r="C44" s="482"/>
      <c r="D44" s="487" t="s">
        <v>50</v>
      </c>
      <c r="E44" s="487" t="s">
        <v>51</v>
      </c>
      <c r="F44" s="482"/>
      <c r="G44" s="487" t="s">
        <v>50</v>
      </c>
      <c r="H44" s="487" t="s">
        <v>51</v>
      </c>
      <c r="I44" s="482"/>
      <c r="J44" s="487" t="s">
        <v>50</v>
      </c>
      <c r="K44" s="487" t="s">
        <v>51</v>
      </c>
      <c r="L44" s="482"/>
      <c r="M44" s="348"/>
      <c r="N44" s="348"/>
      <c r="O44" s="348"/>
      <c r="P44" s="348"/>
      <c r="Q44" s="348"/>
      <c r="R44" s="348"/>
      <c r="S44" s="348"/>
      <c r="T44" s="348"/>
      <c r="U44" s="348"/>
      <c r="V44" s="348"/>
      <c r="W44" s="354"/>
      <c r="X44" s="354"/>
      <c r="Y44" s="354"/>
      <c r="Z44" s="354"/>
      <c r="AA44" s="354"/>
      <c r="AB44" s="354"/>
      <c r="AC44" s="354"/>
    </row>
    <row r="45" spans="1:29" ht="17.25" customHeight="1" x14ac:dyDescent="0.2">
      <c r="A45" s="348"/>
      <c r="B45" s="481" t="s">
        <v>9</v>
      </c>
      <c r="C45" s="482"/>
      <c r="D45" s="552" t="s">
        <v>52</v>
      </c>
      <c r="E45" s="487" t="s">
        <v>53</v>
      </c>
      <c r="F45" s="482" t="s">
        <v>54</v>
      </c>
      <c r="G45" s="487" t="s">
        <v>52</v>
      </c>
      <c r="H45" s="487" t="s">
        <v>53</v>
      </c>
      <c r="I45" s="482" t="s">
        <v>54</v>
      </c>
      <c r="J45" s="487" t="s">
        <v>52</v>
      </c>
      <c r="K45" s="487" t="s">
        <v>53</v>
      </c>
      <c r="L45" s="482" t="s">
        <v>54</v>
      </c>
      <c r="M45" s="348"/>
      <c r="N45" s="348"/>
      <c r="O45" s="348"/>
      <c r="P45" s="348"/>
      <c r="Q45" s="348"/>
      <c r="R45" s="348"/>
      <c r="S45" s="348"/>
      <c r="T45" s="348"/>
      <c r="U45" s="348"/>
      <c r="V45" s="348"/>
      <c r="W45" s="354"/>
      <c r="X45" s="354"/>
      <c r="Y45" s="354"/>
      <c r="Z45" s="354"/>
      <c r="AA45" s="354"/>
      <c r="AB45" s="354"/>
      <c r="AC45" s="354"/>
    </row>
    <row r="46" spans="1:29" ht="17.25" customHeight="1" thickBot="1" x14ac:dyDescent="0.25">
      <c r="A46" s="348"/>
      <c r="B46" s="489" t="s">
        <v>10</v>
      </c>
      <c r="C46" s="382" t="s">
        <v>72</v>
      </c>
      <c r="D46" s="490" t="s">
        <v>56</v>
      </c>
      <c r="E46" s="381" t="s">
        <v>57</v>
      </c>
      <c r="F46" s="382" t="s">
        <v>52</v>
      </c>
      <c r="G46" s="490" t="s">
        <v>56</v>
      </c>
      <c r="H46" s="381" t="s">
        <v>57</v>
      </c>
      <c r="I46" s="382" t="s">
        <v>52</v>
      </c>
      <c r="J46" s="490" t="s">
        <v>56</v>
      </c>
      <c r="K46" s="381" t="s">
        <v>57</v>
      </c>
      <c r="L46" s="382" t="s">
        <v>52</v>
      </c>
      <c r="M46" s="348"/>
      <c r="N46" s="348"/>
      <c r="O46" s="348"/>
      <c r="P46" s="348"/>
      <c r="Q46" s="348"/>
      <c r="R46" s="348"/>
      <c r="S46" s="348"/>
      <c r="T46" s="348"/>
      <c r="U46" s="348"/>
      <c r="V46" s="348"/>
      <c r="W46" s="354"/>
      <c r="X46" s="354"/>
      <c r="Y46" s="354"/>
      <c r="Z46" s="354"/>
      <c r="AA46" s="354"/>
      <c r="AB46" s="354"/>
      <c r="AC46" s="354"/>
    </row>
    <row r="47" spans="1:29" ht="17.25" customHeight="1" x14ac:dyDescent="0.2">
      <c r="A47" s="492"/>
      <c r="B47" s="522"/>
      <c r="C47" s="494"/>
      <c r="D47" s="523" t="s">
        <v>13</v>
      </c>
      <c r="E47" s="385" t="s">
        <v>14</v>
      </c>
      <c r="F47" s="494" t="s">
        <v>15</v>
      </c>
      <c r="G47" s="523" t="s">
        <v>16</v>
      </c>
      <c r="H47" s="385" t="s">
        <v>17</v>
      </c>
      <c r="I47" s="494" t="s">
        <v>18</v>
      </c>
      <c r="J47" s="523" t="s">
        <v>19</v>
      </c>
      <c r="K47" s="385" t="s">
        <v>20</v>
      </c>
      <c r="L47" s="494" t="s">
        <v>21</v>
      </c>
      <c r="M47" s="348"/>
      <c r="N47" s="348"/>
      <c r="O47" s="348"/>
      <c r="P47" s="348"/>
      <c r="Q47" s="348"/>
      <c r="R47" s="348"/>
      <c r="S47" s="348"/>
      <c r="T47" s="348"/>
      <c r="U47" s="348"/>
      <c r="V47" s="348"/>
      <c r="W47" s="354"/>
      <c r="X47" s="354"/>
      <c r="Y47" s="354"/>
      <c r="Z47" s="354"/>
      <c r="AA47" s="354"/>
      <c r="AB47" s="354"/>
      <c r="AC47" s="354"/>
    </row>
    <row r="48" spans="1:29" ht="17.25" customHeight="1" x14ac:dyDescent="0.2">
      <c r="A48" s="492"/>
      <c r="B48" s="392"/>
      <c r="C48" s="497"/>
      <c r="D48" s="498"/>
      <c r="E48" s="499"/>
      <c r="F48" s="497"/>
      <c r="G48" s="498"/>
      <c r="H48" s="499"/>
      <c r="I48" s="497"/>
      <c r="J48" s="498"/>
      <c r="K48" s="499"/>
      <c r="L48" s="497"/>
      <c r="M48" s="348"/>
      <c r="N48" s="348"/>
      <c r="O48" s="348"/>
      <c r="P48" s="348"/>
      <c r="Q48" s="348"/>
      <c r="R48" s="348"/>
      <c r="S48" s="348"/>
      <c r="T48" s="348"/>
      <c r="U48" s="348"/>
      <c r="V48" s="348"/>
      <c r="W48" s="354"/>
      <c r="X48" s="354"/>
      <c r="Y48" s="354"/>
      <c r="Z48" s="354"/>
      <c r="AA48" s="354"/>
      <c r="AB48" s="354"/>
      <c r="AC48" s="354"/>
    </row>
    <row r="49" spans="1:29" ht="17.25" customHeight="1" x14ac:dyDescent="0.2">
      <c r="A49" s="492"/>
      <c r="B49" s="392"/>
      <c r="C49" s="500" t="s">
        <v>255</v>
      </c>
      <c r="D49" s="498"/>
      <c r="E49" s="499"/>
      <c r="F49" s="497"/>
      <c r="G49" s="498"/>
      <c r="H49" s="499"/>
      <c r="I49" s="497"/>
      <c r="J49" s="498"/>
      <c r="K49" s="499"/>
      <c r="L49" s="497"/>
      <c r="M49" s="348"/>
      <c r="N49" s="348"/>
      <c r="O49" s="348"/>
      <c r="P49" s="348"/>
      <c r="Q49" s="348"/>
      <c r="R49" s="348"/>
      <c r="S49" s="348"/>
      <c r="T49" s="348"/>
      <c r="U49" s="348"/>
      <c r="V49" s="348"/>
      <c r="W49" s="354"/>
      <c r="X49" s="354"/>
      <c r="Y49" s="354"/>
      <c r="Z49" s="354"/>
      <c r="AA49" s="354"/>
      <c r="AB49" s="354"/>
      <c r="AC49" s="354"/>
    </row>
    <row r="50" spans="1:29" ht="17.25" customHeight="1" x14ac:dyDescent="0.2">
      <c r="A50" s="492"/>
      <c r="B50" s="392"/>
      <c r="C50" s="497"/>
      <c r="D50" s="498"/>
      <c r="E50" s="499"/>
      <c r="F50" s="497"/>
      <c r="G50" s="498"/>
      <c r="H50" s="499"/>
      <c r="I50" s="497"/>
      <c r="J50" s="498"/>
      <c r="K50" s="499"/>
      <c r="L50" s="497"/>
      <c r="M50" s="348"/>
      <c r="N50" s="348"/>
      <c r="O50" s="348"/>
      <c r="P50" s="348"/>
      <c r="Q50" s="348"/>
      <c r="R50" s="348"/>
      <c r="S50" s="348"/>
      <c r="T50" s="348"/>
      <c r="U50" s="348"/>
      <c r="V50" s="348"/>
      <c r="W50" s="354"/>
      <c r="X50" s="354"/>
      <c r="Y50" s="354"/>
      <c r="Z50" s="354"/>
      <c r="AA50" s="354"/>
      <c r="AB50" s="354"/>
      <c r="AC50" s="354"/>
    </row>
    <row r="51" spans="1:29" ht="17.25" customHeight="1" x14ac:dyDescent="0.2">
      <c r="A51" s="492"/>
      <c r="B51" s="392"/>
      <c r="C51" s="501" t="s">
        <v>246</v>
      </c>
      <c r="D51" s="498"/>
      <c r="E51" s="499"/>
      <c r="F51" s="497"/>
      <c r="G51" s="498"/>
      <c r="H51" s="499"/>
      <c r="I51" s="497"/>
      <c r="J51" s="498"/>
      <c r="K51" s="499"/>
      <c r="L51" s="497"/>
      <c r="M51" s="348"/>
      <c r="N51" s="348"/>
      <c r="O51" s="348"/>
      <c r="P51" s="348"/>
      <c r="Q51" s="348"/>
      <c r="R51" s="348"/>
      <c r="S51" s="348"/>
      <c r="T51" s="348"/>
      <c r="U51" s="348"/>
      <c r="V51" s="348"/>
      <c r="W51" s="354"/>
      <c r="X51" s="354"/>
      <c r="Y51" s="354"/>
      <c r="Z51" s="354"/>
      <c r="AA51" s="354"/>
      <c r="AB51" s="354"/>
      <c r="AC51" s="354"/>
    </row>
    <row r="52" spans="1:29" ht="17.25" customHeight="1" x14ac:dyDescent="0.2">
      <c r="A52" s="492"/>
      <c r="B52" s="392">
        <v>13</v>
      </c>
      <c r="C52" s="502" t="s">
        <v>247</v>
      </c>
      <c r="D52" s="503">
        <v>6425.9142872799875</v>
      </c>
      <c r="E52" s="394">
        <v>1884.2459572614614</v>
      </c>
      <c r="F52" s="413">
        <f t="shared" ref="F52:F66" si="11">D52-E52</f>
        <v>4541.6683300185259</v>
      </c>
      <c r="G52" s="503">
        <v>7400.672464283095</v>
      </c>
      <c r="H52" s="394">
        <v>2147.4062561946262</v>
      </c>
      <c r="I52" s="413">
        <f t="shared" ref="I52:I66" si="12">G52-H52</f>
        <v>5253.2662080884693</v>
      </c>
      <c r="J52" s="503">
        <v>8597.9681532686154</v>
      </c>
      <c r="K52" s="394">
        <v>2457.2839342170128</v>
      </c>
      <c r="L52" s="413">
        <f t="shared" ref="L52:L59" si="13">J52-K52</f>
        <v>6140.6842190516027</v>
      </c>
      <c r="M52" s="348"/>
      <c r="N52" s="348"/>
      <c r="O52" s="348"/>
      <c r="P52" s="348"/>
      <c r="Q52" s="348"/>
      <c r="R52" s="348"/>
      <c r="S52" s="348"/>
      <c r="T52" s="348"/>
      <c r="U52" s="348"/>
      <c r="V52" s="348"/>
      <c r="W52" s="354"/>
      <c r="X52" s="354"/>
      <c r="Y52" s="354"/>
      <c r="Z52" s="354"/>
      <c r="AA52" s="354"/>
      <c r="AB52" s="354"/>
      <c r="AC52" s="354"/>
    </row>
    <row r="53" spans="1:29" ht="17.25" customHeight="1" x14ac:dyDescent="0.2">
      <c r="A53" s="492"/>
      <c r="B53" s="392">
        <f>B52+1</f>
        <v>14</v>
      </c>
      <c r="C53" s="502" t="s">
        <v>248</v>
      </c>
      <c r="D53" s="503">
        <v>11906.51576771426</v>
      </c>
      <c r="E53" s="394">
        <v>2796.7630413095785</v>
      </c>
      <c r="F53" s="413">
        <f t="shared" si="11"/>
        <v>9109.7527264046803</v>
      </c>
      <c r="G53" s="503">
        <v>11906.51576771426</v>
      </c>
      <c r="H53" s="394">
        <v>3194.9374495873953</v>
      </c>
      <c r="I53" s="413">
        <f t="shared" si="12"/>
        <v>8711.5783181268635</v>
      </c>
      <c r="J53" s="503">
        <v>11906.51576771426</v>
      </c>
      <c r="K53" s="394">
        <v>3592.8903938531571</v>
      </c>
      <c r="L53" s="413">
        <f t="shared" si="13"/>
        <v>8313.6253738611031</v>
      </c>
      <c r="M53" s="348"/>
      <c r="N53" s="348"/>
      <c r="O53" s="348"/>
      <c r="P53" s="348"/>
      <c r="Q53" s="348"/>
      <c r="R53" s="348"/>
      <c r="S53" s="348"/>
      <c r="T53" s="348"/>
      <c r="U53" s="348"/>
      <c r="V53" s="348"/>
      <c r="W53" s="354"/>
      <c r="X53" s="354"/>
      <c r="Y53" s="354"/>
      <c r="Z53" s="354"/>
      <c r="AA53" s="354"/>
      <c r="AB53" s="354"/>
      <c r="AC53" s="354"/>
    </row>
    <row r="54" spans="1:29" ht="17.25" customHeight="1" thickBot="1" x14ac:dyDescent="0.25">
      <c r="A54" s="492"/>
      <c r="B54" s="392">
        <f>B53+1</f>
        <v>15</v>
      </c>
      <c r="C54" s="502" t="s">
        <v>249</v>
      </c>
      <c r="D54" s="505">
        <v>395.64994203619995</v>
      </c>
      <c r="E54" s="397">
        <v>113.3101377413398</v>
      </c>
      <c r="F54" s="414">
        <f t="shared" si="11"/>
        <v>282.33980429486013</v>
      </c>
      <c r="G54" s="505">
        <v>395.64994203619995</v>
      </c>
      <c r="H54" s="397">
        <v>125.33073816666247</v>
      </c>
      <c r="I54" s="414">
        <f t="shared" si="12"/>
        <v>270.31920386953749</v>
      </c>
      <c r="J54" s="505">
        <v>395.64994203619995</v>
      </c>
      <c r="K54" s="397">
        <v>137.35133859198515</v>
      </c>
      <c r="L54" s="414">
        <f t="shared" si="13"/>
        <v>258.29860344421479</v>
      </c>
      <c r="M54" s="348"/>
      <c r="N54" s="348"/>
      <c r="O54" s="348"/>
      <c r="P54" s="348"/>
      <c r="Q54" s="348"/>
      <c r="R54" s="348"/>
      <c r="S54" s="348"/>
      <c r="T54" s="348"/>
      <c r="U54" s="348"/>
      <c r="V54" s="348"/>
      <c r="W54" s="354"/>
      <c r="X54" s="354"/>
      <c r="Y54" s="354"/>
      <c r="Z54" s="354"/>
      <c r="AA54" s="354"/>
      <c r="AB54" s="354"/>
      <c r="AC54" s="354"/>
    </row>
    <row r="55" spans="1:29" ht="17.25" customHeight="1" x14ac:dyDescent="0.2">
      <c r="A55" s="492"/>
      <c r="B55" s="392">
        <v>16</v>
      </c>
      <c r="C55" s="507" t="s">
        <v>250</v>
      </c>
      <c r="D55" s="506">
        <f>SUM(D52:D54)</f>
        <v>18728.079997030451</v>
      </c>
      <c r="E55" s="400">
        <f t="shared" ref="E55:L55" si="14">SUM(E52:E54)</f>
        <v>4794.3191363123797</v>
      </c>
      <c r="F55" s="415">
        <f t="shared" si="14"/>
        <v>13933.760860718065</v>
      </c>
      <c r="G55" s="506">
        <f t="shared" si="14"/>
        <v>19702.838174033557</v>
      </c>
      <c r="H55" s="400">
        <f t="shared" si="14"/>
        <v>5467.6744439486838</v>
      </c>
      <c r="I55" s="415">
        <f t="shared" si="14"/>
        <v>14235.163730084871</v>
      </c>
      <c r="J55" s="506">
        <f t="shared" si="14"/>
        <v>20900.133863019077</v>
      </c>
      <c r="K55" s="400">
        <f t="shared" si="14"/>
        <v>6187.5256666621553</v>
      </c>
      <c r="L55" s="415">
        <f t="shared" si="14"/>
        <v>14712.60819635692</v>
      </c>
      <c r="M55" s="348"/>
      <c r="N55" s="348"/>
      <c r="O55" s="348"/>
      <c r="P55" s="348"/>
      <c r="Q55" s="348"/>
      <c r="R55" s="348"/>
      <c r="S55" s="348"/>
      <c r="T55" s="348"/>
      <c r="U55" s="348"/>
      <c r="V55" s="348"/>
      <c r="W55" s="354"/>
      <c r="X55" s="354"/>
      <c r="Y55" s="354"/>
      <c r="Z55" s="354"/>
      <c r="AA55" s="354"/>
      <c r="AB55" s="354"/>
      <c r="AC55" s="354"/>
    </row>
    <row r="56" spans="1:29" ht="17.25" customHeight="1" x14ac:dyDescent="0.2">
      <c r="A56" s="492"/>
      <c r="B56" s="392"/>
      <c r="C56" s="507"/>
      <c r="D56" s="503"/>
      <c r="E56" s="394"/>
      <c r="F56" s="413"/>
      <c r="G56" s="503"/>
      <c r="H56" s="394"/>
      <c r="I56" s="413"/>
      <c r="J56" s="503"/>
      <c r="K56" s="394"/>
      <c r="L56" s="413"/>
      <c r="M56" s="348"/>
      <c r="N56" s="348"/>
      <c r="O56" s="348"/>
      <c r="P56" s="348"/>
      <c r="Q56" s="348"/>
      <c r="R56" s="348"/>
      <c r="S56" s="348"/>
      <c r="T56" s="348"/>
      <c r="U56" s="348"/>
      <c r="V56" s="348"/>
      <c r="W56" s="354"/>
      <c r="X56" s="354"/>
      <c r="Y56" s="354"/>
      <c r="Z56" s="354"/>
      <c r="AA56" s="354"/>
      <c r="AB56" s="354"/>
      <c r="AC56" s="354"/>
    </row>
    <row r="57" spans="1:29" ht="17.25" customHeight="1" x14ac:dyDescent="0.2">
      <c r="A57" s="492"/>
      <c r="B57" s="392"/>
      <c r="C57" s="507" t="s">
        <v>256</v>
      </c>
      <c r="D57" s="503"/>
      <c r="E57" s="394"/>
      <c r="F57" s="413"/>
      <c r="G57" s="503"/>
      <c r="H57" s="394"/>
      <c r="I57" s="413"/>
      <c r="J57" s="503"/>
      <c r="K57" s="394"/>
      <c r="L57" s="413"/>
      <c r="M57" s="348"/>
      <c r="N57" s="348"/>
      <c r="O57" s="348"/>
      <c r="P57" s="348"/>
      <c r="Q57" s="348"/>
      <c r="R57" s="348"/>
      <c r="S57" s="348"/>
      <c r="T57" s="348"/>
      <c r="U57" s="348"/>
      <c r="V57" s="348"/>
      <c r="W57" s="354"/>
      <c r="X57" s="354"/>
      <c r="Y57" s="354"/>
      <c r="Z57" s="354"/>
      <c r="AA57" s="354"/>
      <c r="AB57" s="354"/>
      <c r="AC57" s="354"/>
    </row>
    <row r="58" spans="1:29" ht="17.25" customHeight="1" x14ac:dyDescent="0.2">
      <c r="A58" s="492"/>
      <c r="B58" s="392">
        <v>17</v>
      </c>
      <c r="C58" s="502" t="s">
        <v>265</v>
      </c>
      <c r="D58" s="503">
        <v>3143.3026109157481</v>
      </c>
      <c r="E58" s="394">
        <v>2730.35759684804</v>
      </c>
      <c r="F58" s="413">
        <f t="shared" si="11"/>
        <v>412.94501406770814</v>
      </c>
      <c r="G58" s="503">
        <v>3393.3899424199099</v>
      </c>
      <c r="H58" s="394">
        <v>2760.9953361550888</v>
      </c>
      <c r="I58" s="413">
        <f t="shared" si="12"/>
        <v>632.39460626482105</v>
      </c>
      <c r="J58" s="503">
        <v>3632.5806932180103</v>
      </c>
      <c r="K58" s="394">
        <v>2799.0328554675002</v>
      </c>
      <c r="L58" s="413">
        <f t="shared" si="13"/>
        <v>833.5478377505101</v>
      </c>
      <c r="M58" s="348"/>
      <c r="N58" s="348"/>
      <c r="O58" s="348"/>
      <c r="P58" s="348"/>
      <c r="Q58" s="348"/>
      <c r="R58" s="348"/>
      <c r="S58" s="348"/>
      <c r="T58" s="348"/>
      <c r="U58" s="348"/>
      <c r="V58" s="348"/>
      <c r="W58" s="354"/>
      <c r="X58" s="354"/>
      <c r="Y58" s="354"/>
      <c r="Z58" s="354"/>
      <c r="AA58" s="354"/>
      <c r="AB58" s="354"/>
      <c r="AC58" s="354"/>
    </row>
    <row r="59" spans="1:29" ht="17.25" customHeight="1" thickBot="1" x14ac:dyDescent="0.25">
      <c r="A59" s="492"/>
      <c r="B59" s="392">
        <f t="shared" ref="B59" si="15">B58+1</f>
        <v>18</v>
      </c>
      <c r="C59" s="502" t="s">
        <v>264</v>
      </c>
      <c r="D59" s="505">
        <v>179.85698882999998</v>
      </c>
      <c r="E59" s="397">
        <v>11.140116400337838</v>
      </c>
      <c r="F59" s="414">
        <f t="shared" si="11"/>
        <v>168.71687242966215</v>
      </c>
      <c r="G59" s="505">
        <v>179.85698882999998</v>
      </c>
      <c r="H59" s="397">
        <v>15.202466069925169</v>
      </c>
      <c r="I59" s="414">
        <f t="shared" si="12"/>
        <v>164.6545227600748</v>
      </c>
      <c r="J59" s="505">
        <v>6234.8645503056623</v>
      </c>
      <c r="K59" s="397">
        <v>95.588440463995624</v>
      </c>
      <c r="L59" s="414">
        <f t="shared" si="13"/>
        <v>6139.2761098416668</v>
      </c>
      <c r="M59" s="348"/>
      <c r="N59" s="348"/>
      <c r="O59" s="348"/>
      <c r="P59" s="348"/>
      <c r="Q59" s="348"/>
      <c r="R59" s="348"/>
      <c r="S59" s="348"/>
      <c r="T59" s="348"/>
      <c r="U59" s="348"/>
      <c r="V59" s="348"/>
      <c r="W59" s="354"/>
      <c r="X59" s="354"/>
      <c r="Y59" s="354"/>
      <c r="Z59" s="354"/>
      <c r="AA59" s="354"/>
      <c r="AB59" s="354"/>
      <c r="AC59" s="354"/>
    </row>
    <row r="60" spans="1:29" ht="17.25" customHeight="1" x14ac:dyDescent="0.2">
      <c r="A60" s="492"/>
      <c r="B60" s="392">
        <v>19</v>
      </c>
      <c r="C60" s="507" t="s">
        <v>259</v>
      </c>
      <c r="D60" s="506">
        <f>SUM(D58:D59)</f>
        <v>3323.159599745748</v>
      </c>
      <c r="E60" s="400">
        <f t="shared" ref="E60:L60" si="16">SUM(E58:E59)</f>
        <v>2741.4977132483777</v>
      </c>
      <c r="F60" s="415">
        <f t="shared" si="16"/>
        <v>581.66188649737023</v>
      </c>
      <c r="G60" s="506">
        <f t="shared" si="16"/>
        <v>3573.2469312499097</v>
      </c>
      <c r="H60" s="400">
        <f t="shared" si="16"/>
        <v>2776.1978022250141</v>
      </c>
      <c r="I60" s="415">
        <f t="shared" si="16"/>
        <v>797.04912902489582</v>
      </c>
      <c r="J60" s="506">
        <f t="shared" si="16"/>
        <v>9867.4452435236726</v>
      </c>
      <c r="K60" s="400">
        <f t="shared" si="16"/>
        <v>2894.6212959314958</v>
      </c>
      <c r="L60" s="415">
        <f t="shared" si="16"/>
        <v>6972.8239475921764</v>
      </c>
      <c r="M60" s="348"/>
      <c r="N60" s="348"/>
      <c r="O60" s="348"/>
      <c r="P60" s="348"/>
      <c r="Q60" s="348"/>
      <c r="R60" s="348"/>
      <c r="S60" s="348"/>
      <c r="T60" s="348"/>
      <c r="U60" s="348"/>
      <c r="V60" s="348"/>
      <c r="W60" s="354"/>
      <c r="X60" s="354"/>
      <c r="Y60" s="354"/>
      <c r="Z60" s="354"/>
      <c r="AA60" s="354"/>
      <c r="AB60" s="354"/>
      <c r="AC60" s="354"/>
    </row>
    <row r="61" spans="1:29" ht="17.25" customHeight="1" x14ac:dyDescent="0.2">
      <c r="A61" s="492"/>
      <c r="B61" s="392"/>
      <c r="C61" s="507"/>
      <c r="D61" s="503"/>
      <c r="E61" s="394"/>
      <c r="F61" s="413"/>
      <c r="G61" s="503"/>
      <c r="H61" s="394"/>
      <c r="I61" s="413"/>
      <c r="J61" s="503"/>
      <c r="K61" s="394"/>
      <c r="L61" s="413"/>
      <c r="M61" s="348"/>
      <c r="N61" s="348"/>
      <c r="O61" s="348"/>
      <c r="P61" s="348"/>
      <c r="Q61" s="348"/>
      <c r="R61" s="348"/>
      <c r="S61" s="348"/>
      <c r="T61" s="348"/>
      <c r="U61" s="348"/>
      <c r="V61" s="348"/>
      <c r="W61" s="354"/>
      <c r="X61" s="354"/>
      <c r="Y61" s="354"/>
      <c r="Z61" s="354"/>
      <c r="AA61" s="354"/>
      <c r="AB61" s="354"/>
      <c r="AC61" s="354"/>
    </row>
    <row r="62" spans="1:29" ht="18.75" customHeight="1" x14ac:dyDescent="0.2">
      <c r="A62" s="492"/>
      <c r="B62" s="392">
        <v>20</v>
      </c>
      <c r="C62" s="507" t="s">
        <v>252</v>
      </c>
      <c r="D62" s="503">
        <v>894.93369836261331</v>
      </c>
      <c r="E62" s="394">
        <v>634.05652068225459</v>
      </c>
      <c r="F62" s="413">
        <f t="shared" si="11"/>
        <v>260.87717768035873</v>
      </c>
      <c r="G62" s="503">
        <v>947.06307282041507</v>
      </c>
      <c r="H62" s="394">
        <v>669.71969018207278</v>
      </c>
      <c r="I62" s="413">
        <f t="shared" si="12"/>
        <v>277.34338263834229</v>
      </c>
      <c r="J62" s="503">
        <v>1008.5002020899209</v>
      </c>
      <c r="K62" s="394">
        <v>706.31724681286164</v>
      </c>
      <c r="L62" s="413">
        <f>J62-K62</f>
        <v>302.18295527705925</v>
      </c>
      <c r="M62" s="348"/>
      <c r="N62" s="348"/>
      <c r="O62" s="348"/>
      <c r="P62" s="348"/>
      <c r="Q62" s="348"/>
      <c r="R62" s="348"/>
      <c r="S62" s="348"/>
      <c r="T62" s="348"/>
      <c r="U62" s="348"/>
      <c r="V62" s="348"/>
      <c r="W62" s="354"/>
      <c r="X62" s="354"/>
      <c r="Y62" s="354"/>
      <c r="Z62" s="354"/>
      <c r="AA62" s="354"/>
      <c r="AB62" s="354"/>
      <c r="AC62" s="354"/>
    </row>
    <row r="63" spans="1:29" ht="18.75" customHeight="1" thickBot="1" x14ac:dyDescent="0.25">
      <c r="A63" s="492"/>
      <c r="B63" s="392"/>
      <c r="C63" s="507"/>
      <c r="D63" s="505"/>
      <c r="E63" s="397"/>
      <c r="F63" s="414"/>
      <c r="G63" s="505"/>
      <c r="H63" s="397"/>
      <c r="I63" s="414"/>
      <c r="J63" s="505"/>
      <c r="K63" s="397"/>
      <c r="L63" s="414"/>
      <c r="M63" s="348"/>
      <c r="N63" s="348"/>
      <c r="O63" s="348"/>
      <c r="P63" s="348"/>
      <c r="Q63" s="348"/>
      <c r="R63" s="348"/>
      <c r="S63" s="348"/>
      <c r="T63" s="348"/>
      <c r="U63" s="348"/>
      <c r="V63" s="348"/>
      <c r="W63" s="354"/>
      <c r="X63" s="354"/>
      <c r="Y63" s="354"/>
      <c r="Z63" s="354"/>
      <c r="AA63" s="354"/>
      <c r="AB63" s="354"/>
      <c r="AC63" s="354"/>
    </row>
    <row r="64" spans="1:29" ht="17.25" customHeight="1" x14ac:dyDescent="0.2">
      <c r="A64" s="492"/>
      <c r="B64" s="392">
        <f>B62+1</f>
        <v>21</v>
      </c>
      <c r="C64" s="501" t="s">
        <v>253</v>
      </c>
      <c r="D64" s="506">
        <f>D55+D60+D62</f>
        <v>22946.173295138811</v>
      </c>
      <c r="E64" s="400">
        <f t="shared" ref="E64:L64" si="17">E55+E60+E62</f>
        <v>8169.8733702430118</v>
      </c>
      <c r="F64" s="415">
        <f t="shared" si="17"/>
        <v>14776.299924895793</v>
      </c>
      <c r="G64" s="506">
        <f t="shared" si="17"/>
        <v>24223.148178103882</v>
      </c>
      <c r="H64" s="400">
        <f t="shared" si="17"/>
        <v>8913.5919363557714</v>
      </c>
      <c r="I64" s="415">
        <f t="shared" si="17"/>
        <v>15309.556241748109</v>
      </c>
      <c r="J64" s="506">
        <f t="shared" si="17"/>
        <v>31776.079308632667</v>
      </c>
      <c r="K64" s="400">
        <f t="shared" si="17"/>
        <v>9788.464209406513</v>
      </c>
      <c r="L64" s="415">
        <f t="shared" si="17"/>
        <v>21987.615099226154</v>
      </c>
      <c r="M64" s="348"/>
      <c r="N64" s="348"/>
      <c r="O64" s="348"/>
      <c r="P64" s="348"/>
      <c r="Q64" s="348"/>
      <c r="R64" s="348"/>
      <c r="S64" s="348"/>
      <c r="T64" s="348"/>
      <c r="U64" s="348"/>
      <c r="V64" s="348"/>
      <c r="W64" s="354"/>
      <c r="X64" s="354"/>
      <c r="Y64" s="354"/>
      <c r="Z64" s="354"/>
      <c r="AA64" s="354"/>
      <c r="AB64" s="354"/>
      <c r="AC64" s="354"/>
    </row>
    <row r="65" spans="1:29" ht="17.25" customHeight="1" x14ac:dyDescent="0.2">
      <c r="A65" s="492"/>
      <c r="B65" s="392"/>
      <c r="C65" s="507"/>
      <c r="D65" s="503"/>
      <c r="E65" s="394"/>
      <c r="F65" s="413"/>
      <c r="G65" s="503"/>
      <c r="H65" s="394"/>
      <c r="I65" s="413"/>
      <c r="J65" s="503"/>
      <c r="K65" s="394"/>
      <c r="L65" s="413"/>
      <c r="M65" s="348"/>
      <c r="N65" s="348"/>
      <c r="O65" s="348"/>
      <c r="P65" s="348"/>
      <c r="Q65" s="348"/>
      <c r="R65" s="348"/>
      <c r="S65" s="348"/>
      <c r="T65" s="348"/>
      <c r="U65" s="348"/>
      <c r="V65" s="348"/>
      <c r="W65" s="354"/>
      <c r="X65" s="354"/>
      <c r="Y65" s="354"/>
      <c r="Z65" s="354"/>
      <c r="AA65" s="354"/>
      <c r="AB65" s="354"/>
      <c r="AC65" s="354"/>
    </row>
    <row r="66" spans="1:29" ht="17.25" customHeight="1" thickBot="1" x14ac:dyDescent="0.25">
      <c r="A66" s="492"/>
      <c r="B66" s="392">
        <f>B64+1</f>
        <v>22</v>
      </c>
      <c r="C66" s="507" t="s">
        <v>254</v>
      </c>
      <c r="D66" s="505">
        <v>3104.7425534784225</v>
      </c>
      <c r="E66" s="397">
        <v>2633.7824292727983</v>
      </c>
      <c r="F66" s="414">
        <f t="shared" si="11"/>
        <v>470.9601242056242</v>
      </c>
      <c r="G66" s="505">
        <v>3104.7425534784225</v>
      </c>
      <c r="H66" s="397">
        <v>2645.1309547427982</v>
      </c>
      <c r="I66" s="414">
        <f t="shared" si="12"/>
        <v>459.61159873562428</v>
      </c>
      <c r="J66" s="505">
        <v>3104.7425534784225</v>
      </c>
      <c r="K66" s="397">
        <v>2656.4794803827981</v>
      </c>
      <c r="L66" s="414">
        <f t="shared" ref="L66" si="18">J66-K66</f>
        <v>448.26307309562435</v>
      </c>
      <c r="M66" s="348"/>
      <c r="N66" s="348"/>
      <c r="O66" s="348"/>
      <c r="P66" s="348"/>
      <c r="Q66" s="348"/>
      <c r="R66" s="348"/>
      <c r="S66" s="348"/>
      <c r="T66" s="348"/>
      <c r="U66" s="348"/>
      <c r="V66" s="348"/>
      <c r="W66" s="354"/>
      <c r="X66" s="354"/>
      <c r="Y66" s="354"/>
      <c r="Z66" s="354"/>
      <c r="AA66" s="354"/>
      <c r="AB66" s="354"/>
      <c r="AC66" s="354"/>
    </row>
    <row r="67" spans="1:29" ht="24" customHeight="1" thickBot="1" x14ac:dyDescent="0.25">
      <c r="A67" s="492"/>
      <c r="B67" s="524">
        <f>B66+1</f>
        <v>23</v>
      </c>
      <c r="C67" s="525" t="s">
        <v>62</v>
      </c>
      <c r="D67" s="526">
        <f>D64+D66</f>
        <v>26050.915848617235</v>
      </c>
      <c r="E67" s="527">
        <f t="shared" ref="E67:L67" si="19">E64+E66</f>
        <v>10803.655799515811</v>
      </c>
      <c r="F67" s="528">
        <f t="shared" si="19"/>
        <v>15247.260049101416</v>
      </c>
      <c r="G67" s="526">
        <f t="shared" si="19"/>
        <v>27327.890731582305</v>
      </c>
      <c r="H67" s="527">
        <f t="shared" si="19"/>
        <v>11558.722891098569</v>
      </c>
      <c r="I67" s="528">
        <f t="shared" si="19"/>
        <v>15769.167840483733</v>
      </c>
      <c r="J67" s="526">
        <f t="shared" si="19"/>
        <v>34880.821862111086</v>
      </c>
      <c r="K67" s="527">
        <f t="shared" si="19"/>
        <v>12444.94368978931</v>
      </c>
      <c r="L67" s="528">
        <f t="shared" si="19"/>
        <v>22435.878172321776</v>
      </c>
      <c r="M67" s="348"/>
      <c r="N67" s="348"/>
      <c r="O67" s="348"/>
      <c r="P67" s="348"/>
      <c r="Q67" s="348"/>
      <c r="R67" s="348"/>
      <c r="S67" s="348"/>
      <c r="T67" s="348"/>
      <c r="U67" s="348"/>
      <c r="V67" s="348"/>
      <c r="W67" s="354"/>
      <c r="X67" s="354"/>
      <c r="Y67" s="354"/>
      <c r="Z67" s="354"/>
      <c r="AA67" s="354"/>
      <c r="AB67" s="354"/>
      <c r="AC67" s="354"/>
    </row>
    <row r="68" spans="1:29" ht="15.95" customHeight="1" thickTop="1" x14ac:dyDescent="0.2">
      <c r="A68" s="492"/>
      <c r="B68" s="529"/>
      <c r="C68" s="530"/>
      <c r="D68" s="531"/>
      <c r="E68" s="532"/>
      <c r="F68" s="533"/>
      <c r="G68" s="531"/>
      <c r="H68" s="532"/>
      <c r="I68" s="533"/>
      <c r="J68" s="531"/>
      <c r="K68" s="532"/>
      <c r="L68" s="533"/>
      <c r="M68" s="348"/>
      <c r="N68" s="348"/>
      <c r="O68" s="348"/>
      <c r="P68" s="348"/>
      <c r="Q68" s="348"/>
      <c r="R68" s="348"/>
      <c r="S68" s="348"/>
      <c r="T68" s="348"/>
      <c r="U68" s="354"/>
      <c r="V68" s="354"/>
      <c r="W68" s="354"/>
      <c r="X68" s="354"/>
    </row>
    <row r="69" spans="1:29" ht="15.95" customHeight="1" x14ac:dyDescent="0.2">
      <c r="A69" s="492"/>
      <c r="B69" s="392"/>
      <c r="C69" s="534" t="s">
        <v>260</v>
      </c>
      <c r="D69" s="503"/>
      <c r="E69" s="394"/>
      <c r="F69" s="413"/>
      <c r="G69" s="503"/>
      <c r="H69" s="394"/>
      <c r="I69" s="413"/>
      <c r="J69" s="503"/>
      <c r="K69" s="394"/>
      <c r="L69" s="413"/>
      <c r="M69" s="348"/>
      <c r="N69" s="348"/>
      <c r="O69" s="348"/>
      <c r="P69" s="348"/>
      <c r="Q69" s="348"/>
      <c r="R69" s="348"/>
      <c r="S69" s="348"/>
      <c r="T69" s="348"/>
      <c r="U69" s="354"/>
      <c r="V69" s="354"/>
      <c r="W69" s="354"/>
      <c r="X69" s="354"/>
    </row>
    <row r="70" spans="1:29" ht="24" customHeight="1" thickBot="1" x14ac:dyDescent="0.25">
      <c r="A70" s="492"/>
      <c r="B70" s="402">
        <f>B67+1</f>
        <v>24</v>
      </c>
      <c r="C70" s="508" t="s">
        <v>266</v>
      </c>
      <c r="D70" s="505">
        <v>0</v>
      </c>
      <c r="E70" s="397">
        <v>0</v>
      </c>
      <c r="F70" s="414">
        <f t="shared" ref="F70" si="20">D70-E70</f>
        <v>0</v>
      </c>
      <c r="G70" s="505">
        <v>1371.8593642400112</v>
      </c>
      <c r="H70" s="397">
        <v>11.311629564730829</v>
      </c>
      <c r="I70" s="414">
        <f t="shared" ref="I70" si="21">G70-H70</f>
        <v>1360.5477346752805</v>
      </c>
      <c r="J70" s="505">
        <v>6584.9249483975218</v>
      </c>
      <c r="K70" s="397">
        <v>77.496474621107666</v>
      </c>
      <c r="L70" s="414">
        <f t="shared" ref="L70" si="22">J70-K70</f>
        <v>6507.4284737764137</v>
      </c>
      <c r="M70" s="348"/>
      <c r="N70" s="348"/>
      <c r="O70" s="348"/>
      <c r="P70" s="348"/>
      <c r="Q70" s="348"/>
      <c r="R70" s="354"/>
      <c r="S70" s="354"/>
      <c r="T70" s="354"/>
      <c r="U70" s="354"/>
      <c r="V70" s="354"/>
      <c r="W70" s="354"/>
      <c r="X70" s="354"/>
    </row>
    <row r="71" spans="1:29" ht="17.25" customHeight="1" x14ac:dyDescent="0.2">
      <c r="A71" s="348"/>
      <c r="B71" s="365"/>
      <c r="C71" s="358"/>
      <c r="D71" s="409"/>
      <c r="E71" s="348"/>
      <c r="F71" s="348"/>
      <c r="G71" s="348"/>
      <c r="H71" s="348"/>
      <c r="I71" s="348"/>
      <c r="J71" s="348"/>
      <c r="K71" s="348"/>
      <c r="L71" s="348"/>
      <c r="M71" s="348"/>
      <c r="N71" s="348"/>
      <c r="O71" s="348"/>
      <c r="P71" s="348"/>
      <c r="Q71" s="348"/>
      <c r="R71" s="348"/>
      <c r="S71" s="348"/>
      <c r="T71" s="348"/>
      <c r="U71" s="354"/>
      <c r="V71" s="354"/>
      <c r="W71" s="354"/>
      <c r="X71" s="354"/>
      <c r="Y71" s="354"/>
      <c r="Z71" s="354"/>
      <c r="AA71" s="354"/>
    </row>
    <row r="72" spans="1:29" s="540" customFormat="1" ht="17.25" customHeight="1" x14ac:dyDescent="0.2">
      <c r="A72" s="348"/>
      <c r="B72" s="553" t="s">
        <v>30</v>
      </c>
      <c r="C72" s="358"/>
      <c r="D72" s="358"/>
      <c r="E72" s="358"/>
      <c r="F72" s="358"/>
      <c r="G72" s="348"/>
      <c r="H72" s="348"/>
      <c r="I72" s="348"/>
      <c r="J72" s="348"/>
      <c r="K72" s="348"/>
      <c r="L72" s="348"/>
      <c r="M72" s="348"/>
      <c r="N72" s="348"/>
      <c r="O72" s="348"/>
      <c r="P72" s="348"/>
      <c r="Q72" s="348"/>
      <c r="R72" s="348"/>
      <c r="S72" s="348"/>
      <c r="T72" s="348"/>
      <c r="U72" s="354"/>
      <c r="V72" s="354"/>
      <c r="W72" s="354"/>
      <c r="X72" s="354"/>
      <c r="Y72" s="354"/>
      <c r="Z72" s="354"/>
      <c r="AA72" s="354"/>
    </row>
    <row r="73" spans="1:29" s="540" customFormat="1" ht="17.25" customHeight="1" x14ac:dyDescent="0.2">
      <c r="A73" s="348"/>
      <c r="B73" s="432">
        <v>1</v>
      </c>
      <c r="C73" s="537" t="s">
        <v>262</v>
      </c>
      <c r="D73" s="537"/>
      <c r="E73" s="537"/>
      <c r="F73" s="537"/>
      <c r="G73" s="537"/>
      <c r="H73" s="537"/>
      <c r="I73" s="537"/>
      <c r="J73" s="537"/>
      <c r="K73" s="537"/>
      <c r="L73" s="537"/>
      <c r="M73" s="348"/>
      <c r="N73" s="348"/>
      <c r="O73" s="348"/>
      <c r="P73" s="348"/>
      <c r="Q73" s="348"/>
      <c r="R73" s="348"/>
      <c r="S73" s="348"/>
      <c r="T73" s="348"/>
      <c r="U73" s="354"/>
      <c r="V73" s="354"/>
      <c r="W73" s="354"/>
      <c r="X73" s="354"/>
      <c r="Y73" s="354"/>
      <c r="Z73" s="354"/>
      <c r="AA73" s="354"/>
    </row>
    <row r="74" spans="1:29" s="540" customFormat="1" ht="17.25" customHeight="1" x14ac:dyDescent="0.2">
      <c r="A74" s="348"/>
      <c r="B74" s="365"/>
      <c r="C74" s="358"/>
      <c r="D74" s="358"/>
      <c r="E74" s="358"/>
      <c r="F74" s="358"/>
      <c r="G74" s="348"/>
      <c r="H74" s="348"/>
      <c r="I74" s="348"/>
      <c r="J74" s="348"/>
      <c r="K74" s="348"/>
      <c r="L74" s="348"/>
      <c r="M74" s="348"/>
      <c r="N74" s="348"/>
      <c r="O74" s="348"/>
      <c r="P74" s="348"/>
      <c r="Q74" s="348"/>
      <c r="R74" s="348"/>
      <c r="S74" s="348"/>
      <c r="T74" s="348"/>
      <c r="U74" s="354"/>
      <c r="V74" s="354"/>
      <c r="W74" s="354"/>
      <c r="X74" s="354"/>
      <c r="Y74" s="354"/>
      <c r="Z74" s="354"/>
      <c r="AA74" s="354"/>
    </row>
    <row r="75" spans="1:29" s="540" customFormat="1" ht="17.25" customHeight="1" x14ac:dyDescent="0.2">
      <c r="A75" s="348"/>
      <c r="B75" s="365"/>
      <c r="C75" s="553"/>
      <c r="D75" s="553"/>
      <c r="E75" s="553"/>
      <c r="F75" s="553"/>
      <c r="G75" s="553"/>
      <c r="H75" s="553"/>
      <c r="I75" s="553"/>
      <c r="J75" s="553"/>
      <c r="K75" s="553"/>
      <c r="L75" s="553"/>
      <c r="M75" s="348"/>
      <c r="N75" s="348"/>
      <c r="O75" s="348"/>
      <c r="P75" s="348"/>
      <c r="Q75" s="348"/>
      <c r="R75" s="348"/>
      <c r="S75" s="348"/>
      <c r="T75" s="348"/>
      <c r="U75" s="354"/>
      <c r="V75" s="354"/>
      <c r="W75" s="354"/>
      <c r="X75" s="354"/>
      <c r="Y75" s="354"/>
      <c r="Z75" s="354"/>
      <c r="AA75" s="354"/>
    </row>
    <row r="76" spans="1:29" s="540" customFormat="1" ht="17.25" customHeight="1" x14ac:dyDescent="0.2">
      <c r="A76" s="348"/>
      <c r="B76" s="365"/>
      <c r="C76" s="553"/>
      <c r="D76" s="553"/>
      <c r="E76" s="553"/>
      <c r="F76" s="553"/>
      <c r="G76" s="553"/>
      <c r="H76" s="553"/>
      <c r="I76" s="553"/>
      <c r="J76" s="553"/>
      <c r="K76" s="553"/>
      <c r="L76" s="553"/>
      <c r="M76" s="348"/>
      <c r="N76" s="348"/>
      <c r="O76" s="348"/>
      <c r="P76" s="348"/>
      <c r="Q76" s="348"/>
      <c r="R76" s="348"/>
      <c r="S76" s="348"/>
      <c r="T76" s="348"/>
      <c r="U76" s="354"/>
      <c r="V76" s="354"/>
      <c r="W76" s="354"/>
      <c r="X76" s="354"/>
      <c r="Y76" s="354"/>
      <c r="Z76" s="354"/>
      <c r="AA76" s="354"/>
    </row>
    <row r="77" spans="1:29" s="540" customFormat="1" ht="15" x14ac:dyDescent="0.2">
      <c r="A77" s="348"/>
      <c r="B77" s="365"/>
      <c r="C77" s="553"/>
      <c r="D77" s="553"/>
      <c r="E77" s="553"/>
      <c r="F77" s="553"/>
      <c r="G77" s="553"/>
      <c r="H77" s="553"/>
      <c r="I77" s="553"/>
      <c r="J77" s="553"/>
      <c r="K77" s="553"/>
      <c r="L77" s="553"/>
      <c r="M77" s="348"/>
      <c r="N77" s="348"/>
      <c r="O77" s="348"/>
      <c r="P77" s="348"/>
      <c r="Q77" s="348"/>
      <c r="R77" s="348"/>
      <c r="S77" s="348"/>
      <c r="T77" s="348"/>
      <c r="U77" s="354"/>
      <c r="V77" s="354"/>
      <c r="W77" s="354"/>
      <c r="X77" s="354"/>
      <c r="Y77" s="354"/>
      <c r="Z77" s="354"/>
      <c r="AA77" s="354"/>
    </row>
    <row r="78" spans="1:29" ht="15" x14ac:dyDescent="0.2">
      <c r="A78" s="348"/>
      <c r="B78" s="365"/>
      <c r="C78" s="553"/>
      <c r="D78" s="553"/>
      <c r="E78" s="553"/>
      <c r="F78" s="553"/>
      <c r="G78" s="553"/>
      <c r="H78" s="553"/>
      <c r="I78" s="553"/>
      <c r="J78" s="553"/>
      <c r="K78" s="553"/>
      <c r="L78" s="553"/>
      <c r="M78" s="348"/>
      <c r="N78" s="348"/>
      <c r="O78" s="348"/>
      <c r="P78" s="348"/>
      <c r="Q78" s="348"/>
      <c r="R78" s="348"/>
      <c r="S78" s="348"/>
      <c r="T78" s="348"/>
      <c r="U78" s="354"/>
      <c r="V78" s="354"/>
      <c r="W78" s="354"/>
      <c r="X78" s="354"/>
      <c r="Y78" s="354"/>
      <c r="Z78" s="354"/>
      <c r="AA78" s="354"/>
    </row>
    <row r="79" spans="1:29" ht="15" x14ac:dyDescent="0.2">
      <c r="A79" s="348"/>
      <c r="B79" s="365"/>
      <c r="C79" s="553"/>
      <c r="D79" s="553"/>
      <c r="E79" s="553"/>
      <c r="F79" s="553"/>
      <c r="G79" s="553"/>
      <c r="H79" s="553"/>
      <c r="I79" s="553"/>
      <c r="J79" s="553"/>
      <c r="K79" s="553"/>
      <c r="L79" s="553"/>
      <c r="M79" s="348"/>
      <c r="N79" s="348"/>
      <c r="O79" s="348"/>
      <c r="P79" s="348"/>
      <c r="Q79" s="348"/>
      <c r="R79" s="348"/>
      <c r="S79" s="348"/>
      <c r="T79" s="348"/>
      <c r="U79" s="354"/>
      <c r="V79" s="354"/>
      <c r="W79" s="354"/>
      <c r="X79" s="354"/>
      <c r="Y79" s="354"/>
      <c r="Z79" s="354"/>
      <c r="AA79" s="354"/>
    </row>
    <row r="80" spans="1:29" ht="15.75" x14ac:dyDescent="0.2">
      <c r="A80" s="348"/>
      <c r="B80" s="365"/>
      <c r="C80" s="358"/>
      <c r="D80" s="358"/>
      <c r="E80" s="358"/>
      <c r="F80" s="358"/>
      <c r="G80" s="348"/>
      <c r="H80" s="348"/>
      <c r="I80" s="348"/>
      <c r="J80" s="348"/>
      <c r="K80" s="348"/>
      <c r="L80" s="348"/>
      <c r="M80" s="348"/>
      <c r="N80" s="348"/>
      <c r="O80" s="348"/>
      <c r="P80" s="348"/>
      <c r="Q80" s="348"/>
      <c r="R80" s="348"/>
      <c r="S80" s="348"/>
      <c r="T80" s="348"/>
      <c r="U80" s="354"/>
      <c r="V80" s="354"/>
      <c r="W80" s="354"/>
      <c r="X80" s="354"/>
      <c r="Y80" s="354"/>
      <c r="Z80" s="354"/>
      <c r="AA80" s="354"/>
    </row>
    <row r="81" spans="1:27" ht="15.75" x14ac:dyDescent="0.2">
      <c r="A81" s="348"/>
      <c r="B81" s="365"/>
      <c r="C81" s="358"/>
      <c r="D81" s="358"/>
      <c r="E81" s="358"/>
      <c r="F81" s="358"/>
      <c r="G81" s="348"/>
      <c r="H81" s="348"/>
      <c r="I81" s="348"/>
      <c r="J81" s="348"/>
      <c r="K81" s="348"/>
      <c r="L81" s="348"/>
      <c r="M81" s="348"/>
      <c r="N81" s="348"/>
      <c r="O81" s="348"/>
      <c r="P81" s="348"/>
      <c r="Q81" s="348"/>
      <c r="R81" s="348"/>
      <c r="S81" s="348"/>
      <c r="T81" s="348"/>
      <c r="U81" s="354"/>
      <c r="V81" s="354"/>
      <c r="W81" s="354"/>
      <c r="X81" s="354"/>
      <c r="Y81" s="354"/>
      <c r="Z81" s="354"/>
      <c r="AA81" s="354"/>
    </row>
    <row r="82" spans="1:27" ht="15" x14ac:dyDescent="0.2">
      <c r="A82" s="354"/>
      <c r="B82" s="432"/>
      <c r="C82" s="536"/>
      <c r="D82" s="536"/>
      <c r="E82" s="536"/>
      <c r="F82" s="536"/>
      <c r="G82" s="354"/>
      <c r="H82" s="354"/>
      <c r="I82" s="354"/>
      <c r="J82" s="354"/>
      <c r="K82" s="354"/>
      <c r="L82" s="354"/>
      <c r="M82" s="354"/>
      <c r="N82" s="354"/>
      <c r="O82" s="354"/>
      <c r="P82" s="354"/>
      <c r="Q82" s="354"/>
      <c r="R82" s="354"/>
      <c r="S82" s="354"/>
      <c r="T82" s="354"/>
      <c r="U82" s="354"/>
      <c r="V82" s="354"/>
      <c r="W82" s="354"/>
      <c r="X82" s="354"/>
      <c r="Y82" s="354"/>
      <c r="Z82" s="354"/>
      <c r="AA82" s="354"/>
    </row>
    <row r="83" spans="1:27" ht="15" x14ac:dyDescent="0.2">
      <c r="A83" s="354"/>
      <c r="B83" s="432"/>
      <c r="C83" s="536"/>
      <c r="D83" s="536"/>
      <c r="E83" s="536"/>
      <c r="F83" s="536"/>
      <c r="G83" s="354"/>
      <c r="H83" s="354"/>
      <c r="I83" s="354"/>
      <c r="J83" s="354"/>
      <c r="K83" s="354"/>
      <c r="L83" s="354"/>
      <c r="M83" s="354"/>
      <c r="N83" s="354"/>
      <c r="O83" s="354"/>
      <c r="P83" s="354"/>
      <c r="Q83" s="354"/>
      <c r="R83" s="354"/>
      <c r="S83" s="354"/>
      <c r="T83" s="354"/>
      <c r="U83" s="354"/>
      <c r="V83" s="354"/>
      <c r="W83" s="354"/>
      <c r="X83" s="354"/>
      <c r="Y83" s="354"/>
      <c r="Z83" s="354"/>
      <c r="AA83" s="354"/>
    </row>
    <row r="84" spans="1:27" ht="15" x14ac:dyDescent="0.2">
      <c r="A84" s="354"/>
      <c r="B84" s="432"/>
      <c r="C84" s="536"/>
      <c r="D84" s="536"/>
      <c r="E84" s="536"/>
      <c r="F84" s="536"/>
      <c r="G84" s="354"/>
      <c r="H84" s="354"/>
      <c r="I84" s="354"/>
      <c r="J84" s="354"/>
      <c r="K84" s="354"/>
      <c r="L84" s="354"/>
      <c r="M84" s="354"/>
      <c r="N84" s="354"/>
      <c r="O84" s="354"/>
      <c r="P84" s="354"/>
      <c r="Q84" s="354"/>
      <c r="R84" s="354"/>
      <c r="S84" s="354"/>
      <c r="T84" s="354"/>
      <c r="U84" s="354"/>
      <c r="V84" s="354"/>
      <c r="W84" s="354"/>
      <c r="X84" s="354"/>
      <c r="Y84" s="354"/>
      <c r="Z84" s="354"/>
      <c r="AA84" s="354"/>
    </row>
    <row r="85" spans="1:27" ht="15" x14ac:dyDescent="0.2">
      <c r="A85" s="354"/>
      <c r="B85" s="432"/>
      <c r="C85" s="536"/>
      <c r="D85" s="536"/>
      <c r="E85" s="536"/>
      <c r="F85" s="536"/>
      <c r="G85" s="354"/>
      <c r="H85" s="354"/>
      <c r="I85" s="354"/>
      <c r="J85" s="354"/>
      <c r="K85" s="354"/>
      <c r="L85" s="354"/>
      <c r="M85" s="354"/>
      <c r="N85" s="354"/>
      <c r="O85" s="354"/>
      <c r="P85" s="354"/>
      <c r="Q85" s="354"/>
      <c r="R85" s="354"/>
      <c r="S85" s="354"/>
      <c r="T85" s="354"/>
      <c r="U85" s="354"/>
      <c r="V85" s="354"/>
      <c r="W85" s="354"/>
      <c r="X85" s="354"/>
      <c r="Y85" s="354"/>
      <c r="Z85" s="354"/>
      <c r="AA85" s="354"/>
    </row>
    <row r="86" spans="1:27" ht="15" x14ac:dyDescent="0.2">
      <c r="A86" s="354"/>
      <c r="B86" s="432"/>
      <c r="C86" s="536"/>
      <c r="D86" s="536"/>
      <c r="E86" s="536"/>
      <c r="F86" s="536"/>
      <c r="G86" s="354"/>
      <c r="H86" s="354"/>
      <c r="I86" s="354"/>
      <c r="J86" s="354"/>
      <c r="K86" s="354"/>
      <c r="L86" s="354"/>
      <c r="M86" s="354"/>
      <c r="N86" s="354"/>
      <c r="O86" s="354"/>
      <c r="P86" s="354"/>
      <c r="Q86" s="354"/>
      <c r="R86" s="354"/>
      <c r="S86" s="354"/>
      <c r="T86" s="354"/>
      <c r="U86" s="354"/>
      <c r="V86" s="354"/>
      <c r="W86" s="354"/>
      <c r="X86" s="354"/>
      <c r="Y86" s="354"/>
      <c r="Z86" s="354"/>
      <c r="AA86" s="354"/>
    </row>
    <row r="87" spans="1:27" ht="15" x14ac:dyDescent="0.2">
      <c r="A87" s="354"/>
      <c r="B87" s="432"/>
      <c r="C87" s="536"/>
      <c r="D87" s="536"/>
      <c r="E87" s="536"/>
      <c r="F87" s="536"/>
      <c r="G87" s="354"/>
      <c r="H87" s="354"/>
      <c r="I87" s="354"/>
      <c r="J87" s="354"/>
      <c r="K87" s="354"/>
      <c r="L87" s="354"/>
      <c r="M87" s="354"/>
      <c r="N87" s="354"/>
      <c r="O87" s="354"/>
      <c r="P87" s="354"/>
      <c r="Q87" s="354"/>
      <c r="R87" s="354"/>
      <c r="S87" s="354"/>
      <c r="T87" s="354"/>
      <c r="U87" s="354"/>
      <c r="V87" s="354"/>
      <c r="W87" s="354"/>
      <c r="X87" s="354"/>
      <c r="Y87" s="354"/>
      <c r="Z87" s="354"/>
      <c r="AA87" s="354"/>
    </row>
    <row r="88" spans="1:27" ht="15" x14ac:dyDescent="0.2">
      <c r="A88" s="354"/>
      <c r="B88" s="432"/>
      <c r="C88" s="536"/>
      <c r="D88" s="536"/>
      <c r="E88" s="536"/>
      <c r="F88" s="536"/>
      <c r="G88" s="354"/>
      <c r="H88" s="354"/>
      <c r="I88" s="354"/>
      <c r="J88" s="354"/>
      <c r="K88" s="354"/>
      <c r="L88" s="354"/>
      <c r="M88" s="354"/>
      <c r="N88" s="354"/>
      <c r="O88" s="354"/>
      <c r="P88" s="354"/>
      <c r="Q88" s="354"/>
      <c r="R88" s="354"/>
      <c r="S88" s="354"/>
      <c r="T88" s="354"/>
      <c r="U88" s="354"/>
      <c r="V88" s="354"/>
      <c r="W88" s="354"/>
      <c r="X88" s="354"/>
      <c r="Y88" s="354"/>
      <c r="Z88" s="354"/>
      <c r="AA88" s="354"/>
    </row>
    <row r="89" spans="1:27" ht="15" x14ac:dyDescent="0.2">
      <c r="A89" s="354"/>
      <c r="B89" s="432"/>
      <c r="C89" s="536"/>
      <c r="D89" s="536"/>
      <c r="E89" s="536"/>
      <c r="F89" s="536"/>
      <c r="G89" s="354"/>
      <c r="H89" s="354"/>
      <c r="I89" s="354"/>
      <c r="J89" s="354"/>
      <c r="K89" s="354"/>
      <c r="L89" s="354"/>
      <c r="M89" s="354"/>
      <c r="N89" s="354"/>
      <c r="O89" s="354"/>
      <c r="P89" s="354"/>
      <c r="Q89" s="354"/>
      <c r="R89" s="354"/>
      <c r="S89" s="354"/>
      <c r="T89" s="354"/>
      <c r="U89" s="354"/>
      <c r="V89" s="354"/>
      <c r="W89" s="354"/>
      <c r="X89" s="354"/>
      <c r="Y89" s="354"/>
      <c r="Z89" s="354"/>
      <c r="AA89" s="354"/>
    </row>
    <row r="90" spans="1:27" ht="15" x14ac:dyDescent="0.2">
      <c r="A90" s="354"/>
      <c r="B90" s="432"/>
      <c r="C90" s="536"/>
      <c r="D90" s="536"/>
      <c r="E90" s="536"/>
      <c r="F90" s="536"/>
      <c r="G90" s="354"/>
      <c r="H90" s="354"/>
      <c r="I90" s="354"/>
      <c r="J90" s="354"/>
      <c r="K90" s="354"/>
      <c r="L90" s="354"/>
      <c r="M90" s="354"/>
      <c r="N90" s="354"/>
      <c r="O90" s="354"/>
      <c r="P90" s="354"/>
      <c r="Q90" s="354"/>
      <c r="R90" s="354"/>
      <c r="S90" s="354"/>
      <c r="T90" s="354"/>
      <c r="U90" s="354"/>
      <c r="V90" s="354"/>
      <c r="W90" s="354"/>
      <c r="X90" s="354"/>
      <c r="Y90" s="354"/>
      <c r="Z90" s="354"/>
      <c r="AA90" s="354"/>
    </row>
    <row r="91" spans="1:27" ht="15" x14ac:dyDescent="0.2">
      <c r="A91" s="354"/>
      <c r="B91" s="432"/>
      <c r="C91" s="536"/>
      <c r="D91" s="536"/>
      <c r="E91" s="536"/>
      <c r="F91" s="536"/>
      <c r="G91" s="354"/>
      <c r="H91" s="354"/>
      <c r="I91" s="354"/>
      <c r="J91" s="354"/>
      <c r="K91" s="354"/>
      <c r="L91" s="354"/>
      <c r="M91" s="354"/>
      <c r="N91" s="354"/>
      <c r="O91" s="354"/>
      <c r="P91" s="354"/>
      <c r="Q91" s="354"/>
      <c r="R91" s="354"/>
      <c r="S91" s="354"/>
      <c r="T91" s="354"/>
      <c r="U91" s="354"/>
      <c r="V91" s="354"/>
      <c r="W91" s="354"/>
      <c r="X91" s="354"/>
      <c r="Y91" s="354"/>
      <c r="Z91" s="354"/>
      <c r="AA91" s="354"/>
    </row>
    <row r="92" spans="1:27" ht="15" x14ac:dyDescent="0.2">
      <c r="A92" s="354"/>
      <c r="B92" s="432"/>
      <c r="C92" s="536"/>
      <c r="D92" s="536"/>
      <c r="E92" s="536"/>
      <c r="F92" s="536"/>
      <c r="G92" s="354"/>
      <c r="H92" s="354"/>
      <c r="I92" s="354"/>
      <c r="J92" s="354"/>
      <c r="K92" s="354"/>
      <c r="L92" s="354"/>
      <c r="M92" s="354"/>
      <c r="N92" s="354"/>
      <c r="O92" s="354"/>
      <c r="P92" s="354"/>
      <c r="Q92" s="354"/>
      <c r="R92" s="354"/>
      <c r="S92" s="354"/>
      <c r="T92" s="354"/>
      <c r="U92" s="354"/>
      <c r="V92" s="354"/>
      <c r="W92" s="354"/>
      <c r="X92" s="354"/>
      <c r="Y92" s="354"/>
      <c r="Z92" s="354"/>
      <c r="AA92" s="354"/>
    </row>
  </sheetData>
  <mergeCells count="10">
    <mergeCell ref="D42:F42"/>
    <mergeCell ref="G42:I42"/>
    <mergeCell ref="J42:L42"/>
    <mergeCell ref="C73:L73"/>
    <mergeCell ref="B7:L7"/>
    <mergeCell ref="B8:L8"/>
    <mergeCell ref="B9:L9"/>
    <mergeCell ref="D11:F11"/>
    <mergeCell ref="G11:I11"/>
    <mergeCell ref="J11:L11"/>
  </mergeCells>
  <printOptions horizontalCentered="1"/>
  <pageMargins left="0.51" right="0.51180993000874886" top="0.74803040244969377" bottom="0.23622047244094488" header="0" footer="0"/>
  <pageSetup scale="4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B16FE-52D5-4B86-94AE-AF3CADFDEFC9}">
  <sheetPr>
    <pageSetUpPr fitToPage="1"/>
  </sheetPr>
  <dimension ref="A1:AF69"/>
  <sheetViews>
    <sheetView view="pageBreakPreview" zoomScaleNormal="100" zoomScaleSheetLayoutView="100" workbookViewId="0">
      <selection activeCell="B7" sqref="B7:N7"/>
    </sheetView>
  </sheetViews>
  <sheetFormatPr defaultColWidth="9.140625" defaultRowHeight="12.75" x14ac:dyDescent="0.2"/>
  <cols>
    <col min="1" max="1" width="2.5703125" style="351" customWidth="1"/>
    <col min="2" max="2" width="6.140625" style="351" customWidth="1"/>
    <col min="3" max="3" width="65.5703125" style="351" customWidth="1"/>
    <col min="4" max="4" width="16.85546875" style="351" customWidth="1"/>
    <col min="5" max="5" width="10.85546875" style="351" customWidth="1"/>
    <col min="6" max="6" width="15.85546875" style="351" customWidth="1"/>
    <col min="7" max="7" width="12.5703125" style="351" customWidth="1"/>
    <col min="8" max="8" width="16.85546875" style="351" customWidth="1"/>
    <col min="9" max="9" width="13.140625" style="351" customWidth="1"/>
    <col min="10" max="10" width="15.85546875" style="351" customWidth="1"/>
    <col min="11" max="11" width="12.85546875" style="351" customWidth="1"/>
    <col min="12" max="12" width="16.85546875" style="351" customWidth="1"/>
    <col min="13" max="13" width="11.42578125" style="351" bestFit="1" customWidth="1"/>
    <col min="14" max="14" width="18.5703125" style="351" customWidth="1"/>
    <col min="15" max="15" width="2.85546875" style="351" customWidth="1"/>
    <col min="16" max="17" width="9.140625" style="351"/>
    <col min="18" max="18" width="14.42578125" style="351" customWidth="1"/>
    <col min="19" max="19" width="11.5703125" style="351" customWidth="1"/>
    <col min="20" max="16384" width="9.140625" style="351"/>
  </cols>
  <sheetData>
    <row r="1" spans="1:32" ht="17.25" customHeight="1" x14ac:dyDescent="0.2">
      <c r="A1" s="348"/>
      <c r="B1" s="349" t="s">
        <v>0</v>
      </c>
      <c r="C1" s="348"/>
      <c r="D1" s="348"/>
      <c r="E1" s="348"/>
      <c r="F1" s="348"/>
      <c r="G1" s="348"/>
      <c r="H1" s="352"/>
      <c r="I1" s="348"/>
      <c r="K1" s="348"/>
      <c r="M1" s="348"/>
      <c r="N1" s="353" t="s">
        <v>34</v>
      </c>
      <c r="O1" s="348"/>
      <c r="P1" s="348"/>
      <c r="Q1" s="354"/>
      <c r="R1" s="354"/>
      <c r="S1" s="354"/>
      <c r="T1" s="354"/>
      <c r="U1" s="354"/>
      <c r="V1" s="354"/>
      <c r="W1" s="354"/>
      <c r="X1" s="354"/>
      <c r="Y1" s="354"/>
      <c r="Z1" s="354"/>
      <c r="AA1" s="354"/>
      <c r="AB1" s="354"/>
      <c r="AC1" s="354"/>
      <c r="AD1" s="354"/>
    </row>
    <row r="2" spans="1:32" ht="17.25" customHeight="1" x14ac:dyDescent="0.2">
      <c r="A2" s="348"/>
      <c r="B2" s="355"/>
      <c r="C2" s="356"/>
      <c r="D2" s="356"/>
      <c r="E2" s="356"/>
      <c r="F2" s="356"/>
      <c r="G2" s="356"/>
      <c r="H2" s="348"/>
      <c r="I2" s="356"/>
      <c r="K2" s="352"/>
      <c r="M2" s="348"/>
      <c r="N2" s="353" t="s">
        <v>2</v>
      </c>
      <c r="O2" s="348"/>
      <c r="P2" s="348"/>
      <c r="Q2" s="354"/>
      <c r="R2" s="354"/>
      <c r="T2" s="354"/>
      <c r="U2" s="354"/>
      <c r="V2" s="354"/>
      <c r="W2" s="354"/>
      <c r="X2" s="354"/>
      <c r="Y2" s="354"/>
      <c r="Z2" s="354"/>
      <c r="AA2" s="354"/>
      <c r="AB2" s="354"/>
      <c r="AC2" s="354"/>
      <c r="AD2" s="354"/>
    </row>
    <row r="3" spans="1:32" ht="17.25" customHeight="1" x14ac:dyDescent="0.2">
      <c r="A3" s="348"/>
      <c r="B3" s="357"/>
      <c r="C3" s="348"/>
      <c r="D3" s="348"/>
      <c r="E3" s="348"/>
      <c r="F3" s="348"/>
      <c r="G3" s="348"/>
      <c r="H3" s="356"/>
      <c r="I3" s="348"/>
      <c r="K3" s="348"/>
      <c r="M3" s="348"/>
      <c r="N3" s="350" t="s">
        <v>242</v>
      </c>
      <c r="O3" s="348"/>
      <c r="P3" s="348"/>
      <c r="Q3" s="354"/>
      <c r="R3" s="354"/>
      <c r="S3" s="354"/>
      <c r="T3" s="354"/>
      <c r="U3" s="354"/>
      <c r="V3" s="354"/>
      <c r="W3" s="354"/>
      <c r="X3" s="354"/>
      <c r="Y3" s="354"/>
      <c r="Z3" s="354"/>
      <c r="AA3" s="354"/>
      <c r="AB3" s="354"/>
      <c r="AC3" s="354"/>
      <c r="AD3" s="354"/>
    </row>
    <row r="4" spans="1:32" ht="17.25" customHeight="1" x14ac:dyDescent="0.2">
      <c r="A4" s="348"/>
      <c r="B4" s="358"/>
      <c r="C4" s="348"/>
      <c r="D4" s="348"/>
      <c r="E4" s="348"/>
      <c r="F4" s="348"/>
      <c r="G4" s="348"/>
      <c r="H4" s="348"/>
      <c r="I4" s="348"/>
      <c r="K4" s="348"/>
      <c r="M4" s="348"/>
      <c r="N4" s="350" t="s">
        <v>85</v>
      </c>
      <c r="O4" s="348"/>
      <c r="P4" s="348"/>
      <c r="Q4" s="354"/>
      <c r="R4" s="354"/>
      <c r="S4" s="354"/>
      <c r="T4" s="354"/>
      <c r="U4" s="354"/>
      <c r="V4" s="354"/>
      <c r="W4" s="354"/>
      <c r="X4" s="354"/>
      <c r="Y4" s="354"/>
      <c r="Z4" s="354"/>
      <c r="AA4" s="354"/>
      <c r="AB4" s="354"/>
      <c r="AC4" s="354"/>
      <c r="AD4" s="354"/>
    </row>
    <row r="5" spans="1:32" ht="17.25" customHeight="1" x14ac:dyDescent="0.2">
      <c r="A5" s="348"/>
      <c r="B5" s="358"/>
      <c r="C5" s="348"/>
      <c r="D5" s="348"/>
      <c r="E5" s="348"/>
      <c r="F5" s="348"/>
      <c r="G5" s="348"/>
      <c r="H5" s="348"/>
      <c r="I5" s="348"/>
      <c r="K5" s="348"/>
      <c r="M5" s="348"/>
      <c r="N5" s="350" t="s">
        <v>5</v>
      </c>
      <c r="O5" s="348"/>
      <c r="P5" s="348"/>
      <c r="Q5" s="354"/>
      <c r="R5" s="354"/>
      <c r="S5" s="354"/>
      <c r="T5" s="354"/>
      <c r="U5" s="354"/>
      <c r="V5" s="354"/>
      <c r="W5" s="354"/>
      <c r="X5" s="354"/>
      <c r="Y5" s="354"/>
      <c r="Z5" s="354"/>
      <c r="AA5" s="354"/>
      <c r="AB5" s="354"/>
      <c r="AC5" s="354"/>
      <c r="AD5" s="354"/>
    </row>
    <row r="6" spans="1:32" ht="17.25" customHeight="1" x14ac:dyDescent="0.2">
      <c r="A6" s="348"/>
      <c r="B6" s="348"/>
      <c r="C6" s="348"/>
      <c r="D6" s="348"/>
      <c r="E6" s="348"/>
      <c r="F6" s="348"/>
      <c r="G6" s="348"/>
      <c r="H6" s="348"/>
      <c r="I6" s="348"/>
      <c r="K6" s="348"/>
      <c r="M6" s="348"/>
      <c r="N6" s="350" t="s">
        <v>7</v>
      </c>
      <c r="O6" s="348"/>
      <c r="P6" s="348"/>
      <c r="Q6" s="354"/>
      <c r="R6" s="354"/>
      <c r="S6" s="354"/>
      <c r="T6" s="354"/>
      <c r="U6" s="354"/>
      <c r="V6" s="354"/>
      <c r="W6" s="354"/>
      <c r="X6" s="354"/>
      <c r="Y6" s="354"/>
      <c r="Z6" s="354"/>
      <c r="AA6" s="354"/>
      <c r="AB6" s="354"/>
      <c r="AC6" s="354"/>
      <c r="AD6" s="354"/>
    </row>
    <row r="7" spans="1:32" ht="17.25" customHeight="1" x14ac:dyDescent="0.2">
      <c r="A7" s="358"/>
      <c r="B7" s="439" t="s">
        <v>267</v>
      </c>
      <c r="C7" s="439"/>
      <c r="D7" s="439"/>
      <c r="E7" s="439"/>
      <c r="F7" s="439"/>
      <c r="G7" s="439"/>
      <c r="H7" s="439"/>
      <c r="I7" s="439"/>
      <c r="J7" s="439"/>
      <c r="K7" s="439"/>
      <c r="L7" s="439"/>
      <c r="M7" s="439"/>
      <c r="N7" s="439"/>
      <c r="O7" s="348"/>
      <c r="P7" s="348"/>
      <c r="Q7" s="354"/>
      <c r="R7" s="354"/>
      <c r="S7" s="354"/>
      <c r="T7" s="354"/>
      <c r="U7" s="354"/>
      <c r="V7" s="354"/>
      <c r="W7" s="354"/>
      <c r="X7" s="354"/>
      <c r="Y7" s="354"/>
      <c r="Z7" s="354"/>
      <c r="AA7" s="354"/>
      <c r="AB7" s="354"/>
      <c r="AC7" s="354"/>
      <c r="AD7" s="354"/>
    </row>
    <row r="8" spans="1:32" ht="17.25" customHeight="1" x14ac:dyDescent="0.2">
      <c r="A8" s="348"/>
      <c r="B8" s="440" t="s">
        <v>268</v>
      </c>
      <c r="C8" s="440"/>
      <c r="D8" s="440"/>
      <c r="E8" s="440"/>
      <c r="F8" s="440"/>
      <c r="G8" s="440"/>
      <c r="H8" s="440"/>
      <c r="I8" s="440"/>
      <c r="J8" s="440"/>
      <c r="K8" s="440"/>
      <c r="L8" s="440"/>
      <c r="M8" s="440"/>
      <c r="N8" s="440"/>
      <c r="O8" s="348"/>
      <c r="P8" s="348"/>
      <c r="Q8" s="354"/>
      <c r="R8" s="354"/>
      <c r="S8" s="354"/>
      <c r="T8" s="354"/>
      <c r="U8" s="354"/>
      <c r="V8" s="354"/>
      <c r="W8" s="354"/>
      <c r="X8" s="354"/>
      <c r="Y8" s="354"/>
      <c r="Z8" s="354"/>
      <c r="AA8" s="354"/>
      <c r="AB8" s="354"/>
      <c r="AC8" s="354"/>
      <c r="AD8" s="354"/>
    </row>
    <row r="9" spans="1:32" ht="17.25" customHeight="1" thickBot="1" x14ac:dyDescent="0.25">
      <c r="A9" s="348"/>
      <c r="B9" s="348"/>
      <c r="C9" s="348"/>
      <c r="D9" s="348"/>
      <c r="E9" s="348"/>
      <c r="F9" s="348"/>
      <c r="G9" s="348"/>
      <c r="H9" s="348"/>
      <c r="I9" s="348"/>
      <c r="J9" s="348"/>
      <c r="K9" s="348"/>
      <c r="L9" s="348"/>
      <c r="M9" s="348"/>
      <c r="N9" s="348"/>
      <c r="O9" s="348"/>
      <c r="P9" s="348"/>
      <c r="Q9" s="354"/>
      <c r="R9" s="354"/>
      <c r="S9" s="354"/>
      <c r="T9" s="354"/>
      <c r="U9" s="354"/>
      <c r="V9" s="354"/>
      <c r="W9" s="354"/>
      <c r="X9" s="354"/>
      <c r="Y9" s="354"/>
      <c r="Z9" s="354"/>
      <c r="AA9" s="354"/>
      <c r="AB9" s="354"/>
      <c r="AC9" s="354"/>
      <c r="AD9" s="354"/>
      <c r="AE9" s="354"/>
      <c r="AF9" s="354"/>
    </row>
    <row r="10" spans="1:32" ht="17.25" customHeight="1" x14ac:dyDescent="0.2">
      <c r="A10" s="354"/>
      <c r="B10" s="554" t="s">
        <v>9</v>
      </c>
      <c r="C10" s="372"/>
      <c r="D10" s="372">
        <v>2020</v>
      </c>
      <c r="E10" s="555" t="s">
        <v>87</v>
      </c>
      <c r="F10" s="372">
        <v>2020</v>
      </c>
      <c r="G10" s="555" t="s">
        <v>269</v>
      </c>
      <c r="H10" s="372">
        <v>2021</v>
      </c>
      <c r="I10" s="555" t="s">
        <v>89</v>
      </c>
      <c r="J10" s="372">
        <v>2021</v>
      </c>
      <c r="K10" s="555" t="s">
        <v>270</v>
      </c>
      <c r="L10" s="372">
        <v>2022</v>
      </c>
      <c r="M10" s="555" t="s">
        <v>91</v>
      </c>
      <c r="N10" s="556">
        <v>2022</v>
      </c>
      <c r="O10" s="354"/>
      <c r="P10" s="354"/>
      <c r="Q10" s="354"/>
      <c r="R10" s="354"/>
      <c r="S10" s="354"/>
      <c r="T10" s="354"/>
      <c r="U10" s="354"/>
      <c r="V10" s="354"/>
      <c r="W10" s="354"/>
      <c r="X10" s="354"/>
      <c r="Y10" s="354"/>
      <c r="Z10" s="354"/>
      <c r="AA10" s="354"/>
      <c r="AB10" s="354"/>
    </row>
    <row r="11" spans="1:32" ht="35.25" thickBot="1" x14ac:dyDescent="0.25">
      <c r="A11" s="354"/>
      <c r="B11" s="557" t="s">
        <v>10</v>
      </c>
      <c r="C11" s="378" t="s">
        <v>92</v>
      </c>
      <c r="D11" s="558" t="s">
        <v>271</v>
      </c>
      <c r="E11" s="378" t="s">
        <v>93</v>
      </c>
      <c r="F11" s="558" t="s">
        <v>12</v>
      </c>
      <c r="G11" s="558" t="s">
        <v>93</v>
      </c>
      <c r="H11" s="558" t="s">
        <v>272</v>
      </c>
      <c r="I11" s="378" t="s">
        <v>93</v>
      </c>
      <c r="J11" s="378" t="s">
        <v>12</v>
      </c>
      <c r="K11" s="378" t="s">
        <v>93</v>
      </c>
      <c r="L11" s="378" t="s">
        <v>273</v>
      </c>
      <c r="M11" s="378" t="s">
        <v>93</v>
      </c>
      <c r="N11" s="559" t="s">
        <v>12</v>
      </c>
      <c r="O11" s="354"/>
      <c r="P11" s="354"/>
      <c r="Q11" s="354"/>
      <c r="R11" s="354"/>
      <c r="S11" s="354"/>
      <c r="T11" s="354"/>
      <c r="U11" s="354"/>
      <c r="V11" s="354"/>
      <c r="W11" s="354"/>
      <c r="X11" s="354"/>
      <c r="Y11" s="354"/>
      <c r="Z11" s="354"/>
      <c r="AA11" s="354"/>
      <c r="AB11" s="354"/>
    </row>
    <row r="12" spans="1:32" ht="17.25" customHeight="1" x14ac:dyDescent="0.2">
      <c r="A12" s="354"/>
      <c r="B12" s="560"/>
      <c r="C12" s="561"/>
      <c r="D12" s="561" t="s">
        <v>13</v>
      </c>
      <c r="E12" s="561" t="s">
        <v>14</v>
      </c>
      <c r="F12" s="561" t="s">
        <v>15</v>
      </c>
      <c r="G12" s="561" t="s">
        <v>16</v>
      </c>
      <c r="H12" s="562" t="s">
        <v>17</v>
      </c>
      <c r="I12" s="561" t="s">
        <v>18</v>
      </c>
      <c r="J12" s="561" t="s">
        <v>19</v>
      </c>
      <c r="K12" s="561" t="s">
        <v>20</v>
      </c>
      <c r="L12" s="562" t="s">
        <v>21</v>
      </c>
      <c r="M12" s="561" t="s">
        <v>94</v>
      </c>
      <c r="N12" s="563" t="s">
        <v>95</v>
      </c>
      <c r="O12" s="354"/>
      <c r="P12" s="354"/>
      <c r="Q12" s="354"/>
      <c r="R12" s="354"/>
      <c r="S12" s="354"/>
      <c r="T12" s="354"/>
      <c r="U12" s="354"/>
      <c r="V12" s="354"/>
      <c r="W12" s="354"/>
      <c r="X12" s="354"/>
      <c r="Y12" s="354"/>
      <c r="Z12" s="354"/>
      <c r="AA12" s="354"/>
      <c r="AB12" s="354"/>
    </row>
    <row r="13" spans="1:32" ht="17.25" customHeight="1" x14ac:dyDescent="0.2">
      <c r="A13" s="354"/>
      <c r="B13" s="392"/>
      <c r="C13" s="499"/>
      <c r="D13" s="499"/>
      <c r="E13" s="499"/>
      <c r="F13" s="499"/>
      <c r="G13" s="499"/>
      <c r="H13" s="499"/>
      <c r="I13" s="499"/>
      <c r="J13" s="499"/>
      <c r="K13" s="499"/>
      <c r="L13" s="499"/>
      <c r="M13" s="499"/>
      <c r="N13" s="564"/>
      <c r="O13" s="354"/>
      <c r="P13" s="354"/>
      <c r="Q13" s="354"/>
      <c r="R13" s="354"/>
      <c r="S13" s="354"/>
      <c r="T13" s="354"/>
      <c r="U13" s="354"/>
      <c r="V13" s="354"/>
      <c r="W13" s="354"/>
      <c r="X13" s="354"/>
      <c r="Y13" s="354"/>
      <c r="Z13" s="354"/>
      <c r="AA13" s="354"/>
      <c r="AB13" s="354"/>
    </row>
    <row r="14" spans="1:32" ht="17.25" customHeight="1" x14ac:dyDescent="0.2">
      <c r="A14" s="354"/>
      <c r="B14" s="392">
        <v>1</v>
      </c>
      <c r="C14" s="565" t="s">
        <v>253</v>
      </c>
      <c r="D14" s="395">
        <v>7171.1356476370111</v>
      </c>
      <c r="E14" s="395">
        <f>F14-D14</f>
        <v>-739.23658005952529</v>
      </c>
      <c r="F14" s="395">
        <v>6431.8990675774858</v>
      </c>
      <c r="G14" s="395">
        <f>J14-F14</f>
        <v>2092.8016273180601</v>
      </c>
      <c r="H14" s="395">
        <v>7684.0566650152805</v>
      </c>
      <c r="I14" s="395">
        <f>J14-H14</f>
        <v>840.64402988026541</v>
      </c>
      <c r="J14" s="395">
        <v>8524.7006948955459</v>
      </c>
      <c r="K14" s="395">
        <f>N14-J14</f>
        <v>-27.514486893731373</v>
      </c>
      <c r="L14" s="395">
        <v>8476.9742251887565</v>
      </c>
      <c r="M14" s="395">
        <f>N14-L14</f>
        <v>20.211982813058057</v>
      </c>
      <c r="N14" s="396">
        <v>8497.1862080018145</v>
      </c>
      <c r="O14" s="354"/>
      <c r="P14" s="354"/>
      <c r="Q14" s="566"/>
      <c r="R14" s="566"/>
      <c r="S14" s="566"/>
      <c r="T14" s="354"/>
      <c r="U14" s="354"/>
      <c r="V14" s="354"/>
      <c r="W14" s="354"/>
      <c r="X14" s="354"/>
      <c r="Y14" s="354"/>
      <c r="Z14" s="354"/>
      <c r="AA14" s="354"/>
      <c r="AB14" s="354"/>
    </row>
    <row r="15" spans="1:32" ht="17.25" customHeight="1" thickBot="1" x14ac:dyDescent="0.25">
      <c r="A15" s="354"/>
      <c r="B15" s="392">
        <f>+B14+1</f>
        <v>2</v>
      </c>
      <c r="C15" s="567" t="s">
        <v>274</v>
      </c>
      <c r="D15" s="398">
        <v>282.7</v>
      </c>
      <c r="E15" s="398">
        <f>F15-D15</f>
        <v>123.60128809267559</v>
      </c>
      <c r="F15" s="398">
        <v>406.30128809267558</v>
      </c>
      <c r="G15" s="398">
        <f>J15-F15</f>
        <v>-30.135057562377142</v>
      </c>
      <c r="H15" s="398">
        <v>202.9</v>
      </c>
      <c r="I15" s="398">
        <f>J15-H15</f>
        <v>173.26623053029843</v>
      </c>
      <c r="J15" s="398">
        <v>376.16623053029844</v>
      </c>
      <c r="K15" s="398">
        <f>N15-J15</f>
        <v>151.94311617000039</v>
      </c>
      <c r="L15" s="398">
        <v>241.9903687257497</v>
      </c>
      <c r="M15" s="398">
        <f>N15-L15</f>
        <v>286.11897797454913</v>
      </c>
      <c r="N15" s="568">
        <v>528.10934670029883</v>
      </c>
      <c r="O15" s="354"/>
      <c r="P15" s="354"/>
      <c r="Q15" s="354"/>
      <c r="R15" s="566"/>
      <c r="S15" s="566"/>
      <c r="T15" s="354"/>
      <c r="U15" s="354"/>
      <c r="V15" s="354"/>
      <c r="W15" s="354"/>
      <c r="X15" s="354"/>
      <c r="Y15" s="354"/>
      <c r="Z15" s="354"/>
      <c r="AA15" s="354"/>
      <c r="AB15" s="354"/>
    </row>
    <row r="16" spans="1:32" ht="17.25" customHeight="1" x14ac:dyDescent="0.2">
      <c r="A16" s="354"/>
      <c r="B16" s="392">
        <f>+B15+1</f>
        <v>3</v>
      </c>
      <c r="C16" s="569" t="s">
        <v>275</v>
      </c>
      <c r="D16" s="570">
        <f>SUM(D14:D15)</f>
        <v>7453.8356476370109</v>
      </c>
      <c r="E16" s="570">
        <f t="shared" ref="E16:M16" si="0">SUM(E14:E15)</f>
        <v>-615.63529196684976</v>
      </c>
      <c r="F16" s="570">
        <f t="shared" si="0"/>
        <v>6838.2003556701611</v>
      </c>
      <c r="G16" s="570">
        <f t="shared" si="0"/>
        <v>2062.6665697556828</v>
      </c>
      <c r="H16" s="570">
        <f t="shared" si="0"/>
        <v>7886.9566650152801</v>
      </c>
      <c r="I16" s="571">
        <f t="shared" si="0"/>
        <v>1013.9102604105639</v>
      </c>
      <c r="J16" s="571">
        <f t="shared" si="0"/>
        <v>8900.8669254258439</v>
      </c>
      <c r="K16" s="571">
        <f t="shared" si="0"/>
        <v>124.42862927626902</v>
      </c>
      <c r="L16" s="571">
        <f t="shared" si="0"/>
        <v>8718.9645939145066</v>
      </c>
      <c r="M16" s="571">
        <f t="shared" si="0"/>
        <v>306.33096078760718</v>
      </c>
      <c r="N16" s="572">
        <f>SUM(N14:N15)</f>
        <v>9025.2955547021138</v>
      </c>
      <c r="O16" s="354"/>
      <c r="P16" s="354"/>
      <c r="Q16" s="354"/>
      <c r="R16" s="566"/>
      <c r="S16" s="566"/>
      <c r="T16" s="566"/>
      <c r="U16" s="354"/>
      <c r="V16" s="354"/>
      <c r="W16" s="354"/>
      <c r="X16" s="354"/>
      <c r="Y16" s="354"/>
      <c r="Z16" s="354"/>
      <c r="AA16" s="354"/>
      <c r="AB16" s="354"/>
    </row>
    <row r="17" spans="1:30" ht="17.25" customHeight="1" x14ac:dyDescent="0.2">
      <c r="A17" s="354"/>
      <c r="B17" s="524"/>
      <c r="C17" s="573"/>
      <c r="D17" s="395"/>
      <c r="E17" s="395"/>
      <c r="F17" s="395"/>
      <c r="G17" s="395"/>
      <c r="H17" s="395"/>
      <c r="I17" s="570"/>
      <c r="J17" s="570"/>
      <c r="K17" s="570"/>
      <c r="L17" s="570"/>
      <c r="M17" s="570"/>
      <c r="N17" s="574"/>
      <c r="O17" s="354"/>
      <c r="P17" s="354"/>
      <c r="Q17" s="354"/>
      <c r="R17" s="354"/>
      <c r="S17" s="354"/>
      <c r="T17" s="354"/>
      <c r="U17" s="354"/>
      <c r="V17" s="354"/>
      <c r="W17" s="354"/>
      <c r="X17" s="354"/>
      <c r="Y17" s="354"/>
      <c r="Z17" s="354"/>
      <c r="AA17" s="354"/>
      <c r="AB17" s="354"/>
    </row>
    <row r="18" spans="1:30" ht="17.25" customHeight="1" x14ac:dyDescent="0.2">
      <c r="A18" s="354"/>
      <c r="B18" s="392">
        <f>+B16+1</f>
        <v>4</v>
      </c>
      <c r="C18" s="569" t="s">
        <v>276</v>
      </c>
      <c r="D18" s="575">
        <v>-106.58236777732691</v>
      </c>
      <c r="E18" s="575"/>
      <c r="F18" s="575"/>
      <c r="G18" s="575"/>
      <c r="H18" s="575">
        <v>-175.8749631276487</v>
      </c>
      <c r="I18" s="575"/>
      <c r="J18" s="575"/>
      <c r="K18" s="575"/>
      <c r="L18" s="575">
        <v>-118.71312325269719</v>
      </c>
      <c r="M18" s="575"/>
      <c r="N18" s="576"/>
      <c r="O18" s="354"/>
      <c r="P18" s="354"/>
      <c r="Q18" s="354"/>
      <c r="R18" s="354"/>
      <c r="S18" s="354"/>
      <c r="T18" s="354"/>
      <c r="U18" s="354"/>
      <c r="V18" s="354"/>
      <c r="W18" s="354"/>
      <c r="X18" s="354"/>
      <c r="Y18" s="354"/>
      <c r="Z18" s="354"/>
      <c r="AA18" s="354"/>
      <c r="AB18" s="354"/>
    </row>
    <row r="19" spans="1:30" ht="17.25" customHeight="1" thickBot="1" x14ac:dyDescent="0.25">
      <c r="A19" s="354"/>
      <c r="B19" s="524"/>
      <c r="C19" s="569"/>
      <c r="D19" s="575"/>
      <c r="E19" s="575"/>
      <c r="F19" s="575"/>
      <c r="G19" s="575"/>
      <c r="H19" s="577"/>
      <c r="I19" s="575"/>
      <c r="J19" s="575"/>
      <c r="K19" s="575"/>
      <c r="L19" s="575"/>
      <c r="M19" s="575"/>
      <c r="N19" s="578"/>
      <c r="O19" s="354"/>
      <c r="P19" s="354"/>
      <c r="Q19" s="354"/>
      <c r="R19" s="354"/>
      <c r="S19" s="354"/>
      <c r="T19" s="354"/>
      <c r="U19" s="354"/>
      <c r="V19" s="566"/>
      <c r="W19" s="566"/>
      <c r="X19" s="354"/>
      <c r="Y19" s="354"/>
      <c r="Z19" s="354"/>
      <c r="AA19" s="354"/>
      <c r="AB19" s="354"/>
    </row>
    <row r="20" spans="1:30" ht="24" customHeight="1" thickBot="1" x14ac:dyDescent="0.25">
      <c r="A20" s="354"/>
      <c r="B20" s="402">
        <f>+B18+1</f>
        <v>5</v>
      </c>
      <c r="C20" s="579" t="s">
        <v>277</v>
      </c>
      <c r="D20" s="580">
        <f t="shared" ref="D20:N20" si="1">SUM(D16:D18)</f>
        <v>7347.253279859684</v>
      </c>
      <c r="E20" s="580">
        <f>F20-D20</f>
        <v>-509.05292418952286</v>
      </c>
      <c r="F20" s="580">
        <f t="shared" si="1"/>
        <v>6838.2003556701611</v>
      </c>
      <c r="G20" s="580">
        <f>J20-F20</f>
        <v>2062.6665697556828</v>
      </c>
      <c r="H20" s="580">
        <f t="shared" si="1"/>
        <v>7711.0817018876314</v>
      </c>
      <c r="I20" s="580">
        <f>J20-H20</f>
        <v>1189.7852235382124</v>
      </c>
      <c r="J20" s="580">
        <f t="shared" si="1"/>
        <v>8900.8669254258439</v>
      </c>
      <c r="K20" s="580">
        <f>N20-J20</f>
        <v>124.42862927626993</v>
      </c>
      <c r="L20" s="580">
        <f t="shared" si="1"/>
        <v>8600.2514706618094</v>
      </c>
      <c r="M20" s="580">
        <f>N20-L20</f>
        <v>425.04408404030437</v>
      </c>
      <c r="N20" s="581">
        <f t="shared" si="1"/>
        <v>9025.2955547021138</v>
      </c>
      <c r="O20" s="354"/>
      <c r="P20" s="354"/>
      <c r="Q20" s="354"/>
      <c r="R20" s="354"/>
      <c r="S20" s="354"/>
      <c r="T20" s="354"/>
      <c r="U20" s="354"/>
      <c r="V20" s="566"/>
      <c r="W20" s="566"/>
      <c r="X20" s="566"/>
      <c r="Y20" s="354"/>
      <c r="Z20" s="354"/>
      <c r="AA20" s="354"/>
      <c r="AB20" s="354"/>
    </row>
    <row r="21" spans="1:30" ht="17.25" customHeight="1" x14ac:dyDescent="0.2">
      <c r="A21" s="354"/>
      <c r="B21" s="365"/>
      <c r="C21" s="582"/>
      <c r="D21" s="409"/>
      <c r="E21" s="409"/>
      <c r="F21" s="409"/>
      <c r="G21" s="583"/>
      <c r="H21" s="409"/>
      <c r="I21" s="409"/>
      <c r="J21" s="409"/>
      <c r="K21" s="409"/>
      <c r="L21" s="409"/>
      <c r="M21" s="409"/>
      <c r="N21" s="409"/>
      <c r="O21" s="354"/>
      <c r="P21" s="354"/>
      <c r="Q21" s="354"/>
      <c r="R21" s="354"/>
      <c r="S21" s="354"/>
      <c r="T21" s="354"/>
      <c r="U21" s="354"/>
      <c r="V21" s="584"/>
      <c r="W21" s="584"/>
      <c r="Y21" s="354"/>
      <c r="Z21" s="354"/>
      <c r="AA21" s="354"/>
      <c r="AB21" s="354"/>
    </row>
    <row r="22" spans="1:30" ht="17.25" customHeight="1" thickBot="1" x14ac:dyDescent="0.25">
      <c r="A22" s="354"/>
      <c r="B22" s="348"/>
      <c r="C22" s="348"/>
      <c r="D22" s="348"/>
      <c r="E22" s="348"/>
      <c r="F22" s="348"/>
      <c r="G22" s="348"/>
      <c r="H22" s="348"/>
      <c r="I22" s="348"/>
      <c r="J22" s="348"/>
      <c r="K22" s="348"/>
      <c r="L22" s="348"/>
      <c r="M22" s="348"/>
      <c r="N22" s="348"/>
      <c r="O22" s="354"/>
      <c r="P22" s="354"/>
      <c r="Q22" s="354"/>
      <c r="R22" s="354"/>
      <c r="S22" s="354"/>
      <c r="T22" s="354"/>
      <c r="U22" s="354"/>
      <c r="V22" s="566"/>
      <c r="W22" s="566"/>
      <c r="X22" s="566"/>
      <c r="Y22" s="354"/>
      <c r="Z22" s="354"/>
      <c r="AA22" s="354"/>
      <c r="AB22" s="354"/>
      <c r="AC22" s="354"/>
      <c r="AD22" s="354"/>
    </row>
    <row r="23" spans="1:30" ht="17.25" customHeight="1" x14ac:dyDescent="0.2">
      <c r="A23" s="354"/>
      <c r="B23" s="554" t="s">
        <v>9</v>
      </c>
      <c r="C23" s="372"/>
      <c r="D23" s="372">
        <v>2022</v>
      </c>
      <c r="E23" s="555" t="s">
        <v>278</v>
      </c>
      <c r="F23" s="372">
        <v>2023</v>
      </c>
      <c r="G23" s="555" t="s">
        <v>88</v>
      </c>
      <c r="H23" s="372">
        <v>2023</v>
      </c>
      <c r="I23" s="555" t="s">
        <v>279</v>
      </c>
      <c r="J23" s="372">
        <v>2024</v>
      </c>
      <c r="K23" s="555" t="s">
        <v>90</v>
      </c>
      <c r="L23" s="372">
        <v>2024</v>
      </c>
      <c r="M23" s="555" t="s">
        <v>91</v>
      </c>
      <c r="N23" s="556">
        <v>2025</v>
      </c>
      <c r="O23" s="354"/>
      <c r="P23" s="354"/>
      <c r="Q23" s="354"/>
      <c r="R23" s="354"/>
      <c r="S23" s="354"/>
      <c r="T23" s="354"/>
      <c r="U23" s="354"/>
      <c r="V23" s="354"/>
      <c r="W23" s="354"/>
      <c r="X23" s="566"/>
      <c r="Y23" s="354"/>
      <c r="Z23" s="354"/>
      <c r="AA23" s="354"/>
      <c r="AB23" s="354"/>
      <c r="AC23" s="354"/>
      <c r="AD23" s="354"/>
    </row>
    <row r="24" spans="1:30" ht="35.25" thickBot="1" x14ac:dyDescent="0.25">
      <c r="A24" s="354"/>
      <c r="B24" s="557" t="s">
        <v>10</v>
      </c>
      <c r="C24" s="378" t="s">
        <v>92</v>
      </c>
      <c r="D24" s="378" t="s">
        <v>12</v>
      </c>
      <c r="E24" s="378" t="s">
        <v>93</v>
      </c>
      <c r="F24" s="378" t="s">
        <v>280</v>
      </c>
      <c r="G24" s="378" t="s">
        <v>93</v>
      </c>
      <c r="H24" s="378" t="s">
        <v>12</v>
      </c>
      <c r="I24" s="378" t="s">
        <v>93</v>
      </c>
      <c r="J24" s="378" t="s">
        <v>281</v>
      </c>
      <c r="K24" s="378" t="s">
        <v>93</v>
      </c>
      <c r="L24" s="378" t="s">
        <v>12</v>
      </c>
      <c r="M24" s="378" t="s">
        <v>93</v>
      </c>
      <c r="N24" s="559" t="s">
        <v>28</v>
      </c>
      <c r="O24" s="354"/>
      <c r="P24" s="354"/>
      <c r="Q24" s="354"/>
      <c r="R24" s="354"/>
      <c r="S24" s="354"/>
      <c r="T24" s="354"/>
      <c r="U24" s="354"/>
      <c r="V24" s="354"/>
      <c r="W24" s="354"/>
      <c r="X24" s="354"/>
      <c r="Y24" s="354"/>
      <c r="Z24" s="354"/>
      <c r="AA24" s="354"/>
      <c r="AB24" s="354"/>
      <c r="AC24" s="354"/>
      <c r="AD24" s="354"/>
    </row>
    <row r="25" spans="1:30" ht="17.25" customHeight="1" x14ac:dyDescent="0.2">
      <c r="A25" s="354"/>
      <c r="B25" s="560"/>
      <c r="C25" s="561"/>
      <c r="D25" s="561" t="s">
        <v>13</v>
      </c>
      <c r="E25" s="561" t="s">
        <v>14</v>
      </c>
      <c r="F25" s="561" t="s">
        <v>15</v>
      </c>
      <c r="G25" s="561" t="s">
        <v>16</v>
      </c>
      <c r="H25" s="562" t="s">
        <v>17</v>
      </c>
      <c r="I25" s="561" t="s">
        <v>18</v>
      </c>
      <c r="J25" s="561" t="s">
        <v>19</v>
      </c>
      <c r="K25" s="561" t="s">
        <v>20</v>
      </c>
      <c r="L25" s="562" t="s">
        <v>21</v>
      </c>
      <c r="M25" s="561" t="s">
        <v>94</v>
      </c>
      <c r="N25" s="563" t="s">
        <v>95</v>
      </c>
      <c r="O25" s="354"/>
      <c r="P25" s="354"/>
      <c r="Q25" s="354"/>
      <c r="R25" s="354"/>
      <c r="S25" s="354"/>
      <c r="T25" s="354"/>
      <c r="U25" s="354"/>
      <c r="V25" s="354"/>
      <c r="W25" s="354"/>
      <c r="X25" s="354"/>
      <c r="Y25" s="354"/>
      <c r="Z25" s="354"/>
      <c r="AA25" s="354"/>
      <c r="AB25" s="354"/>
      <c r="AC25" s="354"/>
      <c r="AD25" s="354"/>
    </row>
    <row r="26" spans="1:30" ht="17.25" customHeight="1" x14ac:dyDescent="0.2">
      <c r="A26" s="354"/>
      <c r="B26" s="392"/>
      <c r="C26" s="499"/>
      <c r="D26" s="499"/>
      <c r="E26" s="499"/>
      <c r="F26" s="499"/>
      <c r="G26" s="499"/>
      <c r="H26" s="499"/>
      <c r="I26" s="499"/>
      <c r="J26" s="499"/>
      <c r="K26" s="499"/>
      <c r="L26" s="499"/>
      <c r="M26" s="499"/>
      <c r="N26" s="564"/>
      <c r="O26" s="354"/>
      <c r="P26" s="354"/>
      <c r="Q26" s="354"/>
      <c r="R26" s="354"/>
      <c r="S26" s="354"/>
      <c r="T26" s="354"/>
      <c r="U26" s="354"/>
      <c r="V26" s="354"/>
      <c r="W26" s="354"/>
      <c r="X26" s="354"/>
      <c r="Y26" s="354"/>
      <c r="Z26" s="354"/>
      <c r="AA26" s="354"/>
      <c r="AB26" s="354"/>
      <c r="AC26" s="354"/>
      <c r="AD26" s="354"/>
    </row>
    <row r="27" spans="1:30" ht="17.25" customHeight="1" x14ac:dyDescent="0.2">
      <c r="A27" s="354"/>
      <c r="B27" s="392">
        <f>+B20+1</f>
        <v>6</v>
      </c>
      <c r="C27" s="565" t="s">
        <v>253</v>
      </c>
      <c r="D27" s="395">
        <f>N14</f>
        <v>8497.1862080018145</v>
      </c>
      <c r="E27" s="395">
        <f>H27-D27</f>
        <v>987.00736619647614</v>
      </c>
      <c r="F27" s="395">
        <v>8613.1841530652746</v>
      </c>
      <c r="G27" s="395">
        <f>H27-F27</f>
        <v>871.00942113301608</v>
      </c>
      <c r="H27" s="395">
        <v>9484.1935741982907</v>
      </c>
      <c r="I27" s="395">
        <f>L27-H27</f>
        <v>1499.1323816751737</v>
      </c>
      <c r="J27" s="395">
        <v>11137.203697911631</v>
      </c>
      <c r="K27" s="395">
        <f>L27-J27</f>
        <v>-153.87774203816662</v>
      </c>
      <c r="L27" s="395">
        <v>10983.325955873464</v>
      </c>
      <c r="M27" s="395">
        <f>N27-L27</f>
        <v>1658.6000823547129</v>
      </c>
      <c r="N27" s="396">
        <v>12641.926038228177</v>
      </c>
      <c r="O27" s="354"/>
      <c r="P27" s="354"/>
      <c r="Q27" s="354"/>
      <c r="R27" s="354"/>
      <c r="S27" s="354"/>
      <c r="T27" s="354"/>
      <c r="U27" s="354"/>
      <c r="V27" s="354"/>
      <c r="W27" s="354"/>
      <c r="X27" s="354"/>
      <c r="Y27" s="354"/>
      <c r="Z27" s="354"/>
      <c r="AA27" s="354"/>
      <c r="AB27" s="354"/>
      <c r="AC27" s="354"/>
      <c r="AD27" s="354"/>
    </row>
    <row r="28" spans="1:30" ht="17.25" customHeight="1" thickBot="1" x14ac:dyDescent="0.25">
      <c r="A28" s="354"/>
      <c r="B28" s="392">
        <f>+B27+1</f>
        <v>7</v>
      </c>
      <c r="C28" s="567" t="s">
        <v>274</v>
      </c>
      <c r="D28" s="398">
        <f>N15</f>
        <v>528.10934670029883</v>
      </c>
      <c r="E28" s="398">
        <f>H28-D28</f>
        <v>-160.91348389999985</v>
      </c>
      <c r="F28" s="398">
        <v>175.65788378575007</v>
      </c>
      <c r="G28" s="398">
        <f>H28-F28</f>
        <v>191.53797901454891</v>
      </c>
      <c r="H28" s="398">
        <v>367.19586280029898</v>
      </c>
      <c r="I28" s="398">
        <f>L28-H28</f>
        <v>274.22243438766236</v>
      </c>
      <c r="J28" s="398">
        <v>125.14822986074978</v>
      </c>
      <c r="K28" s="398">
        <f>L28-J28</f>
        <v>516.27006732721156</v>
      </c>
      <c r="L28" s="398">
        <v>641.41829718796134</v>
      </c>
      <c r="M28" s="398">
        <f>N28-L28</f>
        <v>-125.06406996233727</v>
      </c>
      <c r="N28" s="399">
        <v>516.35422722562407</v>
      </c>
      <c r="O28" s="354"/>
      <c r="P28" s="354"/>
      <c r="Q28" s="566"/>
      <c r="R28" s="354"/>
      <c r="S28" s="354"/>
      <c r="T28" s="354"/>
      <c r="U28" s="354"/>
      <c r="V28" s="354"/>
      <c r="W28" s="354"/>
      <c r="X28" s="354"/>
      <c r="Y28" s="354"/>
      <c r="Z28" s="354"/>
      <c r="AA28" s="354"/>
      <c r="AB28" s="354"/>
      <c r="AC28" s="354"/>
      <c r="AD28" s="354"/>
    </row>
    <row r="29" spans="1:30" ht="17.25" customHeight="1" x14ac:dyDescent="0.2">
      <c r="A29" s="354"/>
      <c r="B29" s="392">
        <f>+B28+1</f>
        <v>8</v>
      </c>
      <c r="C29" s="569" t="s">
        <v>275</v>
      </c>
      <c r="D29" s="571">
        <f>SUM(D27:D28)</f>
        <v>9025.2955547021138</v>
      </c>
      <c r="E29" s="571">
        <f t="shared" ref="E29:M29" si="2">SUM(E27:E28)</f>
        <v>826.09388229647629</v>
      </c>
      <c r="F29" s="571">
        <f t="shared" si="2"/>
        <v>8788.8420368510251</v>
      </c>
      <c r="G29" s="571">
        <f t="shared" si="2"/>
        <v>1062.547400147565</v>
      </c>
      <c r="H29" s="571">
        <f t="shared" si="2"/>
        <v>9851.3894369985901</v>
      </c>
      <c r="I29" s="571">
        <f t="shared" si="2"/>
        <v>1773.3548160628361</v>
      </c>
      <c r="J29" s="571">
        <f t="shared" si="2"/>
        <v>11262.351927772381</v>
      </c>
      <c r="K29" s="571">
        <f t="shared" si="2"/>
        <v>362.39232528904495</v>
      </c>
      <c r="L29" s="571">
        <f t="shared" si="2"/>
        <v>11624.744253061426</v>
      </c>
      <c r="M29" s="571">
        <f t="shared" si="2"/>
        <v>1533.5360123923756</v>
      </c>
      <c r="N29" s="585">
        <f>SUM(N27:N28)</f>
        <v>13158.280265453801</v>
      </c>
      <c r="O29" s="354"/>
      <c r="P29" s="354"/>
      <c r="Q29" s="566"/>
      <c r="R29" s="354"/>
      <c r="S29" s="354"/>
      <c r="T29" s="354"/>
      <c r="U29" s="354"/>
      <c r="V29" s="354"/>
      <c r="W29" s="354"/>
      <c r="X29" s="354"/>
      <c r="Y29" s="354"/>
      <c r="Z29" s="354"/>
      <c r="AA29" s="354"/>
      <c r="AB29" s="354"/>
      <c r="AC29" s="354"/>
      <c r="AD29" s="354"/>
    </row>
    <row r="30" spans="1:30" ht="17.25" customHeight="1" x14ac:dyDescent="0.2">
      <c r="A30" s="354"/>
      <c r="B30" s="524"/>
      <c r="C30" s="573"/>
      <c r="D30" s="395"/>
      <c r="E30" s="395"/>
      <c r="F30" s="395"/>
      <c r="G30" s="395"/>
      <c r="H30" s="395"/>
      <c r="I30" s="395"/>
      <c r="J30" s="395"/>
      <c r="K30" s="575"/>
      <c r="L30" s="395"/>
      <c r="M30" s="395"/>
      <c r="N30" s="396"/>
      <c r="O30" s="354"/>
      <c r="P30" s="354"/>
      <c r="Q30" s="566"/>
      <c r="R30" s="354"/>
      <c r="S30" s="354"/>
      <c r="T30" s="354"/>
      <c r="U30" s="354"/>
      <c r="V30" s="354"/>
      <c r="W30" s="354"/>
      <c r="X30" s="354"/>
      <c r="Y30" s="354"/>
      <c r="Z30" s="354"/>
      <c r="AA30" s="354"/>
      <c r="AB30" s="354"/>
      <c r="AC30" s="354"/>
      <c r="AD30" s="354"/>
    </row>
    <row r="31" spans="1:30" ht="17.25" customHeight="1" x14ac:dyDescent="0.2">
      <c r="A31" s="354"/>
      <c r="B31" s="524">
        <f>+B29+1</f>
        <v>9</v>
      </c>
      <c r="C31" s="569" t="s">
        <v>276</v>
      </c>
      <c r="D31" s="395"/>
      <c r="E31" s="395"/>
      <c r="F31" s="395">
        <v>-173.87451867853633</v>
      </c>
      <c r="G31" s="395"/>
      <c r="H31" s="395"/>
      <c r="I31" s="395"/>
      <c r="J31" s="395">
        <v>-228.98163797215784</v>
      </c>
      <c r="K31" s="395"/>
      <c r="L31" s="395"/>
      <c r="M31" s="395"/>
      <c r="N31" s="396"/>
      <c r="O31" s="354"/>
      <c r="P31" s="354"/>
      <c r="Q31" s="566"/>
      <c r="R31" s="354"/>
      <c r="S31" s="354"/>
      <c r="T31" s="354"/>
      <c r="U31" s="354"/>
      <c r="V31" s="354"/>
      <c r="W31" s="354"/>
      <c r="X31" s="354"/>
      <c r="Y31" s="354"/>
      <c r="Z31" s="354"/>
      <c r="AA31" s="354"/>
      <c r="AB31" s="354"/>
      <c r="AC31" s="354"/>
      <c r="AD31" s="354"/>
    </row>
    <row r="32" spans="1:30" ht="17.25" customHeight="1" thickBot="1" x14ac:dyDescent="0.25">
      <c r="A32" s="354"/>
      <c r="B32" s="524"/>
      <c r="C32" s="569"/>
      <c r="D32" s="395"/>
      <c r="E32" s="395"/>
      <c r="F32" s="395"/>
      <c r="G32" s="395"/>
      <c r="H32" s="395"/>
      <c r="I32" s="395"/>
      <c r="J32" s="395"/>
      <c r="K32" s="575"/>
      <c r="L32" s="395"/>
      <c r="M32" s="395"/>
      <c r="N32" s="396"/>
      <c r="O32" s="354"/>
      <c r="P32" s="354"/>
      <c r="Q32" s="354"/>
      <c r="R32" s="354"/>
      <c r="S32" s="354"/>
      <c r="T32" s="354"/>
      <c r="U32" s="354"/>
      <c r="V32" s="354"/>
      <c r="W32" s="354"/>
      <c r="X32" s="354"/>
      <c r="Y32" s="354"/>
      <c r="Z32" s="354"/>
      <c r="AA32" s="354"/>
      <c r="AB32" s="354"/>
      <c r="AC32" s="354"/>
      <c r="AD32" s="354"/>
    </row>
    <row r="33" spans="1:28" ht="24" customHeight="1" thickBot="1" x14ac:dyDescent="0.25">
      <c r="B33" s="402">
        <f>+B31+1</f>
        <v>10</v>
      </c>
      <c r="C33" s="579" t="s">
        <v>277</v>
      </c>
      <c r="D33" s="586">
        <f>SUM(D29:D31)</f>
        <v>9025.2955547021138</v>
      </c>
      <c r="E33" s="586">
        <f>H33-D33</f>
        <v>826.09388229647629</v>
      </c>
      <c r="F33" s="586">
        <f t="shared" ref="F33:L33" si="3">SUM(F29:F31)</f>
        <v>8614.9675181724888</v>
      </c>
      <c r="G33" s="586">
        <f>H33-F33</f>
        <v>1236.4219188261013</v>
      </c>
      <c r="H33" s="586">
        <f t="shared" si="3"/>
        <v>9851.3894369985901</v>
      </c>
      <c r="I33" s="586">
        <f>L33-H33</f>
        <v>1773.3548160628361</v>
      </c>
      <c r="J33" s="586">
        <f t="shared" si="3"/>
        <v>11033.370289800223</v>
      </c>
      <c r="K33" s="586">
        <f>L33-J33</f>
        <v>591.37396326120324</v>
      </c>
      <c r="L33" s="586">
        <f t="shared" si="3"/>
        <v>11624.744253061426</v>
      </c>
      <c r="M33" s="586">
        <f>N33-L33</f>
        <v>1533.5360123923747</v>
      </c>
      <c r="N33" s="581">
        <f>SUM(N29:N31)</f>
        <v>13158.280265453801</v>
      </c>
    </row>
    <row r="34" spans="1:28" ht="17.25" customHeight="1" x14ac:dyDescent="0.2"/>
    <row r="35" spans="1:28" ht="17.25" customHeight="1" thickBot="1" x14ac:dyDescent="0.25"/>
    <row r="36" spans="1:28" ht="17.25" customHeight="1" x14ac:dyDescent="0.2">
      <c r="A36" s="354"/>
      <c r="B36" s="554" t="s">
        <v>9</v>
      </c>
      <c r="C36" s="372"/>
      <c r="D36" s="372">
        <v>2025</v>
      </c>
      <c r="E36" s="555" t="s">
        <v>87</v>
      </c>
      <c r="F36" s="372">
        <v>2025</v>
      </c>
      <c r="G36" s="555" t="s">
        <v>269</v>
      </c>
      <c r="H36" s="372">
        <v>2026</v>
      </c>
      <c r="I36" s="555" t="s">
        <v>89</v>
      </c>
      <c r="J36" s="372">
        <v>2026</v>
      </c>
      <c r="K36" s="555" t="s">
        <v>90</v>
      </c>
      <c r="L36" s="372">
        <v>2027</v>
      </c>
      <c r="M36" s="555" t="s">
        <v>91</v>
      </c>
      <c r="N36" s="556">
        <v>2028</v>
      </c>
      <c r="O36" s="354"/>
      <c r="P36" s="354"/>
      <c r="Q36" s="354"/>
      <c r="R36" s="354"/>
      <c r="S36" s="354"/>
      <c r="T36" s="354"/>
      <c r="U36" s="354"/>
      <c r="V36" s="354"/>
      <c r="W36" s="354"/>
      <c r="X36" s="354"/>
      <c r="Y36" s="354"/>
      <c r="Z36" s="354"/>
      <c r="AA36" s="354"/>
      <c r="AB36" s="354"/>
    </row>
    <row r="37" spans="1:28" ht="35.25" thickBot="1" x14ac:dyDescent="0.25">
      <c r="A37" s="354"/>
      <c r="B37" s="557" t="s">
        <v>10</v>
      </c>
      <c r="C37" s="378" t="s">
        <v>92</v>
      </c>
      <c r="D37" s="378" t="s">
        <v>282</v>
      </c>
      <c r="E37" s="378" t="s">
        <v>93</v>
      </c>
      <c r="F37" s="378" t="s">
        <v>28</v>
      </c>
      <c r="G37" s="378" t="s">
        <v>93</v>
      </c>
      <c r="H37" s="378" t="s">
        <v>283</v>
      </c>
      <c r="I37" s="378" t="s">
        <v>93</v>
      </c>
      <c r="J37" s="378" t="s">
        <v>28</v>
      </c>
      <c r="K37" s="378" t="s">
        <v>93</v>
      </c>
      <c r="L37" s="378" t="s">
        <v>29</v>
      </c>
      <c r="M37" s="378" t="s">
        <v>93</v>
      </c>
      <c r="N37" s="559" t="s">
        <v>29</v>
      </c>
      <c r="O37" s="354"/>
      <c r="P37" s="354"/>
      <c r="Q37" s="354"/>
      <c r="R37" s="354"/>
      <c r="S37" s="354"/>
      <c r="T37" s="354"/>
      <c r="U37" s="354"/>
      <c r="V37" s="354"/>
      <c r="W37" s="354"/>
      <c r="X37" s="354"/>
      <c r="Y37" s="354"/>
      <c r="Z37" s="354"/>
      <c r="AA37" s="354"/>
      <c r="AB37" s="354"/>
    </row>
    <row r="38" spans="1:28" ht="17.25" customHeight="1" x14ac:dyDescent="0.2">
      <c r="A38" s="354"/>
      <c r="B38" s="560"/>
      <c r="C38" s="561"/>
      <c r="D38" s="561" t="s">
        <v>13</v>
      </c>
      <c r="E38" s="561" t="s">
        <v>14</v>
      </c>
      <c r="F38" s="561" t="s">
        <v>15</v>
      </c>
      <c r="G38" s="561" t="s">
        <v>16</v>
      </c>
      <c r="H38" s="562" t="s">
        <v>17</v>
      </c>
      <c r="I38" s="561" t="s">
        <v>18</v>
      </c>
      <c r="J38" s="561" t="s">
        <v>19</v>
      </c>
      <c r="K38" s="561" t="s">
        <v>20</v>
      </c>
      <c r="L38" s="562" t="s">
        <v>21</v>
      </c>
      <c r="M38" s="561" t="s">
        <v>94</v>
      </c>
      <c r="N38" s="563" t="s">
        <v>95</v>
      </c>
      <c r="O38" s="354"/>
      <c r="P38" s="354"/>
      <c r="Q38" s="354"/>
      <c r="R38" s="354"/>
      <c r="S38" s="354"/>
      <c r="T38" s="354"/>
      <c r="U38" s="354"/>
      <c r="V38" s="354"/>
      <c r="W38" s="354"/>
      <c r="X38" s="354"/>
      <c r="Y38" s="354"/>
      <c r="Z38" s="354"/>
      <c r="AA38" s="354"/>
      <c r="AB38" s="354"/>
    </row>
    <row r="39" spans="1:28" ht="17.25" customHeight="1" x14ac:dyDescent="0.2">
      <c r="A39" s="354"/>
      <c r="B39" s="392"/>
      <c r="C39" s="499"/>
      <c r="D39" s="499"/>
      <c r="E39" s="499"/>
      <c r="F39" s="499"/>
      <c r="G39" s="499"/>
      <c r="H39" s="499"/>
      <c r="I39" s="499"/>
      <c r="J39" s="499"/>
      <c r="K39" s="499"/>
      <c r="L39" s="499"/>
      <c r="M39" s="499"/>
      <c r="N39" s="564"/>
      <c r="O39" s="354"/>
      <c r="P39" s="354"/>
      <c r="Q39" s="354"/>
      <c r="R39" s="354"/>
      <c r="S39" s="354"/>
      <c r="T39" s="354"/>
      <c r="U39" s="354"/>
      <c r="V39" s="354"/>
      <c r="W39" s="354"/>
      <c r="X39" s="354"/>
      <c r="Y39" s="354"/>
      <c r="Z39" s="354"/>
      <c r="AA39" s="354"/>
      <c r="AB39" s="354"/>
    </row>
    <row r="40" spans="1:28" ht="17.25" customHeight="1" x14ac:dyDescent="0.2">
      <c r="A40" s="354"/>
      <c r="B40" s="392">
        <f>+B33+1</f>
        <v>11</v>
      </c>
      <c r="C40" s="565" t="s">
        <v>253</v>
      </c>
      <c r="D40" s="395">
        <v>12373.446720363427</v>
      </c>
      <c r="E40" s="395">
        <f>F40-D40</f>
        <v>268.47931786475056</v>
      </c>
      <c r="F40" s="395">
        <f>N27</f>
        <v>12641.926038228177</v>
      </c>
      <c r="G40" s="395">
        <f>J40-F40</f>
        <v>1709.2411897582097</v>
      </c>
      <c r="H40" s="395">
        <v>13222.097047243289</v>
      </c>
      <c r="I40" s="395">
        <f>J40-H40</f>
        <v>1129.0701807430978</v>
      </c>
      <c r="J40" s="395">
        <v>14351.167227986387</v>
      </c>
      <c r="K40" s="395">
        <f>L40-J40</f>
        <v>949.87385942104629</v>
      </c>
      <c r="L40" s="395">
        <v>15301.041087407433</v>
      </c>
      <c r="M40" s="395">
        <f>N40-L40</f>
        <v>544.94293243612083</v>
      </c>
      <c r="N40" s="396">
        <v>15845.984019843554</v>
      </c>
      <c r="O40" s="354"/>
      <c r="P40" s="354"/>
      <c r="Q40" s="354"/>
      <c r="R40" s="354"/>
      <c r="S40" s="354"/>
      <c r="T40" s="354"/>
      <c r="U40" s="354"/>
      <c r="V40" s="354"/>
      <c r="W40" s="354"/>
      <c r="X40" s="354"/>
      <c r="Y40" s="354"/>
      <c r="Z40" s="354"/>
      <c r="AA40" s="354"/>
      <c r="AB40" s="354"/>
    </row>
    <row r="41" spans="1:28" ht="17.25" customHeight="1" x14ac:dyDescent="0.2">
      <c r="A41" s="354"/>
      <c r="B41" s="392">
        <f>+B40+1</f>
        <v>12</v>
      </c>
      <c r="C41" s="567" t="s">
        <v>274</v>
      </c>
      <c r="D41" s="587">
        <v>98.112720355749843</v>
      </c>
      <c r="E41" s="587">
        <f>F41-D41</f>
        <v>418.24150686987423</v>
      </c>
      <c r="F41" s="587">
        <f>N28</f>
        <v>516.35422722562407</v>
      </c>
      <c r="G41" s="587">
        <f>J41-F41</f>
        <v>-11.348525609999797</v>
      </c>
      <c r="H41" s="587">
        <v>94.551353330749862</v>
      </c>
      <c r="I41" s="587">
        <f>J41-H41</f>
        <v>410.45434828487441</v>
      </c>
      <c r="J41" s="587">
        <v>505.00570161562428</v>
      </c>
      <c r="K41" s="587">
        <f>L41-J41</f>
        <v>-11.348526020000463</v>
      </c>
      <c r="L41" s="587">
        <v>493.65717559562381</v>
      </c>
      <c r="M41" s="587">
        <f>N41-L41</f>
        <v>-11.348525579999659</v>
      </c>
      <c r="N41" s="588">
        <v>482.30865001562415</v>
      </c>
      <c r="O41" s="354"/>
      <c r="P41" s="354"/>
      <c r="Q41" s="354"/>
      <c r="R41" s="354"/>
      <c r="S41" s="354"/>
      <c r="T41" s="354"/>
      <c r="U41" s="354"/>
      <c r="V41" s="354"/>
      <c r="W41" s="354"/>
      <c r="X41" s="354"/>
      <c r="Y41" s="354"/>
      <c r="Z41" s="354"/>
      <c r="AA41" s="354"/>
      <c r="AB41" s="354"/>
    </row>
    <row r="42" spans="1:28" ht="17.25" customHeight="1" x14ac:dyDescent="0.2">
      <c r="A42" s="354"/>
      <c r="B42" s="524">
        <f>+B41+1</f>
        <v>13</v>
      </c>
      <c r="C42" s="569" t="s">
        <v>275</v>
      </c>
      <c r="D42" s="571">
        <f>SUM(D40:D41)</f>
        <v>12471.559440719177</v>
      </c>
      <c r="E42" s="571">
        <f t="shared" ref="E42:M42" si="4">SUM(E40:E41)</f>
        <v>686.72082473462478</v>
      </c>
      <c r="F42" s="571">
        <f t="shared" si="4"/>
        <v>13158.280265453801</v>
      </c>
      <c r="G42" s="571">
        <f t="shared" si="4"/>
        <v>1697.8926641482099</v>
      </c>
      <c r="H42" s="571">
        <f t="shared" si="4"/>
        <v>13316.648400574039</v>
      </c>
      <c r="I42" s="571">
        <f t="shared" si="4"/>
        <v>1539.5245290279722</v>
      </c>
      <c r="J42" s="571">
        <f t="shared" si="4"/>
        <v>14856.172929602011</v>
      </c>
      <c r="K42" s="571">
        <f t="shared" si="4"/>
        <v>938.52533340104583</v>
      </c>
      <c r="L42" s="571">
        <f t="shared" si="4"/>
        <v>15794.698263003058</v>
      </c>
      <c r="M42" s="571">
        <f t="shared" si="4"/>
        <v>533.59440685612117</v>
      </c>
      <c r="N42" s="585">
        <f>SUM(N40:N41)</f>
        <v>16328.292669859178</v>
      </c>
      <c r="O42" s="354"/>
      <c r="P42" s="354"/>
      <c r="Q42" s="354"/>
      <c r="R42" s="354"/>
      <c r="S42" s="354"/>
      <c r="T42" s="354"/>
      <c r="U42" s="354"/>
      <c r="V42" s="354"/>
      <c r="W42" s="354"/>
      <c r="X42" s="354"/>
      <c r="Y42" s="354"/>
      <c r="Z42" s="354"/>
      <c r="AA42" s="354"/>
      <c r="AB42" s="354"/>
    </row>
    <row r="43" spans="1:28" ht="17.25" customHeight="1" x14ac:dyDescent="0.2">
      <c r="A43" s="354"/>
      <c r="B43" s="524"/>
      <c r="C43" s="573"/>
      <c r="D43" s="395"/>
      <c r="E43" s="395"/>
      <c r="F43" s="395"/>
      <c r="G43" s="395"/>
      <c r="H43" s="395"/>
      <c r="I43" s="395"/>
      <c r="J43" s="395"/>
      <c r="K43" s="575"/>
      <c r="L43" s="395"/>
      <c r="M43" s="395"/>
      <c r="N43" s="396"/>
      <c r="O43" s="354"/>
      <c r="P43" s="354"/>
      <c r="Q43" s="354"/>
      <c r="R43" s="354"/>
      <c r="S43" s="354"/>
      <c r="T43" s="354"/>
      <c r="U43" s="354"/>
      <c r="V43" s="354"/>
      <c r="W43" s="354"/>
      <c r="X43" s="354"/>
      <c r="Y43" s="354"/>
      <c r="Z43" s="354"/>
      <c r="AA43" s="354"/>
      <c r="AB43" s="354"/>
    </row>
    <row r="44" spans="1:28" ht="17.25" customHeight="1" x14ac:dyDescent="0.2">
      <c r="A44" s="354"/>
      <c r="B44" s="524">
        <f>+B42+1</f>
        <v>14</v>
      </c>
      <c r="C44" s="569" t="s">
        <v>276</v>
      </c>
      <c r="D44" s="395">
        <v>-282.74150618586827</v>
      </c>
      <c r="E44" s="395"/>
      <c r="F44" s="395"/>
      <c r="G44" s="395"/>
      <c r="H44" s="395">
        <v>-324.84826197402799</v>
      </c>
      <c r="I44" s="395"/>
      <c r="J44" s="395"/>
      <c r="K44" s="575"/>
      <c r="L44" s="395"/>
      <c r="M44" s="395"/>
      <c r="N44" s="396"/>
      <c r="O44" s="354"/>
      <c r="P44" s="354"/>
      <c r="Q44" s="354"/>
      <c r="R44" s="354"/>
      <c r="S44" s="354"/>
      <c r="T44" s="354"/>
      <c r="U44" s="354"/>
      <c r="V44" s="354"/>
      <c r="W44" s="354"/>
      <c r="X44" s="354"/>
      <c r="Y44" s="354"/>
      <c r="Z44" s="354"/>
      <c r="AA44" s="354"/>
      <c r="AB44" s="354"/>
    </row>
    <row r="45" spans="1:28" ht="17.25" customHeight="1" thickBot="1" x14ac:dyDescent="0.25">
      <c r="A45" s="354"/>
      <c r="B45" s="524"/>
      <c r="C45" s="569"/>
      <c r="D45" s="395"/>
      <c r="E45" s="395"/>
      <c r="F45" s="395"/>
      <c r="G45" s="395"/>
      <c r="H45" s="395"/>
      <c r="I45" s="395"/>
      <c r="J45" s="395"/>
      <c r="K45" s="575"/>
      <c r="L45" s="395"/>
      <c r="M45" s="395"/>
      <c r="N45" s="396"/>
      <c r="O45" s="354"/>
      <c r="P45" s="354"/>
      <c r="Q45" s="354"/>
      <c r="R45" s="354"/>
      <c r="S45" s="354"/>
      <c r="T45" s="354"/>
      <c r="U45" s="354"/>
      <c r="V45" s="354"/>
      <c r="W45" s="354"/>
      <c r="X45" s="354"/>
      <c r="Y45" s="354"/>
      <c r="Z45" s="354"/>
      <c r="AA45" s="354"/>
      <c r="AB45" s="354"/>
    </row>
    <row r="46" spans="1:28" ht="24" customHeight="1" thickBot="1" x14ac:dyDescent="0.25">
      <c r="B46" s="524">
        <f>+B44+1</f>
        <v>15</v>
      </c>
      <c r="C46" s="579" t="s">
        <v>277</v>
      </c>
      <c r="D46" s="589">
        <f>SUM(D42:D44)</f>
        <v>12188.817934533308</v>
      </c>
      <c r="E46" s="589">
        <f>F46-D46</f>
        <v>969.4623309204926</v>
      </c>
      <c r="F46" s="589">
        <f t="shared" ref="F46:M46" si="5">SUM(F42:F44)</f>
        <v>13158.280265453801</v>
      </c>
      <c r="G46" s="589">
        <f>J46-F46</f>
        <v>1697.8926641482103</v>
      </c>
      <c r="H46" s="589">
        <f t="shared" si="5"/>
        <v>12991.800138600011</v>
      </c>
      <c r="I46" s="589">
        <f>J46-H46</f>
        <v>1864.3727910020007</v>
      </c>
      <c r="J46" s="589">
        <f t="shared" si="5"/>
        <v>14856.172929602011</v>
      </c>
      <c r="K46" s="589">
        <f>L46-J46</f>
        <v>938.52533340104674</v>
      </c>
      <c r="L46" s="589">
        <f t="shared" si="5"/>
        <v>15794.698263003058</v>
      </c>
      <c r="M46" s="589">
        <f t="shared" si="5"/>
        <v>533.59440685612117</v>
      </c>
      <c r="N46" s="590">
        <f>SUM(N42:N44)</f>
        <v>16328.292669859178</v>
      </c>
    </row>
    <row r="47" spans="1:28" ht="17.25" customHeight="1" thickTop="1" x14ac:dyDescent="0.2">
      <c r="B47" s="591"/>
      <c r="C47" s="592"/>
      <c r="D47" s="593"/>
      <c r="E47" s="593"/>
      <c r="F47" s="593"/>
      <c r="G47" s="593"/>
      <c r="H47" s="593"/>
      <c r="I47" s="593"/>
      <c r="J47" s="593"/>
      <c r="K47" s="593"/>
      <c r="L47" s="593"/>
      <c r="M47" s="593"/>
      <c r="N47" s="594"/>
    </row>
    <row r="48" spans="1:28" ht="24" customHeight="1" thickBot="1" x14ac:dyDescent="0.25">
      <c r="B48" s="402">
        <f>+B46+1</f>
        <v>16</v>
      </c>
      <c r="C48" s="595" t="s">
        <v>284</v>
      </c>
      <c r="D48" s="596">
        <v>0</v>
      </c>
      <c r="E48" s="596">
        <f>F48-D48</f>
        <v>0</v>
      </c>
      <c r="F48" s="596">
        <v>0</v>
      </c>
      <c r="G48" s="596">
        <f>H48-F48</f>
        <v>0</v>
      </c>
      <c r="H48" s="596">
        <v>0</v>
      </c>
      <c r="I48" s="596">
        <f>J48-H48</f>
        <v>0</v>
      </c>
      <c r="J48" s="596">
        <v>0</v>
      </c>
      <c r="K48" s="596">
        <f>L48-J48</f>
        <v>0</v>
      </c>
      <c r="L48" s="596">
        <v>0</v>
      </c>
      <c r="M48" s="596">
        <f>N48-L48</f>
        <v>0</v>
      </c>
      <c r="N48" s="597">
        <v>0</v>
      </c>
    </row>
    <row r="50" spans="1:12" ht="13.5" thickBot="1" x14ac:dyDescent="0.25"/>
    <row r="51" spans="1:12" ht="15.75" x14ac:dyDescent="0.2">
      <c r="B51" s="554" t="s">
        <v>9</v>
      </c>
      <c r="C51" s="372"/>
      <c r="D51" s="372">
        <v>2028</v>
      </c>
      <c r="E51" s="555" t="s">
        <v>87</v>
      </c>
      <c r="F51" s="598">
        <v>2029</v>
      </c>
      <c r="G51" s="555" t="s">
        <v>88</v>
      </c>
      <c r="H51" s="372">
        <v>2030</v>
      </c>
      <c r="I51" s="555" t="s">
        <v>89</v>
      </c>
      <c r="J51" s="556">
        <v>2031</v>
      </c>
    </row>
    <row r="52" spans="1:12" ht="16.5" thickBot="1" x14ac:dyDescent="0.25">
      <c r="B52" s="557" t="s">
        <v>10</v>
      </c>
      <c r="C52" s="378" t="s">
        <v>92</v>
      </c>
      <c r="D52" s="378" t="s">
        <v>29</v>
      </c>
      <c r="E52" s="378" t="s">
        <v>93</v>
      </c>
      <c r="F52" s="599" t="s">
        <v>29</v>
      </c>
      <c r="G52" s="378" t="s">
        <v>93</v>
      </c>
      <c r="H52" s="378" t="s">
        <v>29</v>
      </c>
      <c r="I52" s="378" t="s">
        <v>93</v>
      </c>
      <c r="J52" s="559" t="s">
        <v>29</v>
      </c>
    </row>
    <row r="53" spans="1:12" ht="15" x14ac:dyDescent="0.2">
      <c r="B53" s="560"/>
      <c r="C53" s="561"/>
      <c r="D53" s="561" t="s">
        <v>13</v>
      </c>
      <c r="E53" s="561" t="s">
        <v>14</v>
      </c>
      <c r="F53" s="600" t="s">
        <v>15</v>
      </c>
      <c r="G53" s="561" t="s">
        <v>16</v>
      </c>
      <c r="H53" s="562" t="s">
        <v>17</v>
      </c>
      <c r="I53" s="561" t="s">
        <v>18</v>
      </c>
      <c r="J53" s="563" t="s">
        <v>19</v>
      </c>
    </row>
    <row r="54" spans="1:12" ht="15" x14ac:dyDescent="0.2">
      <c r="B54" s="392"/>
      <c r="C54" s="499"/>
      <c r="D54" s="499"/>
      <c r="E54" s="499"/>
      <c r="F54" s="601"/>
      <c r="G54" s="499"/>
      <c r="H54" s="499"/>
      <c r="I54" s="499"/>
      <c r="J54" s="564"/>
    </row>
    <row r="55" spans="1:12" ht="15.75" x14ac:dyDescent="0.2">
      <c r="B55" s="392">
        <f>+B48+1</f>
        <v>17</v>
      </c>
      <c r="C55" s="565" t="s">
        <v>253</v>
      </c>
      <c r="D55" s="395">
        <f>N40</f>
        <v>15845.984019843554</v>
      </c>
      <c r="E55" s="395">
        <f>F55-D55</f>
        <v>-51.987478721201114</v>
      </c>
      <c r="F55" s="426">
        <v>15793.996541122353</v>
      </c>
      <c r="G55" s="395">
        <f>H55-F55</f>
        <v>613.92301701703764</v>
      </c>
      <c r="H55" s="395">
        <v>16407.919558139391</v>
      </c>
      <c r="I55" s="395">
        <f>J55-H55</f>
        <v>6731.7499635342792</v>
      </c>
      <c r="J55" s="396">
        <v>23139.66952167367</v>
      </c>
    </row>
    <row r="56" spans="1:12" ht="15.75" x14ac:dyDescent="0.2">
      <c r="B56" s="392">
        <f>+B55+1</f>
        <v>18</v>
      </c>
      <c r="C56" s="567" t="s">
        <v>274</v>
      </c>
      <c r="D56" s="395">
        <f>N41</f>
        <v>482.30865001562415</v>
      </c>
      <c r="E56" s="395">
        <f>F56-D56</f>
        <v>-11.348525809999956</v>
      </c>
      <c r="F56" s="426">
        <v>470.9601242056242</v>
      </c>
      <c r="G56" s="395">
        <f>H56-F56</f>
        <v>-11.348525469999913</v>
      </c>
      <c r="H56" s="395">
        <v>459.61159873562428</v>
      </c>
      <c r="I56" s="395">
        <f>J56-H56</f>
        <v>-11.348525639999934</v>
      </c>
      <c r="J56" s="396">
        <v>448.26307309562435</v>
      </c>
    </row>
    <row r="57" spans="1:12" ht="16.5" thickBot="1" x14ac:dyDescent="0.25">
      <c r="B57" s="524"/>
      <c r="C57" s="602"/>
      <c r="D57" s="575"/>
      <c r="E57" s="575"/>
      <c r="F57" s="603"/>
      <c r="G57" s="575"/>
      <c r="H57" s="575"/>
      <c r="I57" s="575"/>
      <c r="J57" s="578"/>
    </row>
    <row r="58" spans="1:12" ht="24" customHeight="1" thickBot="1" x14ac:dyDescent="0.25">
      <c r="B58" s="524">
        <f>+B56+1</f>
        <v>19</v>
      </c>
      <c r="C58" s="604" t="s">
        <v>285</v>
      </c>
      <c r="D58" s="589">
        <f>D55+D56</f>
        <v>16328.292669859178</v>
      </c>
      <c r="E58" s="589">
        <f t="shared" ref="E58" si="6">E55+E56</f>
        <v>-63.33600453120107</v>
      </c>
      <c r="F58" s="605">
        <f>F55+F56</f>
        <v>16264.956665327976</v>
      </c>
      <c r="G58" s="589">
        <f t="shared" ref="G58:J58" si="7">G55+G56</f>
        <v>602.57449154703772</v>
      </c>
      <c r="H58" s="589">
        <f t="shared" si="7"/>
        <v>16867.531156875015</v>
      </c>
      <c r="I58" s="589">
        <f t="shared" si="7"/>
        <v>6720.4014378942793</v>
      </c>
      <c r="J58" s="590">
        <f t="shared" si="7"/>
        <v>23587.932594769292</v>
      </c>
    </row>
    <row r="59" spans="1:12" ht="16.5" thickTop="1" x14ac:dyDescent="0.2">
      <c r="B59" s="591"/>
      <c r="C59" s="592"/>
      <c r="D59" s="593"/>
      <c r="E59" s="593"/>
      <c r="F59" s="593"/>
      <c r="G59" s="593"/>
      <c r="H59" s="593"/>
      <c r="I59" s="593"/>
      <c r="J59" s="594"/>
    </row>
    <row r="60" spans="1:12" ht="24" customHeight="1" thickBot="1" x14ac:dyDescent="0.25">
      <c r="B60" s="402">
        <f>+B58+1</f>
        <v>20</v>
      </c>
      <c r="C60" s="595" t="s">
        <v>284</v>
      </c>
      <c r="D60" s="596">
        <v>0</v>
      </c>
      <c r="E60" s="596">
        <f>F60-D60</f>
        <v>2.1</v>
      </c>
      <c r="F60" s="596">
        <v>2.1</v>
      </c>
      <c r="G60" s="596">
        <f>H60-F60</f>
        <v>1368.9877998009451</v>
      </c>
      <c r="H60" s="596">
        <v>1371.087799800945</v>
      </c>
      <c r="I60" s="596">
        <f>J60-H60</f>
        <v>5158.9025811099509</v>
      </c>
      <c r="J60" s="597">
        <v>6529.9903809108955</v>
      </c>
    </row>
    <row r="62" spans="1:12" ht="15.75" x14ac:dyDescent="0.2">
      <c r="B62" s="553" t="s">
        <v>141</v>
      </c>
      <c r="C62" s="358"/>
      <c r="D62" s="358"/>
      <c r="E62" s="358"/>
      <c r="F62" s="358"/>
      <c r="G62" s="348"/>
      <c r="H62" s="348"/>
      <c r="I62" s="348"/>
      <c r="J62" s="348"/>
      <c r="K62" s="348"/>
      <c r="L62" s="348"/>
    </row>
    <row r="63" spans="1:12" ht="15.75" x14ac:dyDescent="0.2">
      <c r="A63" s="553"/>
      <c r="B63" s="365">
        <v>1</v>
      </c>
      <c r="C63" s="553" t="s">
        <v>286</v>
      </c>
      <c r="D63" s="553"/>
      <c r="E63" s="553"/>
      <c r="F63" s="553"/>
      <c r="G63" s="553"/>
      <c r="H63" s="553"/>
      <c r="I63" s="553"/>
      <c r="J63" s="553"/>
      <c r="K63" s="553"/>
      <c r="L63" s="553"/>
    </row>
    <row r="64" spans="1:12" ht="15" x14ac:dyDescent="0.2">
      <c r="B64" s="365">
        <v>2</v>
      </c>
      <c r="C64" s="553" t="s">
        <v>287</v>
      </c>
      <c r="D64" s="553"/>
      <c r="E64" s="553"/>
      <c r="F64" s="553"/>
      <c r="G64" s="553"/>
      <c r="H64" s="553"/>
      <c r="I64" s="553"/>
      <c r="J64" s="553"/>
      <c r="K64" s="553"/>
      <c r="L64" s="553"/>
    </row>
    <row r="65" spans="2:14" ht="15" x14ac:dyDescent="0.2">
      <c r="B65" s="365">
        <v>3</v>
      </c>
      <c r="C65" s="606" t="s">
        <v>288</v>
      </c>
      <c r="D65" s="606"/>
      <c r="E65" s="606"/>
      <c r="F65" s="606"/>
      <c r="G65" s="606"/>
      <c r="H65" s="606"/>
      <c r="I65" s="606"/>
      <c r="J65" s="606"/>
      <c r="K65" s="606"/>
      <c r="L65" s="606"/>
      <c r="M65" s="606"/>
      <c r="N65" s="606"/>
    </row>
    <row r="66" spans="2:14" ht="15" x14ac:dyDescent="0.2">
      <c r="B66" s="365">
        <v>4</v>
      </c>
      <c r="C66" s="606" t="s">
        <v>289</v>
      </c>
      <c r="D66" s="606"/>
      <c r="E66" s="606"/>
      <c r="F66" s="606"/>
      <c r="G66" s="606"/>
      <c r="H66" s="606"/>
      <c r="I66" s="606"/>
      <c r="J66" s="606"/>
      <c r="K66" s="606"/>
      <c r="L66" s="606"/>
      <c r="M66" s="606"/>
      <c r="N66" s="606"/>
    </row>
    <row r="67" spans="2:14" ht="15" x14ac:dyDescent="0.2">
      <c r="B67" s="365">
        <v>5</v>
      </c>
      <c r="C67" s="606" t="s">
        <v>290</v>
      </c>
      <c r="D67" s="606"/>
      <c r="E67" s="606"/>
      <c r="F67" s="606"/>
      <c r="G67" s="606"/>
      <c r="H67" s="606"/>
      <c r="I67" s="606"/>
      <c r="J67" s="606"/>
      <c r="K67" s="606"/>
      <c r="L67" s="606"/>
      <c r="M67" s="606"/>
      <c r="N67" s="606"/>
    </row>
    <row r="68" spans="2:14" ht="15.75" customHeight="1" x14ac:dyDescent="0.2">
      <c r="B68" s="365">
        <v>6</v>
      </c>
      <c r="C68" s="606" t="s">
        <v>291</v>
      </c>
      <c r="D68" s="606"/>
      <c r="E68" s="606"/>
      <c r="F68" s="606"/>
      <c r="G68" s="606"/>
      <c r="H68" s="606"/>
      <c r="I68" s="606"/>
      <c r="J68" s="606"/>
      <c r="K68" s="606"/>
      <c r="L68" s="606"/>
      <c r="M68" s="606"/>
      <c r="N68" s="606"/>
    </row>
    <row r="69" spans="2:14" ht="33" customHeight="1" x14ac:dyDescent="0.2">
      <c r="B69" s="365">
        <v>7</v>
      </c>
      <c r="C69" s="606" t="s">
        <v>292</v>
      </c>
      <c r="D69" s="606"/>
      <c r="E69" s="606"/>
      <c r="F69" s="606"/>
      <c r="G69" s="606"/>
      <c r="H69" s="606"/>
      <c r="I69" s="606"/>
      <c r="J69" s="606"/>
      <c r="K69" s="606"/>
      <c r="L69" s="606"/>
      <c r="M69" s="606"/>
      <c r="N69" s="606"/>
    </row>
  </sheetData>
  <mergeCells count="7">
    <mergeCell ref="C69:N69"/>
    <mergeCell ref="B7:N7"/>
    <mergeCell ref="B8:N8"/>
    <mergeCell ref="C65:N65"/>
    <mergeCell ref="C66:N66"/>
    <mergeCell ref="C67:N67"/>
    <mergeCell ref="C68:N68"/>
  </mergeCells>
  <printOptions horizontalCentered="1"/>
  <pageMargins left="0.511811023622047" right="0.511811023622047" top="0.98425196850393704" bottom="0.23622047244094499" header="0" footer="0"/>
  <pageSetup scale="54" fitToHeight="0" orientation="landscape" r:id="rId1"/>
  <headerFooter alignWithMargins="0">
    <oddFooter>&amp;L&amp;14Page &amp;P of &amp;N</oddFooter>
  </headerFooter>
  <rowBreaks count="1" manualBreakCount="1">
    <brk id="49" max="14" man="1"/>
  </rowBreaks>
  <ignoredErrors>
    <ignoredError sqref="E46:K46 E20:M33"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28530-592C-4A64-9C1F-C27FA889AAFE}">
  <sheetPr>
    <pageSetUpPr fitToPage="1"/>
  </sheetPr>
  <dimension ref="A1:AF88"/>
  <sheetViews>
    <sheetView view="pageBreakPreview" zoomScaleNormal="100" zoomScaleSheetLayoutView="100" workbookViewId="0">
      <selection activeCell="B7" sqref="B7:J7"/>
    </sheetView>
  </sheetViews>
  <sheetFormatPr defaultColWidth="9.140625" defaultRowHeight="12.75" x14ac:dyDescent="0.2"/>
  <cols>
    <col min="1" max="1" width="2.5703125" style="351" customWidth="1"/>
    <col min="2" max="2" width="6.140625" style="351" customWidth="1"/>
    <col min="3" max="3" width="32.42578125" style="351" customWidth="1"/>
    <col min="4" max="10" width="12.85546875" style="351" customWidth="1"/>
    <col min="11" max="11" width="2.7109375" style="351" customWidth="1"/>
    <col min="12" max="14" width="12.85546875" style="351" customWidth="1"/>
    <col min="15" max="15" width="2.85546875" style="351" customWidth="1"/>
    <col min="16" max="18" width="9.140625" style="351"/>
    <col min="19" max="19" width="10.42578125" style="351" bestFit="1" customWidth="1"/>
    <col min="20" max="21" width="9.140625" style="351"/>
    <col min="22" max="22" width="10.42578125" style="351" customWidth="1"/>
    <col min="23" max="23" width="11.140625" style="351" customWidth="1"/>
    <col min="24" max="24" width="10.140625" style="351" customWidth="1"/>
    <col min="25" max="25" width="10.42578125" style="351" bestFit="1" customWidth="1"/>
    <col min="26" max="16384" width="9.140625" style="351"/>
  </cols>
  <sheetData>
    <row r="1" spans="1:32" ht="17.25" customHeight="1" x14ac:dyDescent="0.2">
      <c r="A1" s="348"/>
      <c r="B1" s="349" t="s">
        <v>0</v>
      </c>
      <c r="C1" s="348"/>
      <c r="D1" s="350"/>
      <c r="E1" s="348"/>
      <c r="G1" s="352"/>
      <c r="H1" s="348"/>
      <c r="J1" s="353" t="s">
        <v>34</v>
      </c>
      <c r="K1" s="353"/>
      <c r="L1" s="353"/>
      <c r="M1" s="353"/>
      <c r="O1" s="348"/>
      <c r="P1" s="348"/>
      <c r="Q1" s="348"/>
      <c r="R1" s="348"/>
      <c r="S1" s="348"/>
      <c r="T1" s="348"/>
      <c r="U1" s="348"/>
      <c r="V1" s="348"/>
      <c r="W1" s="354"/>
      <c r="X1" s="354"/>
      <c r="Y1" s="354"/>
      <c r="Z1" s="354"/>
      <c r="AA1" s="354"/>
      <c r="AB1" s="354"/>
      <c r="AC1" s="354"/>
      <c r="AD1" s="354"/>
      <c r="AE1" s="354"/>
      <c r="AF1" s="354"/>
    </row>
    <row r="2" spans="1:32" ht="17.25" customHeight="1" x14ac:dyDescent="0.2">
      <c r="A2" s="348"/>
      <c r="B2" s="355"/>
      <c r="C2" s="356"/>
      <c r="D2" s="352"/>
      <c r="E2" s="352"/>
      <c r="G2" s="348"/>
      <c r="H2" s="352"/>
      <c r="J2" s="350" t="s">
        <v>2</v>
      </c>
      <c r="K2" s="350"/>
      <c r="L2" s="350"/>
      <c r="M2" s="350"/>
      <c r="O2" s="348"/>
      <c r="P2" s="352"/>
      <c r="Q2" s="348"/>
      <c r="R2" s="348"/>
      <c r="S2" s="348"/>
      <c r="T2" s="348"/>
      <c r="U2" s="352"/>
      <c r="V2" s="348"/>
      <c r="W2" s="354"/>
      <c r="X2" s="354"/>
      <c r="Y2" s="354"/>
      <c r="Z2" s="354"/>
      <c r="AA2" s="354"/>
      <c r="AB2" s="354"/>
      <c r="AC2" s="354"/>
      <c r="AD2" s="354"/>
      <c r="AE2" s="354"/>
      <c r="AF2" s="354"/>
    </row>
    <row r="3" spans="1:32" ht="17.25" customHeight="1" x14ac:dyDescent="0.2">
      <c r="A3" s="348"/>
      <c r="B3" s="357"/>
      <c r="C3" s="348"/>
      <c r="D3" s="350"/>
      <c r="E3" s="348"/>
      <c r="G3" s="348"/>
      <c r="H3" s="348"/>
      <c r="J3" s="350" t="s">
        <v>3</v>
      </c>
      <c r="K3" s="350"/>
      <c r="L3" s="350"/>
      <c r="M3" s="350"/>
      <c r="O3" s="348"/>
      <c r="P3" s="348"/>
      <c r="Q3" s="348"/>
      <c r="R3" s="348"/>
      <c r="S3" s="348"/>
      <c r="T3" s="348"/>
      <c r="U3" s="348"/>
      <c r="V3" s="348"/>
      <c r="W3" s="354"/>
      <c r="X3" s="354"/>
      <c r="Y3" s="354"/>
      <c r="Z3" s="354"/>
      <c r="AA3" s="354"/>
      <c r="AB3" s="354"/>
      <c r="AC3" s="354"/>
      <c r="AD3" s="354"/>
      <c r="AE3" s="354"/>
      <c r="AF3" s="354"/>
    </row>
    <row r="4" spans="1:32" ht="17.25" customHeight="1" x14ac:dyDescent="0.2">
      <c r="A4" s="348"/>
      <c r="B4" s="358"/>
      <c r="C4" s="348"/>
      <c r="D4" s="350"/>
      <c r="E4" s="348"/>
      <c r="G4" s="348"/>
      <c r="H4" s="348"/>
      <c r="J4" s="350" t="s">
        <v>4</v>
      </c>
      <c r="K4" s="350"/>
      <c r="L4" s="350"/>
      <c r="M4" s="350"/>
      <c r="O4" s="348"/>
      <c r="P4" s="348"/>
      <c r="Q4" s="348"/>
      <c r="R4" s="348"/>
      <c r="S4" s="359"/>
      <c r="T4" s="360"/>
      <c r="U4" s="360"/>
      <c r="V4" s="360"/>
      <c r="W4" s="359"/>
      <c r="X4" s="359"/>
      <c r="Y4" s="359"/>
      <c r="Z4" s="359"/>
      <c r="AA4" s="359"/>
      <c r="AB4" s="354"/>
      <c r="AC4" s="354"/>
      <c r="AD4" s="354"/>
      <c r="AE4" s="354"/>
      <c r="AF4" s="354"/>
    </row>
    <row r="5" spans="1:32" ht="17.25" customHeight="1" x14ac:dyDescent="0.2">
      <c r="A5" s="348"/>
      <c r="B5" s="358"/>
      <c r="C5" s="348"/>
      <c r="D5" s="350"/>
      <c r="E5" s="348"/>
      <c r="G5" s="348"/>
      <c r="H5" s="348"/>
      <c r="J5" s="350" t="s">
        <v>5</v>
      </c>
      <c r="K5" s="350"/>
      <c r="L5" s="350"/>
      <c r="M5" s="350"/>
      <c r="O5" s="348"/>
      <c r="P5" s="348"/>
      <c r="Q5" s="348"/>
      <c r="R5" s="348"/>
      <c r="S5" s="361"/>
      <c r="T5" s="361"/>
      <c r="U5" s="361"/>
      <c r="V5" s="361"/>
      <c r="W5" s="361"/>
      <c r="X5" s="361"/>
      <c r="Y5" s="359"/>
      <c r="Z5" s="362"/>
      <c r="AA5" s="359"/>
      <c r="AB5" s="354"/>
      <c r="AC5" s="354"/>
      <c r="AD5" s="354"/>
      <c r="AE5" s="354"/>
      <c r="AF5" s="354"/>
    </row>
    <row r="6" spans="1:32" ht="17.25" customHeight="1" x14ac:dyDescent="0.2">
      <c r="A6" s="348"/>
      <c r="B6" s="348"/>
      <c r="C6" s="348"/>
      <c r="D6" s="348"/>
      <c r="E6" s="348"/>
      <c r="G6" s="348"/>
      <c r="H6" s="348"/>
      <c r="J6" s="350" t="s">
        <v>35</v>
      </c>
      <c r="O6" s="348"/>
      <c r="P6" s="348"/>
      <c r="Q6" s="348"/>
      <c r="R6" s="348"/>
      <c r="S6" s="363"/>
      <c r="T6" s="363"/>
      <c r="U6" s="363"/>
      <c r="V6" s="363"/>
      <c r="W6" s="363"/>
      <c r="X6" s="363"/>
      <c r="Y6" s="364"/>
      <c r="Z6" s="362"/>
      <c r="AA6" s="359"/>
      <c r="AB6" s="354"/>
      <c r="AC6" s="354"/>
      <c r="AD6" s="354"/>
      <c r="AE6" s="354"/>
      <c r="AF6" s="354"/>
    </row>
    <row r="7" spans="1:32" ht="17.25" customHeight="1" x14ac:dyDescent="0.2">
      <c r="A7" s="348"/>
      <c r="B7" s="439" t="s">
        <v>35</v>
      </c>
      <c r="C7" s="439"/>
      <c r="D7" s="439"/>
      <c r="E7" s="439"/>
      <c r="F7" s="439"/>
      <c r="G7" s="439"/>
      <c r="H7" s="439"/>
      <c r="I7" s="439"/>
      <c r="J7" s="439"/>
      <c r="K7" s="348"/>
      <c r="L7" s="348"/>
      <c r="M7" s="348"/>
      <c r="N7" s="348"/>
      <c r="O7" s="348"/>
      <c r="P7" s="348"/>
      <c r="Q7" s="348"/>
      <c r="R7" s="348"/>
      <c r="S7" s="366"/>
      <c r="T7" s="366"/>
      <c r="U7" s="366"/>
      <c r="V7" s="366"/>
      <c r="W7" s="366"/>
      <c r="X7" s="366"/>
      <c r="Y7" s="366"/>
      <c r="Z7" s="362"/>
      <c r="AA7" s="359"/>
      <c r="AB7" s="354"/>
      <c r="AC7" s="354"/>
      <c r="AD7" s="354"/>
      <c r="AE7" s="354"/>
      <c r="AF7" s="354"/>
    </row>
    <row r="8" spans="1:32" ht="17.25" customHeight="1" x14ac:dyDescent="0.2">
      <c r="A8" s="348"/>
      <c r="B8" s="440" t="s">
        <v>36</v>
      </c>
      <c r="C8" s="440"/>
      <c r="D8" s="440"/>
      <c r="E8" s="440"/>
      <c r="F8" s="440"/>
      <c r="G8" s="440"/>
      <c r="H8" s="440"/>
      <c r="I8" s="440"/>
      <c r="J8" s="440"/>
      <c r="K8" s="367"/>
      <c r="L8" s="367"/>
      <c r="M8" s="367"/>
      <c r="N8" s="367"/>
      <c r="O8" s="348"/>
      <c r="P8" s="348"/>
      <c r="Q8" s="348"/>
      <c r="R8" s="348"/>
      <c r="S8" s="363"/>
      <c r="T8" s="363"/>
      <c r="U8" s="368"/>
      <c r="V8" s="363"/>
      <c r="W8" s="363"/>
      <c r="X8" s="363"/>
      <c r="Y8" s="369"/>
      <c r="Z8" s="362"/>
      <c r="AA8" s="359"/>
      <c r="AB8" s="354"/>
      <c r="AC8" s="354"/>
      <c r="AD8" s="354"/>
      <c r="AE8" s="354"/>
      <c r="AF8" s="354"/>
    </row>
    <row r="9" spans="1:32" ht="17.25" customHeight="1" thickBot="1" x14ac:dyDescent="0.25">
      <c r="A9" s="348"/>
      <c r="B9" s="348"/>
      <c r="C9" s="370"/>
      <c r="D9" s="370"/>
      <c r="E9" s="370"/>
      <c r="F9" s="370"/>
      <c r="G9" s="348"/>
      <c r="H9" s="348"/>
      <c r="I9" s="348"/>
      <c r="J9" s="348"/>
      <c r="K9" s="348"/>
      <c r="L9" s="348"/>
      <c r="M9" s="348"/>
      <c r="N9" s="348"/>
      <c r="O9" s="348"/>
      <c r="P9" s="348"/>
      <c r="Q9" s="348"/>
      <c r="R9" s="348"/>
      <c r="S9" s="348"/>
      <c r="T9" s="348"/>
      <c r="U9" s="348"/>
      <c r="V9" s="348"/>
      <c r="W9" s="354"/>
      <c r="X9" s="354"/>
      <c r="Y9" s="354"/>
      <c r="Z9" s="354"/>
      <c r="AA9" s="354"/>
      <c r="AB9" s="354"/>
      <c r="AC9" s="354"/>
      <c r="AD9" s="354"/>
      <c r="AE9" s="354"/>
      <c r="AF9" s="354"/>
    </row>
    <row r="10" spans="1:32" ht="17.25" customHeight="1" x14ac:dyDescent="0.2">
      <c r="A10" s="348"/>
      <c r="B10" s="371" t="s">
        <v>9</v>
      </c>
      <c r="C10" s="372"/>
      <c r="D10" s="373">
        <v>2020</v>
      </c>
      <c r="E10" s="374">
        <v>2021</v>
      </c>
      <c r="F10" s="375">
        <v>2022</v>
      </c>
      <c r="G10" s="375">
        <v>2023</v>
      </c>
      <c r="H10" s="375">
        <v>2024</v>
      </c>
      <c r="I10" s="375">
        <v>2025</v>
      </c>
      <c r="J10" s="376">
        <v>2026</v>
      </c>
      <c r="O10" s="348"/>
      <c r="P10" s="348"/>
      <c r="Q10" s="348"/>
      <c r="R10" s="348"/>
      <c r="S10" s="348"/>
      <c r="T10" s="348"/>
      <c r="U10" s="348"/>
      <c r="V10" s="348"/>
      <c r="W10" s="354"/>
      <c r="X10" s="354"/>
      <c r="Y10" s="354"/>
      <c r="Z10" s="354"/>
      <c r="AA10" s="354"/>
      <c r="AB10" s="354"/>
      <c r="AC10" s="354"/>
      <c r="AD10" s="354"/>
      <c r="AE10" s="354"/>
      <c r="AF10" s="354"/>
    </row>
    <row r="11" spans="1:32" ht="17.25" customHeight="1" thickBot="1" x14ac:dyDescent="0.25">
      <c r="A11" s="348"/>
      <c r="B11" s="377" t="s">
        <v>10</v>
      </c>
      <c r="C11" s="378" t="s">
        <v>11</v>
      </c>
      <c r="D11" s="379" t="s">
        <v>12</v>
      </c>
      <c r="E11" s="380" t="s">
        <v>12</v>
      </c>
      <c r="F11" s="381" t="s">
        <v>12</v>
      </c>
      <c r="G11" s="381" t="s">
        <v>12</v>
      </c>
      <c r="H11" s="381" t="s">
        <v>12</v>
      </c>
      <c r="I11" s="381" t="s">
        <v>28</v>
      </c>
      <c r="J11" s="382" t="s">
        <v>28</v>
      </c>
      <c r="O11" s="348"/>
      <c r="P11" s="348"/>
      <c r="Q11" s="348"/>
      <c r="R11" s="348"/>
      <c r="S11" s="348"/>
      <c r="T11" s="348"/>
      <c r="U11" s="348"/>
      <c r="V11" s="348"/>
      <c r="W11" s="354"/>
      <c r="X11" s="354"/>
      <c r="Y11" s="354"/>
      <c r="Z11" s="354"/>
      <c r="AA11" s="354"/>
      <c r="AB11" s="354"/>
      <c r="AC11" s="354"/>
      <c r="AD11" s="354"/>
      <c r="AE11" s="354"/>
      <c r="AF11" s="354"/>
    </row>
    <row r="12" spans="1:32" ht="17.25" customHeight="1" x14ac:dyDescent="0.2">
      <c r="A12" s="348"/>
      <c r="B12" s="383"/>
      <c r="C12" s="384"/>
      <c r="D12" s="385" t="s">
        <v>13</v>
      </c>
      <c r="E12" s="386" t="s">
        <v>14</v>
      </c>
      <c r="F12" s="386" t="s">
        <v>15</v>
      </c>
      <c r="G12" s="386" t="s">
        <v>16</v>
      </c>
      <c r="H12" s="386" t="s">
        <v>17</v>
      </c>
      <c r="I12" s="386" t="s">
        <v>18</v>
      </c>
      <c r="J12" s="387" t="s">
        <v>19</v>
      </c>
      <c r="O12" s="348"/>
      <c r="P12" s="348"/>
      <c r="Q12" s="348"/>
      <c r="R12" s="348"/>
      <c r="S12" s="348"/>
      <c r="T12" s="348"/>
      <c r="U12" s="348"/>
      <c r="V12" s="348"/>
      <c r="W12" s="354"/>
      <c r="X12" s="354"/>
      <c r="Y12" s="354"/>
      <c r="Z12" s="354"/>
      <c r="AA12" s="354"/>
      <c r="AB12" s="354"/>
      <c r="AC12" s="354"/>
      <c r="AD12" s="354"/>
      <c r="AE12" s="354"/>
      <c r="AF12" s="354"/>
    </row>
    <row r="13" spans="1:32" ht="17.25" customHeight="1" x14ac:dyDescent="0.2">
      <c r="A13" s="348"/>
      <c r="B13" s="388"/>
      <c r="C13" s="389"/>
      <c r="D13" s="389"/>
      <c r="E13" s="389"/>
      <c r="F13" s="390"/>
      <c r="G13" s="390"/>
      <c r="H13" s="390"/>
      <c r="I13" s="390"/>
      <c r="J13" s="391"/>
      <c r="O13" s="348"/>
      <c r="P13" s="348"/>
      <c r="Q13" s="348"/>
      <c r="R13" s="348"/>
      <c r="S13" s="348"/>
      <c r="T13" s="348"/>
      <c r="U13" s="348"/>
      <c r="V13" s="348"/>
      <c r="W13" s="354"/>
      <c r="X13" s="354"/>
      <c r="Y13" s="354"/>
      <c r="Z13" s="354"/>
      <c r="AA13" s="354"/>
      <c r="AB13" s="354"/>
      <c r="AC13" s="354"/>
      <c r="AD13" s="354"/>
      <c r="AE13" s="354"/>
      <c r="AF13" s="354"/>
    </row>
    <row r="14" spans="1:32" ht="17.25" customHeight="1" x14ac:dyDescent="0.2">
      <c r="A14" s="348"/>
      <c r="B14" s="392">
        <v>1</v>
      </c>
      <c r="C14" s="393" t="s">
        <v>22</v>
      </c>
      <c r="D14" s="394">
        <v>11341.74765244244</v>
      </c>
      <c r="E14" s="394">
        <v>13868.738556326498</v>
      </c>
      <c r="F14" s="394">
        <v>14518.504507444435</v>
      </c>
      <c r="G14" s="394">
        <v>15997.394432557783</v>
      </c>
      <c r="H14" s="394">
        <v>18453.222495655449</v>
      </c>
      <c r="I14" s="395">
        <v>20610.692930649362</v>
      </c>
      <c r="J14" s="396">
        <v>22834.591208301845</v>
      </c>
      <c r="O14" s="348"/>
      <c r="P14" s="348"/>
      <c r="Q14" s="348"/>
      <c r="R14" s="348"/>
      <c r="S14" s="348"/>
      <c r="T14" s="348"/>
      <c r="U14" s="348"/>
      <c r="V14" s="348"/>
      <c r="W14" s="354"/>
      <c r="X14" s="354"/>
      <c r="Y14" s="354"/>
      <c r="Z14" s="354"/>
      <c r="AA14" s="354"/>
      <c r="AB14" s="354"/>
      <c r="AC14" s="354"/>
      <c r="AD14" s="354"/>
      <c r="AE14" s="354"/>
      <c r="AF14" s="354"/>
    </row>
    <row r="15" spans="1:32" ht="33" customHeight="1" thickBot="1" x14ac:dyDescent="0.25">
      <c r="A15" s="348"/>
      <c r="B15" s="392">
        <f>B14+1</f>
        <v>2</v>
      </c>
      <c r="C15" s="393" t="s">
        <v>23</v>
      </c>
      <c r="D15" s="397">
        <v>5139.8917392868634</v>
      </c>
      <c r="E15" s="397">
        <v>5614.5328969479069</v>
      </c>
      <c r="F15" s="397">
        <v>6170.7508434823631</v>
      </c>
      <c r="G15" s="397">
        <v>6817.2435666156098</v>
      </c>
      <c r="H15" s="397">
        <v>7533.7279192967981</v>
      </c>
      <c r="I15" s="398">
        <v>8178.9149645711568</v>
      </c>
      <c r="J15" s="399">
        <v>8757.8818041102932</v>
      </c>
      <c r="O15" s="348"/>
      <c r="P15" s="348"/>
      <c r="Q15" s="348"/>
      <c r="R15" s="348"/>
      <c r="S15" s="348"/>
      <c r="T15" s="348"/>
      <c r="U15" s="348"/>
      <c r="V15" s="348"/>
      <c r="W15" s="354"/>
      <c r="X15" s="354"/>
      <c r="Y15" s="354"/>
      <c r="Z15" s="354"/>
      <c r="AA15" s="354"/>
      <c r="AB15" s="354"/>
      <c r="AC15" s="354"/>
      <c r="AD15" s="354"/>
      <c r="AE15" s="354"/>
      <c r="AF15" s="354"/>
    </row>
    <row r="16" spans="1:32" ht="17.25" customHeight="1" x14ac:dyDescent="0.2">
      <c r="A16" s="348"/>
      <c r="B16" s="392">
        <f>B15+1</f>
        <v>3</v>
      </c>
      <c r="C16" s="393" t="s">
        <v>24</v>
      </c>
      <c r="D16" s="400">
        <f t="shared" ref="D16:J16" si="0">D14-D15</f>
        <v>6201.8559131555767</v>
      </c>
      <c r="E16" s="400">
        <f t="shared" si="0"/>
        <v>8254.205659378591</v>
      </c>
      <c r="F16" s="400">
        <f t="shared" si="0"/>
        <v>8347.7536639620721</v>
      </c>
      <c r="G16" s="400">
        <f t="shared" si="0"/>
        <v>9180.1508659421743</v>
      </c>
      <c r="H16" s="400">
        <f t="shared" si="0"/>
        <v>10919.494576358651</v>
      </c>
      <c r="I16" s="400">
        <f t="shared" si="0"/>
        <v>12431.777966078205</v>
      </c>
      <c r="J16" s="401">
        <f t="shared" si="0"/>
        <v>14076.709404191552</v>
      </c>
      <c r="O16" s="348"/>
      <c r="P16" s="348"/>
      <c r="Q16" s="348"/>
      <c r="R16" s="348"/>
      <c r="S16" s="348"/>
      <c r="T16" s="348"/>
      <c r="U16" s="348"/>
      <c r="V16" s="348"/>
      <c r="W16" s="354"/>
      <c r="X16" s="354"/>
      <c r="Y16" s="354"/>
      <c r="Z16" s="354"/>
      <c r="AA16" s="354"/>
      <c r="AB16" s="354"/>
      <c r="AC16" s="354"/>
      <c r="AD16" s="354"/>
      <c r="AE16" s="354"/>
      <c r="AF16" s="354"/>
    </row>
    <row r="17" spans="1:32" ht="17.25" customHeight="1" x14ac:dyDescent="0.2">
      <c r="A17" s="348"/>
      <c r="B17" s="392"/>
      <c r="C17" s="393"/>
      <c r="D17" s="394"/>
      <c r="E17" s="394"/>
      <c r="F17" s="394"/>
      <c r="G17" s="394"/>
      <c r="H17" s="394"/>
      <c r="I17" s="395"/>
      <c r="J17" s="396"/>
      <c r="O17" s="348"/>
      <c r="P17" s="348"/>
      <c r="Q17" s="348"/>
      <c r="R17" s="348"/>
      <c r="S17" s="348"/>
      <c r="T17" s="348"/>
      <c r="U17" s="348"/>
      <c r="V17" s="348"/>
      <c r="W17" s="354"/>
      <c r="X17" s="354"/>
      <c r="Y17" s="354"/>
      <c r="Z17" s="354"/>
      <c r="AA17" s="354"/>
      <c r="AB17" s="354"/>
      <c r="AC17" s="354"/>
      <c r="AD17" s="354"/>
      <c r="AE17" s="354"/>
      <c r="AF17" s="354"/>
    </row>
    <row r="18" spans="1:32" ht="17.25" customHeight="1" x14ac:dyDescent="0.2">
      <c r="A18" s="348"/>
      <c r="B18" s="392">
        <f>B16+1</f>
        <v>4</v>
      </c>
      <c r="C18" s="393" t="s">
        <v>25</v>
      </c>
      <c r="D18" s="394">
        <v>-43.943372240415648</v>
      </c>
      <c r="E18" s="394">
        <v>-51.944083832747147</v>
      </c>
      <c r="F18" s="394">
        <v>-25.361652154958435</v>
      </c>
      <c r="G18" s="394">
        <v>-37.84296619358377</v>
      </c>
      <c r="H18" s="394">
        <v>-22.415826932225247</v>
      </c>
      <c r="I18" s="395">
        <v>-22.477240156697103</v>
      </c>
      <c r="J18" s="396">
        <v>-22.477240156697103</v>
      </c>
      <c r="O18" s="348"/>
      <c r="P18" s="348"/>
      <c r="Q18" s="348"/>
      <c r="R18" s="348"/>
      <c r="S18" s="348"/>
      <c r="T18" s="348"/>
      <c r="U18" s="348"/>
      <c r="V18" s="348"/>
      <c r="W18" s="354"/>
      <c r="X18" s="354"/>
      <c r="Y18" s="354"/>
      <c r="Z18" s="354"/>
      <c r="AA18" s="354"/>
      <c r="AB18" s="354"/>
      <c r="AC18" s="354"/>
      <c r="AD18" s="354"/>
      <c r="AE18" s="354"/>
      <c r="AF18" s="354"/>
    </row>
    <row r="19" spans="1:32" ht="17.25" customHeight="1" x14ac:dyDescent="0.2">
      <c r="A19" s="348"/>
      <c r="B19" s="392">
        <f>B18+1</f>
        <v>5</v>
      </c>
      <c r="C19" s="393" t="s">
        <v>37</v>
      </c>
      <c r="D19" s="394">
        <v>193.59377048499999</v>
      </c>
      <c r="E19" s="394">
        <v>195.86183257499999</v>
      </c>
      <c r="F19" s="394">
        <v>196.724345855</v>
      </c>
      <c r="G19" s="394">
        <v>217.45524852</v>
      </c>
      <c r="H19" s="394">
        <v>237.97719519499998</v>
      </c>
      <c r="I19" s="395">
        <v>248.04555459291464</v>
      </c>
      <c r="J19" s="396">
        <v>267.5882248276601</v>
      </c>
      <c r="O19" s="348"/>
      <c r="P19" s="348"/>
      <c r="Q19" s="348"/>
      <c r="R19" s="348"/>
      <c r="S19" s="348"/>
      <c r="T19" s="348"/>
      <c r="U19" s="348"/>
      <c r="V19" s="348"/>
      <c r="W19" s="354"/>
      <c r="X19" s="354"/>
      <c r="Y19" s="354"/>
      <c r="Z19" s="354"/>
      <c r="AA19" s="354"/>
      <c r="AB19" s="354"/>
      <c r="AC19" s="354"/>
      <c r="AD19" s="354"/>
      <c r="AE19" s="354"/>
      <c r="AF19" s="354"/>
    </row>
    <row r="20" spans="1:32" ht="17.25" customHeight="1" x14ac:dyDescent="0.2">
      <c r="A20" s="348"/>
      <c r="B20" s="392">
        <f>B19+1</f>
        <v>6</v>
      </c>
      <c r="C20" s="393" t="s">
        <v>26</v>
      </c>
      <c r="D20" s="394">
        <v>486.69404426999995</v>
      </c>
      <c r="E20" s="394">
        <v>502.74351730499995</v>
      </c>
      <c r="F20" s="394">
        <v>506.17919704000002</v>
      </c>
      <c r="G20" s="394">
        <v>491.62628873000006</v>
      </c>
      <c r="H20" s="394">
        <v>489.6883084399999</v>
      </c>
      <c r="I20" s="395">
        <v>500.93398493937838</v>
      </c>
      <c r="J20" s="396">
        <v>534.35254073949716</v>
      </c>
      <c r="O20" s="348"/>
      <c r="P20" s="348"/>
      <c r="Q20" s="348"/>
      <c r="R20" s="348"/>
      <c r="S20" s="348"/>
      <c r="T20" s="348"/>
      <c r="U20" s="348"/>
      <c r="V20" s="348"/>
      <c r="W20" s="354"/>
      <c r="X20" s="354"/>
      <c r="Y20" s="354"/>
      <c r="Z20" s="354"/>
      <c r="AA20" s="354"/>
      <c r="AB20" s="354"/>
      <c r="AC20" s="354"/>
      <c r="AD20" s="354"/>
      <c r="AE20" s="354"/>
      <c r="AF20" s="354"/>
    </row>
    <row r="21" spans="1:32" ht="17.25" customHeight="1" thickBot="1" x14ac:dyDescent="0.25">
      <c r="A21" s="348"/>
      <c r="B21" s="392"/>
      <c r="C21" s="393"/>
      <c r="D21" s="397"/>
      <c r="E21" s="397"/>
      <c r="F21" s="397"/>
      <c r="G21" s="397"/>
      <c r="H21" s="397"/>
      <c r="I21" s="398"/>
      <c r="J21" s="399"/>
      <c r="O21" s="348"/>
      <c r="P21" s="348"/>
      <c r="Q21" s="348"/>
      <c r="R21" s="348"/>
      <c r="S21" s="348"/>
      <c r="T21" s="348"/>
      <c r="U21" s="348"/>
      <c r="V21" s="348"/>
      <c r="W21" s="354"/>
      <c r="X21" s="354"/>
      <c r="Y21" s="354"/>
      <c r="Z21" s="354"/>
      <c r="AA21" s="354"/>
      <c r="AB21" s="354"/>
      <c r="AC21" s="354"/>
      <c r="AD21" s="354"/>
      <c r="AE21" s="354"/>
      <c r="AF21" s="354"/>
    </row>
    <row r="22" spans="1:32" ht="24" customHeight="1" thickBot="1" x14ac:dyDescent="0.25">
      <c r="A22" s="348"/>
      <c r="B22" s="402">
        <f>B20+1</f>
        <v>7</v>
      </c>
      <c r="C22" s="403" t="s">
        <v>27</v>
      </c>
      <c r="D22" s="404">
        <f t="shared" ref="D22:I22" si="1">SUM(D16:D20)</f>
        <v>6838.2003556701611</v>
      </c>
      <c r="E22" s="404">
        <f t="shared" si="1"/>
        <v>8900.8669254258439</v>
      </c>
      <c r="F22" s="404">
        <f t="shared" si="1"/>
        <v>9025.2955547021138</v>
      </c>
      <c r="G22" s="404">
        <f>SUM(G16:G20)</f>
        <v>9851.3894369985901</v>
      </c>
      <c r="H22" s="404">
        <f t="shared" si="1"/>
        <v>11624.744253061426</v>
      </c>
      <c r="I22" s="404">
        <f t="shared" si="1"/>
        <v>13158.280265453801</v>
      </c>
      <c r="J22" s="405">
        <f>SUM(J16:J20)</f>
        <v>14856.172929602011</v>
      </c>
      <c r="O22" s="348"/>
      <c r="P22" s="348"/>
      <c r="Q22" s="348"/>
      <c r="R22" s="348"/>
      <c r="S22" s="348"/>
      <c r="T22" s="348"/>
      <c r="U22" s="348"/>
      <c r="V22" s="348"/>
      <c r="W22" s="354"/>
      <c r="X22" s="354"/>
      <c r="Y22" s="354"/>
      <c r="Z22" s="354"/>
      <c r="AA22" s="354"/>
      <c r="AB22" s="354"/>
      <c r="AC22" s="354"/>
      <c r="AD22" s="354"/>
      <c r="AE22" s="354"/>
      <c r="AF22" s="354"/>
    </row>
    <row r="23" spans="1:32" ht="15" x14ac:dyDescent="0.2">
      <c r="A23" s="348"/>
      <c r="B23" s="348"/>
      <c r="C23" s="348"/>
      <c r="K23" s="348"/>
      <c r="L23" s="348"/>
      <c r="M23" s="348"/>
      <c r="N23" s="348"/>
      <c r="O23" s="348"/>
      <c r="P23" s="348"/>
      <c r="Q23" s="406"/>
      <c r="R23" s="406"/>
      <c r="S23" s="406"/>
      <c r="T23" s="406"/>
      <c r="U23" s="406"/>
      <c r="V23" s="406"/>
      <c r="W23" s="406"/>
      <c r="X23" s="354"/>
      <c r="Y23" s="354"/>
      <c r="Z23" s="354"/>
      <c r="AA23" s="354"/>
      <c r="AB23" s="354"/>
      <c r="AC23" s="354"/>
      <c r="AD23" s="354"/>
      <c r="AE23" s="354"/>
      <c r="AF23" s="354"/>
    </row>
    <row r="24" spans="1:32" ht="15.75" thickBot="1" x14ac:dyDescent="0.25">
      <c r="A24" s="348"/>
      <c r="D24" s="407"/>
      <c r="E24" s="407"/>
      <c r="F24" s="407"/>
      <c r="G24" s="407"/>
      <c r="H24" s="407"/>
      <c r="I24" s="407"/>
      <c r="J24" s="407"/>
      <c r="K24" s="407"/>
      <c r="L24" s="407"/>
      <c r="M24" s="407"/>
      <c r="N24" s="407"/>
      <c r="O24" s="348"/>
      <c r="P24" s="348"/>
      <c r="Q24" s="348"/>
      <c r="R24" s="348"/>
      <c r="S24" s="348"/>
      <c r="T24" s="348"/>
      <c r="U24" s="348"/>
      <c r="V24" s="348"/>
      <c r="W24" s="354"/>
      <c r="X24" s="354"/>
      <c r="Y24" s="354"/>
      <c r="Z24" s="354"/>
      <c r="AA24" s="354"/>
      <c r="AB24" s="354"/>
      <c r="AC24" s="354"/>
      <c r="AD24" s="354"/>
      <c r="AE24" s="354"/>
      <c r="AF24" s="354"/>
    </row>
    <row r="25" spans="1:32" ht="15.75" x14ac:dyDescent="0.2">
      <c r="A25" s="348"/>
      <c r="B25" s="371" t="s">
        <v>9</v>
      </c>
      <c r="C25" s="372"/>
      <c r="D25" s="375">
        <v>2027</v>
      </c>
      <c r="E25" s="375">
        <v>2028</v>
      </c>
      <c r="F25" s="375">
        <v>2029</v>
      </c>
      <c r="G25" s="375">
        <v>2030</v>
      </c>
      <c r="H25" s="408">
        <v>2031</v>
      </c>
      <c r="I25" s="409"/>
      <c r="J25" s="409"/>
      <c r="K25" s="409"/>
      <c r="L25" s="409"/>
      <c r="M25" s="409"/>
      <c r="N25" s="409"/>
      <c r="O25" s="348"/>
      <c r="P25" s="348"/>
      <c r="Q25" s="348"/>
      <c r="R25" s="348"/>
      <c r="S25" s="348"/>
      <c r="T25" s="348"/>
      <c r="U25" s="348"/>
      <c r="V25" s="348"/>
      <c r="W25" s="354"/>
      <c r="X25" s="354"/>
      <c r="Y25" s="354"/>
      <c r="Z25" s="354"/>
      <c r="AA25" s="354"/>
      <c r="AB25" s="354"/>
      <c r="AC25" s="354"/>
      <c r="AD25" s="354"/>
      <c r="AE25" s="354"/>
      <c r="AF25" s="354"/>
    </row>
    <row r="26" spans="1:32" ht="16.5" thickBot="1" x14ac:dyDescent="0.25">
      <c r="A26" s="348"/>
      <c r="B26" s="377" t="s">
        <v>10</v>
      </c>
      <c r="C26" s="378" t="s">
        <v>11</v>
      </c>
      <c r="D26" s="381" t="s">
        <v>29</v>
      </c>
      <c r="E26" s="381" t="s">
        <v>29</v>
      </c>
      <c r="F26" s="381" t="s">
        <v>29</v>
      </c>
      <c r="G26" s="381" t="s">
        <v>29</v>
      </c>
      <c r="H26" s="410" t="s">
        <v>29</v>
      </c>
      <c r="I26" s="348"/>
      <c r="J26" s="348"/>
      <c r="K26" s="348"/>
      <c r="L26" s="348"/>
      <c r="M26" s="348"/>
      <c r="N26" s="348"/>
      <c r="O26" s="348"/>
      <c r="P26" s="348"/>
      <c r="Q26" s="348"/>
      <c r="R26" s="348"/>
      <c r="S26" s="348"/>
      <c r="T26" s="348"/>
      <c r="U26" s="348"/>
      <c r="V26" s="348"/>
      <c r="W26" s="354"/>
      <c r="X26" s="354"/>
      <c r="Y26" s="354"/>
      <c r="Z26" s="354"/>
      <c r="AA26" s="354"/>
      <c r="AB26" s="354"/>
      <c r="AC26" s="354"/>
      <c r="AD26" s="354"/>
      <c r="AE26" s="354"/>
      <c r="AF26" s="354"/>
    </row>
    <row r="27" spans="1:32" ht="15" x14ac:dyDescent="0.2">
      <c r="A27" s="348"/>
      <c r="B27" s="383"/>
      <c r="C27" s="384"/>
      <c r="D27" s="386" t="s">
        <v>13</v>
      </c>
      <c r="E27" s="386" t="s">
        <v>14</v>
      </c>
      <c r="F27" s="386" t="s">
        <v>15</v>
      </c>
      <c r="G27" s="386" t="s">
        <v>16</v>
      </c>
      <c r="H27" s="411" t="s">
        <v>17</v>
      </c>
      <c r="I27" s="348"/>
      <c r="J27" s="348"/>
      <c r="K27" s="348"/>
      <c r="L27" s="348"/>
      <c r="M27" s="348"/>
      <c r="N27" s="348"/>
      <c r="O27" s="348"/>
      <c r="P27" s="348"/>
      <c r="Q27" s="348"/>
      <c r="R27" s="348"/>
      <c r="S27" s="348"/>
      <c r="T27" s="348"/>
      <c r="U27" s="348"/>
      <c r="V27" s="348"/>
      <c r="W27" s="354"/>
      <c r="X27" s="354"/>
      <c r="Y27" s="354"/>
      <c r="Z27" s="354"/>
      <c r="AA27" s="354"/>
      <c r="AB27" s="354"/>
      <c r="AC27" s="354"/>
      <c r="AD27" s="354"/>
      <c r="AE27" s="354"/>
      <c r="AF27" s="354"/>
    </row>
    <row r="28" spans="1:32" ht="15.75" x14ac:dyDescent="0.2">
      <c r="A28" s="348"/>
      <c r="B28" s="388"/>
      <c r="C28" s="389"/>
      <c r="D28" s="390"/>
      <c r="E28" s="390"/>
      <c r="F28" s="390"/>
      <c r="G28" s="390"/>
      <c r="H28" s="412"/>
      <c r="I28" s="348"/>
      <c r="J28" s="348"/>
      <c r="K28" s="348"/>
      <c r="L28" s="348"/>
      <c r="M28" s="348"/>
      <c r="N28" s="348"/>
      <c r="O28" s="348"/>
      <c r="P28" s="348"/>
      <c r="Q28" s="348"/>
      <c r="R28" s="348"/>
      <c r="S28" s="348"/>
      <c r="T28" s="348"/>
      <c r="U28" s="348"/>
      <c r="V28" s="348"/>
      <c r="W28" s="354"/>
      <c r="X28" s="354"/>
      <c r="Y28" s="354"/>
      <c r="Z28" s="354"/>
      <c r="AA28" s="354"/>
      <c r="AB28" s="354"/>
      <c r="AC28" s="354"/>
      <c r="AD28" s="354"/>
      <c r="AE28" s="354"/>
      <c r="AF28" s="354"/>
    </row>
    <row r="29" spans="1:32" ht="18.75" x14ac:dyDescent="0.2">
      <c r="A29" s="348"/>
      <c r="B29" s="392">
        <f>B22+1</f>
        <v>8</v>
      </c>
      <c r="C29" s="393" t="s">
        <v>22</v>
      </c>
      <c r="D29" s="395">
        <v>24318.408392357127</v>
      </c>
      <c r="E29" s="395">
        <v>25459.648973225674</v>
      </c>
      <c r="F29" s="395">
        <v>26050.915848617235</v>
      </c>
      <c r="G29" s="395">
        <v>27327.890731582305</v>
      </c>
      <c r="H29" s="413">
        <v>34880.821862111086</v>
      </c>
      <c r="I29" s="348"/>
      <c r="J29" s="348"/>
      <c r="K29" s="348"/>
      <c r="L29" s="348"/>
      <c r="M29" s="348"/>
      <c r="N29" s="348"/>
      <c r="O29" s="348"/>
      <c r="P29" s="348"/>
      <c r="Q29" s="348"/>
      <c r="R29" s="348"/>
      <c r="S29" s="348"/>
      <c r="T29" s="348"/>
      <c r="U29" s="348"/>
      <c r="V29" s="348"/>
      <c r="W29" s="354"/>
      <c r="X29" s="354"/>
      <c r="Y29" s="354"/>
      <c r="Z29" s="354"/>
      <c r="AA29" s="354"/>
      <c r="AB29" s="354"/>
      <c r="AC29" s="354"/>
      <c r="AD29" s="354"/>
      <c r="AE29" s="354"/>
      <c r="AF29" s="354"/>
    </row>
    <row r="30" spans="1:32" ht="35.25" thickBot="1" x14ac:dyDescent="0.25">
      <c r="A30" s="348"/>
      <c r="B30" s="392">
        <f>B29+1</f>
        <v>9</v>
      </c>
      <c r="C30" s="393" t="s">
        <v>23</v>
      </c>
      <c r="D30" s="398">
        <v>9398.3711357412994</v>
      </c>
      <c r="E30" s="398">
        <v>10084.264174316108</v>
      </c>
      <c r="F30" s="398">
        <v>10803.655799515811</v>
      </c>
      <c r="G30" s="398">
        <v>11558.722891098569</v>
      </c>
      <c r="H30" s="414">
        <v>12444.94368978931</v>
      </c>
      <c r="I30" s="348"/>
      <c r="J30" s="348"/>
      <c r="K30" s="348"/>
      <c r="L30" s="348"/>
      <c r="M30" s="348"/>
      <c r="N30" s="348"/>
      <c r="O30" s="348"/>
      <c r="P30" s="348"/>
      <c r="Q30" s="348"/>
      <c r="R30" s="348"/>
      <c r="S30" s="348"/>
      <c r="T30" s="348"/>
      <c r="U30" s="348"/>
      <c r="V30" s="348"/>
      <c r="W30" s="354"/>
      <c r="X30" s="354"/>
      <c r="Y30" s="354"/>
      <c r="Z30" s="354"/>
      <c r="AA30" s="354"/>
      <c r="AB30" s="354"/>
      <c r="AC30" s="354"/>
      <c r="AD30" s="354"/>
      <c r="AE30" s="354"/>
      <c r="AF30" s="354"/>
    </row>
    <row r="31" spans="1:32" ht="18.75" x14ac:dyDescent="0.2">
      <c r="A31" s="348"/>
      <c r="B31" s="392">
        <f>B30+1</f>
        <v>10</v>
      </c>
      <c r="C31" s="393" t="s">
        <v>24</v>
      </c>
      <c r="D31" s="400">
        <f>D29-D30</f>
        <v>14920.037256615828</v>
      </c>
      <c r="E31" s="400">
        <f>E29-E30</f>
        <v>15375.384798909567</v>
      </c>
      <c r="F31" s="400">
        <f>F29-F30</f>
        <v>15247.260049101424</v>
      </c>
      <c r="G31" s="400">
        <f>G29-G30</f>
        <v>15769.167840483737</v>
      </c>
      <c r="H31" s="415">
        <f>H29-H30</f>
        <v>22435.878172321776</v>
      </c>
      <c r="I31" s="348"/>
      <c r="J31" s="348"/>
      <c r="K31" s="348"/>
      <c r="L31" s="348"/>
      <c r="M31" s="348"/>
      <c r="N31" s="348"/>
      <c r="O31" s="348"/>
      <c r="P31" s="348"/>
      <c r="Q31" s="348"/>
      <c r="R31" s="348"/>
      <c r="S31" s="348"/>
      <c r="T31" s="348"/>
      <c r="U31" s="348"/>
      <c r="V31" s="348"/>
      <c r="W31" s="354"/>
      <c r="X31" s="354"/>
      <c r="Y31" s="354"/>
      <c r="Z31" s="354"/>
      <c r="AA31" s="354"/>
      <c r="AB31" s="354"/>
      <c r="AC31" s="354"/>
      <c r="AD31" s="354"/>
      <c r="AE31" s="354"/>
      <c r="AF31" s="354"/>
    </row>
    <row r="32" spans="1:32" ht="15.75" x14ac:dyDescent="0.2">
      <c r="A32" s="348"/>
      <c r="B32" s="392"/>
      <c r="C32" s="393"/>
      <c r="D32" s="395"/>
      <c r="E32" s="395"/>
      <c r="F32" s="395"/>
      <c r="G32" s="395"/>
      <c r="H32" s="413"/>
      <c r="I32" s="348"/>
      <c r="J32" s="348"/>
      <c r="K32" s="348"/>
      <c r="L32" s="348"/>
      <c r="M32" s="348"/>
      <c r="N32" s="348"/>
      <c r="O32" s="348"/>
      <c r="P32" s="348"/>
      <c r="Q32" s="348"/>
      <c r="R32" s="348"/>
      <c r="S32" s="348"/>
      <c r="T32" s="348"/>
      <c r="U32" s="348"/>
      <c r="V32" s="348"/>
      <c r="W32" s="354"/>
      <c r="X32" s="354"/>
      <c r="Y32" s="354"/>
      <c r="Z32" s="354"/>
      <c r="AA32" s="354"/>
      <c r="AB32" s="354"/>
      <c r="AC32" s="354"/>
      <c r="AD32" s="354"/>
      <c r="AE32" s="354"/>
      <c r="AF32" s="354"/>
    </row>
    <row r="33" spans="1:32" ht="18.75" x14ac:dyDescent="0.2">
      <c r="A33" s="348"/>
      <c r="B33" s="392">
        <f>B31+1</f>
        <v>11</v>
      </c>
      <c r="C33" s="393" t="s">
        <v>25</v>
      </c>
      <c r="D33" s="395">
        <v>-22.477240156697103</v>
      </c>
      <c r="E33" s="395">
        <v>-22.415826932225247</v>
      </c>
      <c r="F33" s="395">
        <v>-22.477240156697103</v>
      </c>
      <c r="G33" s="395">
        <v>-22.477240156697103</v>
      </c>
      <c r="H33" s="413">
        <v>-22.477240156697103</v>
      </c>
      <c r="I33" s="348"/>
      <c r="J33" s="348"/>
      <c r="K33" s="348"/>
      <c r="L33" s="348"/>
      <c r="M33" s="348"/>
      <c r="N33" s="348"/>
      <c r="O33" s="348"/>
      <c r="P33" s="348"/>
      <c r="Q33" s="348"/>
      <c r="R33" s="348"/>
      <c r="S33" s="348"/>
      <c r="T33" s="348"/>
      <c r="U33" s="348"/>
      <c r="V33" s="348"/>
      <c r="W33" s="354"/>
      <c r="X33" s="354"/>
      <c r="Y33" s="354"/>
      <c r="Z33" s="354"/>
      <c r="AA33" s="354"/>
      <c r="AB33" s="354"/>
      <c r="AC33" s="354"/>
      <c r="AD33" s="354"/>
      <c r="AE33" s="354"/>
      <c r="AF33" s="354"/>
    </row>
    <row r="34" spans="1:32" ht="18.75" x14ac:dyDescent="0.2">
      <c r="A34" s="348"/>
      <c r="B34" s="392">
        <f>B33+1</f>
        <v>12</v>
      </c>
      <c r="C34" s="393" t="s">
        <v>37</v>
      </c>
      <c r="D34" s="395">
        <v>318.61342122655333</v>
      </c>
      <c r="E34" s="395">
        <v>375.95361841555109</v>
      </c>
      <c r="F34" s="395">
        <v>441.74459243577871</v>
      </c>
      <c r="G34" s="395">
        <v>515.8462179781493</v>
      </c>
      <c r="H34" s="413">
        <v>556.34578961535965</v>
      </c>
      <c r="I34" s="348"/>
      <c r="J34" s="348"/>
      <c r="K34" s="348"/>
      <c r="L34" s="348"/>
      <c r="M34" s="348"/>
      <c r="N34" s="348"/>
      <c r="O34" s="348"/>
      <c r="P34" s="348"/>
      <c r="Q34" s="348"/>
      <c r="R34" s="348"/>
      <c r="S34" s="348"/>
      <c r="T34" s="348"/>
      <c r="U34" s="348"/>
      <c r="V34" s="348"/>
      <c r="W34" s="354"/>
      <c r="X34" s="354"/>
      <c r="Y34" s="354"/>
      <c r="Z34" s="354"/>
      <c r="AA34" s="354"/>
      <c r="AB34" s="354"/>
      <c r="AC34" s="354"/>
      <c r="AD34" s="354"/>
      <c r="AE34" s="354"/>
      <c r="AF34" s="354"/>
    </row>
    <row r="35" spans="1:32" ht="18.75" x14ac:dyDescent="0.2">
      <c r="A35" s="348"/>
      <c r="B35" s="392">
        <f>B34+1</f>
        <v>13</v>
      </c>
      <c r="C35" s="393" t="s">
        <v>26</v>
      </c>
      <c r="D35" s="395">
        <v>578.52482531737348</v>
      </c>
      <c r="E35" s="395">
        <v>599.37007946628603</v>
      </c>
      <c r="F35" s="395">
        <v>598.42926394747383</v>
      </c>
      <c r="G35" s="395">
        <v>604.99433856982694</v>
      </c>
      <c r="H35" s="413">
        <v>618.18587298885984</v>
      </c>
      <c r="I35" s="348"/>
      <c r="J35" s="348"/>
      <c r="K35" s="348"/>
      <c r="L35" s="348"/>
      <c r="M35" s="348"/>
      <c r="N35" s="348"/>
      <c r="O35" s="348"/>
      <c r="P35" s="348"/>
      <c r="Q35" s="348"/>
      <c r="R35" s="348"/>
      <c r="S35" s="348"/>
      <c r="T35" s="348"/>
      <c r="U35" s="348"/>
      <c r="V35" s="348"/>
      <c r="W35" s="354"/>
      <c r="X35" s="354"/>
      <c r="Y35" s="354"/>
      <c r="Z35" s="354"/>
      <c r="AA35" s="354"/>
      <c r="AB35" s="354"/>
      <c r="AC35" s="354"/>
      <c r="AD35" s="354"/>
      <c r="AE35" s="354"/>
      <c r="AF35" s="354"/>
    </row>
    <row r="36" spans="1:32" ht="16.5" thickBot="1" x14ac:dyDescent="0.25">
      <c r="A36" s="348"/>
      <c r="B36" s="392"/>
      <c r="C36" s="393"/>
      <c r="D36" s="398"/>
      <c r="E36" s="398"/>
      <c r="F36" s="398"/>
      <c r="G36" s="398"/>
      <c r="H36" s="414"/>
      <c r="I36" s="348"/>
      <c r="J36" s="348"/>
      <c r="K36" s="348"/>
      <c r="L36" s="348"/>
      <c r="M36" s="348"/>
      <c r="N36" s="348"/>
      <c r="O36" s="348"/>
      <c r="P36" s="348"/>
      <c r="Q36" s="348"/>
      <c r="R36" s="348"/>
      <c r="S36" s="348"/>
      <c r="T36" s="348"/>
      <c r="U36" s="348"/>
      <c r="V36" s="348"/>
      <c r="W36" s="354"/>
      <c r="X36" s="354"/>
      <c r="Y36" s="354"/>
      <c r="Z36" s="354"/>
      <c r="AA36" s="354"/>
      <c r="AB36" s="354"/>
      <c r="AC36" s="354"/>
      <c r="AD36" s="354"/>
      <c r="AE36" s="354"/>
      <c r="AF36" s="354"/>
    </row>
    <row r="37" spans="1:32" ht="16.5" thickBot="1" x14ac:dyDescent="0.25">
      <c r="A37" s="348"/>
      <c r="B37" s="402">
        <f>B35+1</f>
        <v>14</v>
      </c>
      <c r="C37" s="403" t="s">
        <v>27</v>
      </c>
      <c r="D37" s="404">
        <f>SUM(D31:D35)</f>
        <v>15794.698263003058</v>
      </c>
      <c r="E37" s="404">
        <f>SUM(E31:E35)</f>
        <v>16328.292669859178</v>
      </c>
      <c r="F37" s="404">
        <f>SUM(F31:F35)</f>
        <v>16264.956665327978</v>
      </c>
      <c r="G37" s="404">
        <f>SUM(G31:G35)</f>
        <v>16867.531156875015</v>
      </c>
      <c r="H37" s="416">
        <f t="shared" ref="H37" si="2">SUM(H31:H35)</f>
        <v>23587.932594769296</v>
      </c>
      <c r="I37" s="348"/>
      <c r="J37" s="348"/>
      <c r="K37" s="348"/>
      <c r="L37" s="348"/>
      <c r="M37" s="348"/>
      <c r="N37" s="348"/>
      <c r="O37" s="348"/>
      <c r="P37" s="348"/>
      <c r="Q37" s="348"/>
      <c r="R37" s="348"/>
      <c r="S37" s="348"/>
      <c r="T37" s="348"/>
      <c r="U37" s="348"/>
      <c r="V37" s="348"/>
      <c r="W37" s="354"/>
      <c r="X37" s="354"/>
      <c r="Y37" s="354"/>
      <c r="Z37" s="354"/>
      <c r="AA37" s="354"/>
      <c r="AB37" s="354"/>
      <c r="AC37" s="354"/>
      <c r="AD37" s="354"/>
      <c r="AE37" s="354"/>
      <c r="AF37" s="354"/>
    </row>
    <row r="38" spans="1:32" ht="15" x14ac:dyDescent="0.2">
      <c r="A38" s="348"/>
      <c r="D38" s="417"/>
      <c r="E38" s="417"/>
      <c r="F38" s="417"/>
      <c r="G38" s="417"/>
      <c r="H38" s="417"/>
      <c r="I38" s="418"/>
      <c r="J38" s="348"/>
      <c r="K38" s="348"/>
      <c r="L38" s="348"/>
      <c r="M38" s="348"/>
      <c r="N38" s="348"/>
      <c r="O38" s="348"/>
      <c r="P38" s="348"/>
      <c r="Q38" s="348"/>
      <c r="R38" s="348"/>
      <c r="S38" s="348"/>
      <c r="T38" s="348"/>
      <c r="U38" s="348"/>
      <c r="V38" s="348"/>
      <c r="W38" s="354"/>
      <c r="X38" s="354"/>
      <c r="Y38" s="354"/>
      <c r="Z38" s="354"/>
      <c r="AA38" s="354"/>
      <c r="AB38" s="354"/>
      <c r="AC38" s="354"/>
      <c r="AD38" s="354"/>
      <c r="AE38" s="354"/>
      <c r="AF38" s="354"/>
    </row>
    <row r="39" spans="1:32" ht="15" x14ac:dyDescent="0.2">
      <c r="A39" s="348"/>
      <c r="B39" s="348" t="s">
        <v>30</v>
      </c>
      <c r="C39" s="348"/>
      <c r="D39" s="419"/>
      <c r="E39" s="419"/>
      <c r="F39" s="419"/>
      <c r="G39" s="419"/>
      <c r="H39" s="419"/>
      <c r="I39" s="348"/>
      <c r="J39" s="348"/>
      <c r="K39" s="348"/>
      <c r="L39" s="348"/>
      <c r="M39" s="348"/>
      <c r="N39" s="348"/>
      <c r="O39" s="348"/>
      <c r="P39" s="348"/>
      <c r="Q39" s="348"/>
      <c r="R39" s="348"/>
      <c r="S39" s="348"/>
      <c r="T39" s="348"/>
      <c r="U39" s="348"/>
      <c r="V39" s="348"/>
      <c r="W39" s="354"/>
      <c r="X39" s="354"/>
      <c r="Y39" s="354"/>
      <c r="Z39" s="354"/>
      <c r="AA39" s="354"/>
      <c r="AB39" s="354"/>
      <c r="AC39" s="354"/>
      <c r="AD39" s="354"/>
      <c r="AE39" s="354"/>
      <c r="AF39" s="354"/>
    </row>
    <row r="40" spans="1:32" ht="15" x14ac:dyDescent="0.2">
      <c r="A40" s="348"/>
      <c r="B40" s="365">
        <v>1</v>
      </c>
      <c r="C40" s="348" t="s">
        <v>38</v>
      </c>
      <c r="D40" s="348"/>
      <c r="E40" s="348"/>
      <c r="F40" s="348"/>
      <c r="G40" s="348"/>
      <c r="H40" s="348"/>
      <c r="I40" s="348"/>
      <c r="J40" s="348"/>
      <c r="K40" s="348"/>
      <c r="L40" s="348"/>
      <c r="M40" s="348"/>
      <c r="N40" s="348"/>
      <c r="O40" s="348"/>
      <c r="P40" s="348"/>
      <c r="Q40" s="348"/>
      <c r="R40" s="348"/>
      <c r="S40" s="348"/>
      <c r="T40" s="348"/>
      <c r="U40" s="348"/>
      <c r="V40" s="348"/>
      <c r="W40" s="354"/>
      <c r="X40" s="354"/>
      <c r="Y40" s="354"/>
      <c r="Z40" s="354"/>
      <c r="AA40" s="354"/>
      <c r="AB40" s="354"/>
      <c r="AC40" s="354"/>
      <c r="AD40" s="354"/>
      <c r="AE40" s="354"/>
      <c r="AF40" s="354"/>
    </row>
    <row r="41" spans="1:32" ht="15" x14ac:dyDescent="0.2">
      <c r="A41" s="348"/>
      <c r="B41" s="365">
        <v>2</v>
      </c>
      <c r="C41" s="348" t="s">
        <v>39</v>
      </c>
      <c r="D41" s="348"/>
      <c r="E41" s="348"/>
      <c r="F41" s="348"/>
      <c r="G41" s="348"/>
      <c r="H41" s="348"/>
      <c r="I41" s="348"/>
      <c r="J41" s="348"/>
      <c r="K41" s="348"/>
      <c r="L41" s="348"/>
      <c r="M41" s="348"/>
      <c r="N41" s="348"/>
      <c r="O41" s="348"/>
      <c r="P41" s="348"/>
      <c r="Q41" s="348"/>
      <c r="R41" s="348"/>
      <c r="S41" s="348"/>
      <c r="T41" s="348"/>
      <c r="U41" s="348"/>
      <c r="V41" s="348"/>
      <c r="W41" s="354"/>
      <c r="X41" s="354"/>
      <c r="Y41" s="354"/>
      <c r="Z41" s="354"/>
      <c r="AA41" s="354"/>
      <c r="AB41" s="354"/>
      <c r="AC41" s="354"/>
      <c r="AD41" s="354"/>
      <c r="AE41" s="354"/>
      <c r="AF41" s="354"/>
    </row>
    <row r="42" spans="1:32" ht="15" x14ac:dyDescent="0.2">
      <c r="A42" s="348"/>
      <c r="B42" s="348"/>
      <c r="C42" s="348"/>
      <c r="D42" s="348"/>
      <c r="E42" s="348"/>
      <c r="F42" s="348"/>
      <c r="G42" s="348"/>
      <c r="H42" s="348"/>
      <c r="I42" s="348"/>
      <c r="J42" s="348"/>
      <c r="K42" s="348"/>
      <c r="L42" s="348"/>
      <c r="M42" s="348"/>
      <c r="N42" s="348"/>
      <c r="O42" s="348"/>
      <c r="P42" s="348"/>
      <c r="Q42" s="348"/>
      <c r="R42" s="348"/>
      <c r="S42" s="348"/>
      <c r="T42" s="348"/>
      <c r="U42" s="348"/>
      <c r="V42" s="348"/>
      <c r="W42" s="354"/>
      <c r="X42" s="354"/>
      <c r="Y42" s="354"/>
      <c r="Z42" s="354"/>
      <c r="AA42" s="354"/>
      <c r="AB42" s="354"/>
      <c r="AC42" s="354"/>
      <c r="AD42" s="354"/>
      <c r="AE42" s="354"/>
      <c r="AF42" s="354"/>
    </row>
    <row r="43" spans="1:32" ht="15" x14ac:dyDescent="0.2">
      <c r="A43" s="348"/>
      <c r="D43" s="348"/>
      <c r="E43" s="348"/>
      <c r="F43" s="348"/>
      <c r="G43" s="348"/>
      <c r="H43" s="348"/>
      <c r="I43" s="348"/>
      <c r="J43" s="348"/>
      <c r="K43" s="348"/>
      <c r="L43" s="348"/>
      <c r="M43" s="348"/>
      <c r="N43" s="348"/>
      <c r="O43" s="348"/>
      <c r="P43" s="348"/>
      <c r="Q43" s="348"/>
      <c r="R43" s="348"/>
      <c r="S43" s="348"/>
      <c r="T43" s="348"/>
      <c r="U43" s="348"/>
      <c r="V43" s="348"/>
      <c r="W43" s="354"/>
      <c r="X43" s="354"/>
      <c r="Y43" s="354"/>
      <c r="Z43" s="354"/>
      <c r="AA43" s="354"/>
      <c r="AB43" s="354"/>
      <c r="AC43" s="354"/>
      <c r="AD43" s="354"/>
      <c r="AE43" s="354"/>
      <c r="AF43" s="354"/>
    </row>
    <row r="44" spans="1:32" ht="15" x14ac:dyDescent="0.2">
      <c r="A44" s="348"/>
      <c r="D44" s="348"/>
      <c r="E44" s="348"/>
      <c r="F44" s="348"/>
      <c r="G44" s="348"/>
      <c r="H44" s="348"/>
      <c r="I44" s="348"/>
      <c r="J44" s="348"/>
      <c r="K44" s="348"/>
      <c r="L44" s="348"/>
      <c r="M44" s="348"/>
      <c r="N44" s="348"/>
      <c r="O44" s="348"/>
      <c r="P44" s="348"/>
      <c r="Q44" s="348"/>
      <c r="R44" s="348"/>
      <c r="S44" s="348"/>
      <c r="T44" s="348"/>
      <c r="U44" s="348"/>
      <c r="V44" s="348"/>
      <c r="W44" s="354"/>
      <c r="X44" s="354"/>
      <c r="Y44" s="354"/>
      <c r="Z44" s="354"/>
      <c r="AA44" s="354"/>
      <c r="AB44" s="354"/>
      <c r="AC44" s="354"/>
      <c r="AD44" s="354"/>
      <c r="AE44" s="354"/>
      <c r="AF44" s="354"/>
    </row>
    <row r="45" spans="1:32" ht="15" x14ac:dyDescent="0.2">
      <c r="A45" s="348"/>
      <c r="D45" s="348"/>
      <c r="E45" s="348"/>
      <c r="F45" s="348"/>
      <c r="G45" s="348"/>
      <c r="H45" s="348"/>
      <c r="I45" s="348"/>
      <c r="J45" s="348"/>
      <c r="K45" s="348"/>
      <c r="L45" s="348"/>
      <c r="M45" s="348"/>
      <c r="N45" s="348"/>
      <c r="O45" s="348"/>
      <c r="P45" s="348"/>
      <c r="Q45" s="348"/>
      <c r="R45" s="348"/>
      <c r="S45" s="348"/>
      <c r="T45" s="348"/>
      <c r="U45" s="348"/>
      <c r="V45" s="348"/>
      <c r="W45" s="354"/>
      <c r="X45" s="354"/>
      <c r="Y45" s="354"/>
      <c r="Z45" s="354"/>
      <c r="AA45" s="354"/>
      <c r="AB45" s="354"/>
      <c r="AC45" s="354"/>
      <c r="AD45" s="354"/>
      <c r="AE45" s="354"/>
      <c r="AF45" s="354"/>
    </row>
    <row r="46" spans="1:32" ht="15" x14ac:dyDescent="0.2">
      <c r="A46" s="348"/>
      <c r="B46" s="348"/>
      <c r="C46" s="348"/>
      <c r="D46" s="348"/>
      <c r="E46" s="348"/>
      <c r="F46" s="348"/>
      <c r="G46" s="348"/>
      <c r="H46" s="348"/>
      <c r="I46" s="348"/>
      <c r="J46" s="348"/>
      <c r="K46" s="348"/>
      <c r="L46" s="348"/>
      <c r="M46" s="348"/>
      <c r="N46" s="348"/>
      <c r="O46" s="348"/>
      <c r="P46" s="348"/>
      <c r="Q46" s="348"/>
      <c r="R46" s="348"/>
      <c r="S46" s="348"/>
      <c r="T46" s="348"/>
      <c r="U46" s="348"/>
      <c r="V46" s="348"/>
      <c r="W46" s="354"/>
      <c r="X46" s="354"/>
      <c r="Y46" s="354"/>
      <c r="Z46" s="354"/>
      <c r="AA46" s="354"/>
      <c r="AB46" s="354"/>
      <c r="AC46" s="354"/>
      <c r="AD46" s="354"/>
      <c r="AE46" s="354"/>
      <c r="AF46" s="354"/>
    </row>
    <row r="47" spans="1:32" ht="15" x14ac:dyDescent="0.2">
      <c r="A47" s="348"/>
      <c r="B47" s="348"/>
      <c r="C47" s="348"/>
      <c r="D47" s="348"/>
      <c r="E47" s="348"/>
      <c r="F47" s="348"/>
      <c r="G47" s="348"/>
      <c r="H47" s="348"/>
      <c r="I47" s="348"/>
      <c r="J47" s="348"/>
      <c r="K47" s="348"/>
      <c r="L47" s="348"/>
      <c r="M47" s="348"/>
      <c r="N47" s="348"/>
      <c r="O47" s="348"/>
      <c r="P47" s="348"/>
      <c r="Q47" s="348"/>
      <c r="R47" s="348"/>
      <c r="S47" s="348"/>
      <c r="T47" s="348"/>
      <c r="U47" s="348"/>
      <c r="V47" s="348"/>
      <c r="W47" s="354"/>
      <c r="X47" s="354"/>
      <c r="Y47" s="354"/>
      <c r="Z47" s="354"/>
      <c r="AA47" s="354"/>
      <c r="AB47" s="354"/>
      <c r="AC47" s="354"/>
      <c r="AD47" s="354"/>
      <c r="AE47" s="354"/>
      <c r="AF47" s="354"/>
    </row>
    <row r="48" spans="1:32" ht="15" x14ac:dyDescent="0.2">
      <c r="A48" s="348"/>
      <c r="B48" s="348"/>
      <c r="C48" s="348"/>
      <c r="D48" s="348"/>
      <c r="E48" s="348"/>
      <c r="F48" s="348"/>
      <c r="G48" s="348"/>
      <c r="H48" s="348"/>
      <c r="I48" s="348"/>
      <c r="J48" s="348"/>
      <c r="K48" s="348"/>
      <c r="L48" s="348"/>
      <c r="M48" s="348"/>
      <c r="N48" s="348"/>
      <c r="O48" s="348"/>
      <c r="P48" s="348"/>
      <c r="Q48" s="348"/>
      <c r="R48" s="348"/>
      <c r="S48" s="348"/>
      <c r="T48" s="348"/>
      <c r="U48" s="348"/>
      <c r="V48" s="348"/>
      <c r="W48" s="354"/>
      <c r="X48" s="354"/>
      <c r="Y48" s="354"/>
      <c r="Z48" s="354"/>
      <c r="AA48" s="354"/>
      <c r="AB48" s="354"/>
      <c r="AC48" s="354"/>
      <c r="AD48" s="354"/>
      <c r="AE48" s="354"/>
      <c r="AF48" s="354"/>
    </row>
    <row r="49" spans="1:32" ht="15" x14ac:dyDescent="0.2">
      <c r="A49" s="348"/>
      <c r="B49" s="348"/>
      <c r="C49" s="348"/>
      <c r="D49" s="348"/>
      <c r="E49" s="348"/>
      <c r="F49" s="348"/>
      <c r="G49" s="348"/>
      <c r="H49" s="348"/>
      <c r="I49" s="348"/>
      <c r="J49" s="348"/>
      <c r="K49" s="348"/>
      <c r="L49" s="348"/>
      <c r="M49" s="348"/>
      <c r="N49" s="348"/>
      <c r="O49" s="348"/>
      <c r="P49" s="348"/>
      <c r="Q49" s="348"/>
      <c r="R49" s="348"/>
      <c r="S49" s="348"/>
      <c r="T49" s="348"/>
      <c r="U49" s="348"/>
      <c r="V49" s="348"/>
      <c r="W49" s="354"/>
      <c r="X49" s="354"/>
      <c r="Y49" s="354"/>
      <c r="Z49" s="354"/>
      <c r="AA49" s="354"/>
      <c r="AB49" s="354"/>
      <c r="AC49" s="354"/>
      <c r="AD49" s="354"/>
      <c r="AE49" s="354"/>
      <c r="AF49" s="354"/>
    </row>
    <row r="50" spans="1:32" ht="15" x14ac:dyDescent="0.2">
      <c r="A50" s="348"/>
      <c r="B50" s="348"/>
      <c r="C50" s="348"/>
      <c r="D50" s="348"/>
      <c r="E50" s="348"/>
      <c r="F50" s="348"/>
      <c r="G50" s="348"/>
      <c r="H50" s="348"/>
      <c r="I50" s="348"/>
      <c r="J50" s="348"/>
      <c r="K50" s="348"/>
      <c r="L50" s="348"/>
      <c r="M50" s="348"/>
      <c r="N50" s="348"/>
      <c r="O50" s="348"/>
      <c r="P50" s="348"/>
      <c r="Q50" s="348"/>
      <c r="R50" s="348"/>
      <c r="S50" s="348"/>
      <c r="T50" s="348"/>
      <c r="U50" s="348"/>
      <c r="V50" s="348"/>
      <c r="W50" s="354"/>
      <c r="X50" s="354"/>
      <c r="Y50" s="354"/>
      <c r="Z50" s="354"/>
      <c r="AA50" s="354"/>
      <c r="AB50" s="354"/>
      <c r="AC50" s="354"/>
      <c r="AD50" s="354"/>
      <c r="AE50" s="354"/>
      <c r="AF50" s="354"/>
    </row>
    <row r="51" spans="1:32" ht="15" x14ac:dyDescent="0.2">
      <c r="A51" s="348"/>
      <c r="B51" s="348"/>
      <c r="C51" s="348"/>
      <c r="D51" s="348"/>
      <c r="E51" s="348"/>
      <c r="F51" s="348"/>
      <c r="G51" s="348"/>
      <c r="H51" s="348"/>
      <c r="I51" s="348"/>
      <c r="J51" s="348"/>
      <c r="K51" s="348"/>
      <c r="L51" s="348"/>
      <c r="M51" s="348"/>
      <c r="N51" s="348"/>
      <c r="O51" s="348"/>
      <c r="P51" s="348"/>
      <c r="Q51" s="348"/>
      <c r="R51" s="348"/>
      <c r="S51" s="348"/>
      <c r="T51" s="348"/>
      <c r="U51" s="348"/>
      <c r="V51" s="348"/>
      <c r="W51" s="354"/>
      <c r="X51" s="354"/>
      <c r="Y51" s="354"/>
      <c r="Z51" s="354"/>
      <c r="AA51" s="354"/>
      <c r="AB51" s="354"/>
      <c r="AC51" s="354"/>
      <c r="AD51" s="354"/>
      <c r="AE51" s="354"/>
      <c r="AF51" s="354"/>
    </row>
    <row r="52" spans="1:32" ht="15" x14ac:dyDescent="0.2">
      <c r="A52" s="348"/>
      <c r="B52" s="348"/>
      <c r="C52" s="348"/>
      <c r="D52" s="348"/>
      <c r="E52" s="348"/>
      <c r="F52" s="348"/>
      <c r="G52" s="348"/>
      <c r="H52" s="348"/>
      <c r="I52" s="348"/>
      <c r="J52" s="348"/>
      <c r="K52" s="348"/>
      <c r="L52" s="348"/>
      <c r="M52" s="348"/>
      <c r="N52" s="348"/>
      <c r="O52" s="348"/>
      <c r="P52" s="348"/>
      <c r="Q52" s="348"/>
      <c r="R52" s="348"/>
      <c r="S52" s="348"/>
      <c r="T52" s="348"/>
      <c r="U52" s="348"/>
      <c r="V52" s="348"/>
      <c r="W52" s="354"/>
      <c r="X52" s="354"/>
      <c r="Y52" s="354"/>
      <c r="Z52" s="354"/>
      <c r="AA52" s="354"/>
      <c r="AB52" s="354"/>
      <c r="AC52" s="354"/>
      <c r="AD52" s="354"/>
      <c r="AE52" s="354"/>
      <c r="AF52" s="354"/>
    </row>
    <row r="53" spans="1:32" ht="15" x14ac:dyDescent="0.2">
      <c r="A53" s="348"/>
      <c r="B53" s="348"/>
      <c r="C53" s="348"/>
      <c r="D53" s="348"/>
      <c r="E53" s="348"/>
      <c r="F53" s="348"/>
      <c r="G53" s="348"/>
      <c r="H53" s="348"/>
      <c r="I53" s="348"/>
      <c r="J53" s="348"/>
      <c r="K53" s="348"/>
      <c r="L53" s="348"/>
      <c r="M53" s="348"/>
      <c r="N53" s="348"/>
      <c r="O53" s="348"/>
      <c r="P53" s="348"/>
      <c r="Q53" s="348"/>
      <c r="R53" s="348"/>
      <c r="S53" s="348"/>
      <c r="T53" s="348"/>
      <c r="U53" s="348"/>
      <c r="V53" s="348"/>
      <c r="W53" s="354"/>
      <c r="X53" s="354"/>
      <c r="Y53" s="354"/>
      <c r="Z53" s="354"/>
      <c r="AA53" s="354"/>
      <c r="AB53" s="354"/>
      <c r="AC53" s="354"/>
      <c r="AD53" s="354"/>
      <c r="AE53" s="354"/>
      <c r="AF53" s="354"/>
    </row>
    <row r="54" spans="1:32" ht="15" x14ac:dyDescent="0.2">
      <c r="A54" s="348"/>
      <c r="B54" s="348"/>
      <c r="C54" s="348"/>
      <c r="D54" s="348"/>
      <c r="E54" s="348"/>
      <c r="F54" s="348"/>
      <c r="G54" s="348"/>
      <c r="H54" s="348"/>
      <c r="I54" s="348"/>
      <c r="J54" s="348"/>
      <c r="K54" s="348"/>
      <c r="L54" s="348"/>
      <c r="M54" s="348"/>
      <c r="N54" s="348"/>
      <c r="O54" s="348"/>
      <c r="P54" s="348"/>
      <c r="Q54" s="348"/>
      <c r="R54" s="348"/>
      <c r="S54" s="348"/>
      <c r="T54" s="348"/>
      <c r="U54" s="348"/>
      <c r="V54" s="348"/>
      <c r="W54" s="354"/>
      <c r="X54" s="354"/>
      <c r="Y54" s="354"/>
      <c r="Z54" s="354"/>
      <c r="AA54" s="354"/>
      <c r="AB54" s="354"/>
      <c r="AC54" s="354"/>
      <c r="AD54" s="354"/>
      <c r="AE54" s="354"/>
      <c r="AF54" s="354"/>
    </row>
    <row r="55" spans="1:32" ht="15" x14ac:dyDescent="0.2">
      <c r="A55" s="348"/>
      <c r="B55" s="348"/>
      <c r="C55" s="348"/>
      <c r="D55" s="348"/>
      <c r="E55" s="348"/>
      <c r="F55" s="348"/>
      <c r="G55" s="348"/>
      <c r="H55" s="348"/>
      <c r="I55" s="348"/>
      <c r="J55" s="348"/>
      <c r="K55" s="348"/>
      <c r="L55" s="348"/>
      <c r="M55" s="348"/>
      <c r="N55" s="348"/>
      <c r="O55" s="348"/>
      <c r="P55" s="348"/>
      <c r="Q55" s="348"/>
      <c r="R55" s="348"/>
      <c r="S55" s="348"/>
      <c r="T55" s="348"/>
      <c r="U55" s="348"/>
      <c r="V55" s="348"/>
      <c r="W55" s="354"/>
      <c r="X55" s="354"/>
      <c r="Y55" s="354"/>
      <c r="Z55" s="354"/>
      <c r="AA55" s="354"/>
      <c r="AB55" s="354"/>
      <c r="AC55" s="354"/>
      <c r="AD55" s="354"/>
      <c r="AE55" s="354"/>
      <c r="AF55" s="354"/>
    </row>
    <row r="56" spans="1:32" ht="15" x14ac:dyDescent="0.2">
      <c r="A56" s="348"/>
      <c r="B56" s="348"/>
      <c r="C56" s="348"/>
      <c r="D56" s="348"/>
      <c r="E56" s="348"/>
      <c r="F56" s="348"/>
      <c r="G56" s="348"/>
      <c r="H56" s="348"/>
      <c r="I56" s="348"/>
      <c r="J56" s="348"/>
      <c r="K56" s="348"/>
      <c r="L56" s="348"/>
      <c r="M56" s="348"/>
      <c r="N56" s="348"/>
      <c r="O56" s="348"/>
      <c r="P56" s="348"/>
      <c r="Q56" s="348"/>
      <c r="R56" s="348"/>
      <c r="S56" s="348"/>
      <c r="T56" s="348"/>
      <c r="U56" s="348"/>
      <c r="V56" s="348"/>
      <c r="W56" s="354"/>
      <c r="X56" s="354"/>
      <c r="Y56" s="354"/>
      <c r="Z56" s="354"/>
      <c r="AA56" s="354"/>
      <c r="AB56" s="354"/>
      <c r="AC56" s="354"/>
      <c r="AD56" s="354"/>
      <c r="AE56" s="354"/>
      <c r="AF56" s="354"/>
    </row>
    <row r="57" spans="1:32" ht="15" x14ac:dyDescent="0.2">
      <c r="A57" s="348"/>
      <c r="B57" s="348"/>
      <c r="C57" s="348"/>
      <c r="D57" s="348"/>
      <c r="E57" s="348"/>
      <c r="F57" s="348"/>
      <c r="G57" s="348"/>
      <c r="H57" s="348"/>
      <c r="I57" s="348"/>
      <c r="J57" s="348"/>
      <c r="K57" s="348"/>
      <c r="L57" s="348"/>
      <c r="M57" s="348"/>
      <c r="N57" s="348"/>
      <c r="O57" s="348"/>
      <c r="P57" s="348"/>
      <c r="Q57" s="348"/>
      <c r="R57" s="348"/>
      <c r="S57" s="348"/>
      <c r="T57" s="348"/>
      <c r="U57" s="348"/>
      <c r="V57" s="348"/>
      <c r="W57" s="354"/>
      <c r="X57" s="354"/>
      <c r="Y57" s="354"/>
      <c r="Z57" s="354"/>
      <c r="AA57" s="354"/>
      <c r="AB57" s="354"/>
      <c r="AC57" s="354"/>
      <c r="AD57" s="354"/>
      <c r="AE57" s="354"/>
      <c r="AF57" s="354"/>
    </row>
    <row r="58" spans="1:32" ht="15" x14ac:dyDescent="0.2">
      <c r="A58" s="348"/>
      <c r="B58" s="348"/>
      <c r="C58" s="348"/>
      <c r="D58" s="348"/>
      <c r="E58" s="348"/>
      <c r="F58" s="348"/>
      <c r="G58" s="348"/>
      <c r="H58" s="348"/>
      <c r="I58" s="348"/>
      <c r="J58" s="348"/>
      <c r="K58" s="348"/>
      <c r="L58" s="348"/>
      <c r="M58" s="348"/>
      <c r="N58" s="348"/>
      <c r="O58" s="348"/>
      <c r="P58" s="348"/>
      <c r="Q58" s="348"/>
      <c r="R58" s="348"/>
      <c r="S58" s="348"/>
      <c r="T58" s="348"/>
      <c r="U58" s="348"/>
      <c r="V58" s="348"/>
      <c r="W58" s="354"/>
      <c r="X58" s="354"/>
      <c r="Y58" s="354"/>
      <c r="Z58" s="354"/>
      <c r="AA58" s="354"/>
      <c r="AB58" s="354"/>
      <c r="AC58" s="354"/>
      <c r="AD58" s="354"/>
      <c r="AE58" s="354"/>
      <c r="AF58" s="354"/>
    </row>
    <row r="59" spans="1:32" ht="15" x14ac:dyDescent="0.2">
      <c r="A59" s="348"/>
      <c r="B59" s="348"/>
      <c r="C59" s="348"/>
      <c r="D59" s="348"/>
      <c r="E59" s="348"/>
      <c r="F59" s="348"/>
      <c r="G59" s="348"/>
      <c r="H59" s="348"/>
      <c r="I59" s="348"/>
      <c r="J59" s="348"/>
      <c r="K59" s="348"/>
      <c r="L59" s="348"/>
      <c r="M59" s="348"/>
      <c r="N59" s="348"/>
      <c r="O59" s="348"/>
      <c r="P59" s="348"/>
      <c r="Q59" s="348"/>
      <c r="R59" s="348"/>
      <c r="S59" s="348"/>
      <c r="T59" s="348"/>
      <c r="U59" s="348"/>
      <c r="V59" s="348"/>
      <c r="W59" s="354"/>
      <c r="X59" s="354"/>
      <c r="Y59" s="354"/>
      <c r="Z59" s="354"/>
      <c r="AA59" s="354"/>
      <c r="AB59" s="354"/>
      <c r="AC59" s="354"/>
      <c r="AD59" s="354"/>
      <c r="AE59" s="354"/>
      <c r="AF59" s="354"/>
    </row>
    <row r="60" spans="1:32" ht="15" x14ac:dyDescent="0.2">
      <c r="A60" s="348"/>
      <c r="B60" s="348"/>
      <c r="C60" s="348"/>
      <c r="D60" s="348"/>
      <c r="E60" s="348"/>
      <c r="F60" s="348"/>
      <c r="G60" s="348"/>
      <c r="H60" s="348"/>
      <c r="I60" s="348"/>
      <c r="J60" s="348"/>
      <c r="K60" s="348"/>
      <c r="L60" s="348"/>
      <c r="M60" s="348"/>
      <c r="N60" s="348"/>
      <c r="O60" s="348"/>
      <c r="P60" s="348"/>
      <c r="Q60" s="348"/>
      <c r="R60" s="348"/>
      <c r="S60" s="348"/>
      <c r="T60" s="348"/>
      <c r="U60" s="348"/>
      <c r="V60" s="348"/>
      <c r="W60" s="354"/>
      <c r="X60" s="354"/>
      <c r="Y60" s="354"/>
      <c r="Z60" s="354"/>
      <c r="AA60" s="354"/>
      <c r="AB60" s="354"/>
      <c r="AC60" s="354"/>
      <c r="AD60" s="354"/>
      <c r="AE60" s="354"/>
      <c r="AF60" s="354"/>
    </row>
    <row r="61" spans="1:32" ht="15" x14ac:dyDescent="0.2">
      <c r="A61" s="348"/>
      <c r="B61" s="348"/>
      <c r="C61" s="348"/>
      <c r="D61" s="348"/>
      <c r="E61" s="348"/>
      <c r="F61" s="348"/>
      <c r="G61" s="348"/>
      <c r="H61" s="348"/>
      <c r="I61" s="348"/>
      <c r="J61" s="348"/>
      <c r="K61" s="348"/>
      <c r="L61" s="348"/>
      <c r="M61" s="348"/>
      <c r="N61" s="348"/>
      <c r="O61" s="348"/>
      <c r="P61" s="348"/>
      <c r="Q61" s="348"/>
      <c r="R61" s="348"/>
      <c r="S61" s="348"/>
      <c r="T61" s="348"/>
      <c r="U61" s="348"/>
      <c r="V61" s="348"/>
      <c r="W61" s="354"/>
      <c r="X61" s="354"/>
      <c r="Y61" s="354"/>
      <c r="Z61" s="354"/>
      <c r="AA61" s="354"/>
      <c r="AB61" s="354"/>
      <c r="AC61" s="354"/>
      <c r="AD61" s="354"/>
      <c r="AE61" s="354"/>
      <c r="AF61" s="354"/>
    </row>
    <row r="62" spans="1:32" ht="15" x14ac:dyDescent="0.2">
      <c r="A62" s="348"/>
      <c r="B62" s="348"/>
      <c r="C62" s="348"/>
      <c r="D62" s="348"/>
      <c r="E62" s="348"/>
      <c r="F62" s="348"/>
      <c r="G62" s="348"/>
      <c r="H62" s="348"/>
      <c r="I62" s="348"/>
      <c r="J62" s="348"/>
      <c r="K62" s="348"/>
      <c r="L62" s="348"/>
      <c r="M62" s="348"/>
      <c r="N62" s="348"/>
      <c r="O62" s="348"/>
      <c r="P62" s="348"/>
      <c r="Q62" s="348"/>
      <c r="R62" s="348"/>
      <c r="S62" s="348"/>
      <c r="T62" s="348"/>
      <c r="U62" s="348"/>
      <c r="V62" s="348"/>
      <c r="W62" s="354"/>
      <c r="X62" s="354"/>
      <c r="Y62" s="354"/>
      <c r="Z62" s="354"/>
      <c r="AA62" s="354"/>
      <c r="AB62" s="354"/>
      <c r="AC62" s="354"/>
      <c r="AD62" s="354"/>
      <c r="AE62" s="354"/>
      <c r="AF62" s="354"/>
    </row>
    <row r="63" spans="1:32" ht="15" x14ac:dyDescent="0.2">
      <c r="A63" s="348"/>
      <c r="B63" s="348"/>
      <c r="C63" s="348"/>
      <c r="D63" s="348"/>
      <c r="E63" s="348"/>
      <c r="F63" s="348"/>
      <c r="G63" s="348"/>
      <c r="H63" s="348"/>
      <c r="I63" s="348"/>
      <c r="J63" s="348"/>
      <c r="K63" s="348"/>
      <c r="L63" s="348"/>
      <c r="M63" s="348"/>
      <c r="N63" s="348"/>
      <c r="O63" s="348"/>
      <c r="P63" s="348"/>
      <c r="Q63" s="348"/>
      <c r="R63" s="348"/>
      <c r="S63" s="348"/>
      <c r="T63" s="348"/>
      <c r="U63" s="348"/>
      <c r="V63" s="348"/>
      <c r="W63" s="354"/>
      <c r="X63" s="354"/>
      <c r="Y63" s="354"/>
      <c r="Z63" s="354"/>
      <c r="AA63" s="354"/>
      <c r="AB63" s="354"/>
      <c r="AC63" s="354"/>
      <c r="AD63" s="354"/>
      <c r="AE63" s="354"/>
      <c r="AF63" s="354"/>
    </row>
    <row r="64" spans="1:32" ht="15" x14ac:dyDescent="0.2">
      <c r="A64" s="348"/>
      <c r="B64" s="348"/>
      <c r="C64" s="348"/>
      <c r="D64" s="348"/>
      <c r="E64" s="348"/>
      <c r="F64" s="348"/>
      <c r="G64" s="348"/>
      <c r="H64" s="348"/>
      <c r="I64" s="348"/>
      <c r="J64" s="348"/>
      <c r="K64" s="348"/>
      <c r="L64" s="348"/>
      <c r="M64" s="348"/>
      <c r="N64" s="348"/>
      <c r="O64" s="348"/>
      <c r="P64" s="348"/>
      <c r="Q64" s="348"/>
      <c r="R64" s="348"/>
      <c r="S64" s="348"/>
      <c r="T64" s="348"/>
      <c r="U64" s="348"/>
      <c r="V64" s="348"/>
      <c r="W64" s="354"/>
      <c r="X64" s="354"/>
      <c r="Y64" s="354"/>
      <c r="Z64" s="354"/>
      <c r="AA64" s="354"/>
      <c r="AB64" s="354"/>
      <c r="AC64" s="354"/>
      <c r="AD64" s="354"/>
      <c r="AE64" s="354"/>
      <c r="AF64" s="354"/>
    </row>
    <row r="65" spans="1:32" ht="15" x14ac:dyDescent="0.2">
      <c r="A65" s="348"/>
      <c r="B65" s="348"/>
      <c r="C65" s="348"/>
      <c r="D65" s="348"/>
      <c r="E65" s="348"/>
      <c r="F65" s="348"/>
      <c r="G65" s="348"/>
      <c r="H65" s="348"/>
      <c r="I65" s="348"/>
      <c r="J65" s="348"/>
      <c r="K65" s="348"/>
      <c r="L65" s="348"/>
      <c r="M65" s="348"/>
      <c r="N65" s="348"/>
      <c r="O65" s="348"/>
      <c r="P65" s="348"/>
      <c r="Q65" s="348"/>
      <c r="R65" s="348"/>
      <c r="S65" s="348"/>
      <c r="T65" s="348"/>
      <c r="U65" s="348"/>
      <c r="V65" s="348"/>
      <c r="W65" s="354"/>
      <c r="X65" s="354"/>
      <c r="Y65" s="354"/>
      <c r="Z65" s="354"/>
      <c r="AA65" s="354"/>
      <c r="AB65" s="354"/>
      <c r="AC65" s="354"/>
      <c r="AD65" s="354"/>
      <c r="AE65" s="354"/>
      <c r="AF65" s="354"/>
    </row>
    <row r="66" spans="1:32" ht="14.25" x14ac:dyDescent="0.2">
      <c r="A66" s="354"/>
      <c r="B66" s="354"/>
      <c r="C66" s="354"/>
      <c r="D66" s="354"/>
      <c r="E66" s="354"/>
      <c r="F66" s="354"/>
      <c r="G66" s="354"/>
      <c r="H66" s="354"/>
      <c r="I66" s="354"/>
      <c r="J66" s="354"/>
      <c r="K66" s="354"/>
      <c r="L66" s="354"/>
      <c r="M66" s="354"/>
      <c r="N66" s="354"/>
      <c r="O66" s="354"/>
      <c r="P66" s="354"/>
      <c r="Q66" s="354"/>
      <c r="R66" s="354"/>
      <c r="S66" s="354"/>
      <c r="T66" s="354"/>
      <c r="U66" s="354"/>
      <c r="V66" s="354"/>
      <c r="W66" s="354"/>
      <c r="X66" s="354"/>
      <c r="Y66" s="354"/>
      <c r="Z66" s="354"/>
      <c r="AA66" s="354"/>
      <c r="AB66" s="354"/>
      <c r="AC66" s="354"/>
      <c r="AD66" s="354"/>
      <c r="AE66" s="354"/>
      <c r="AF66" s="354"/>
    </row>
    <row r="67" spans="1:32" ht="14.25" x14ac:dyDescent="0.2">
      <c r="A67" s="354"/>
      <c r="B67" s="354"/>
      <c r="C67" s="354"/>
      <c r="D67" s="354"/>
      <c r="E67" s="354"/>
      <c r="F67" s="354"/>
      <c r="G67" s="354"/>
      <c r="H67" s="354"/>
      <c r="I67" s="354"/>
      <c r="J67" s="354"/>
      <c r="K67" s="354"/>
      <c r="L67" s="354"/>
      <c r="M67" s="354"/>
      <c r="N67" s="354"/>
      <c r="O67" s="354"/>
      <c r="P67" s="354"/>
      <c r="Q67" s="354"/>
      <c r="R67" s="354"/>
      <c r="S67" s="354"/>
      <c r="T67" s="354"/>
      <c r="U67" s="354"/>
      <c r="V67" s="354"/>
      <c r="W67" s="354"/>
      <c r="X67" s="354"/>
      <c r="Y67" s="354"/>
      <c r="Z67" s="354"/>
      <c r="AA67" s="354"/>
      <c r="AB67" s="354"/>
      <c r="AC67" s="354"/>
      <c r="AD67" s="354"/>
      <c r="AE67" s="354"/>
      <c r="AF67" s="354"/>
    </row>
    <row r="68" spans="1:32" ht="14.25" x14ac:dyDescent="0.2">
      <c r="A68" s="354"/>
      <c r="B68" s="354"/>
      <c r="C68" s="354"/>
      <c r="D68" s="354"/>
      <c r="E68" s="354"/>
      <c r="F68" s="354"/>
      <c r="G68" s="354"/>
      <c r="H68" s="354"/>
      <c r="I68" s="354"/>
      <c r="J68" s="354"/>
      <c r="K68" s="354"/>
      <c r="L68" s="354"/>
      <c r="M68" s="354"/>
      <c r="N68" s="354"/>
      <c r="O68" s="354"/>
      <c r="P68" s="354"/>
      <c r="Q68" s="354"/>
      <c r="R68" s="354"/>
      <c r="S68" s="354"/>
      <c r="T68" s="354"/>
      <c r="U68" s="354"/>
      <c r="V68" s="354"/>
      <c r="W68" s="354"/>
      <c r="X68" s="354"/>
      <c r="Y68" s="354"/>
      <c r="Z68" s="354"/>
      <c r="AA68" s="354"/>
      <c r="AB68" s="354"/>
      <c r="AC68" s="354"/>
      <c r="AD68" s="354"/>
      <c r="AE68" s="354"/>
      <c r="AF68" s="354"/>
    </row>
    <row r="69" spans="1:32" ht="14.25" x14ac:dyDescent="0.2">
      <c r="A69" s="354"/>
      <c r="B69" s="354"/>
      <c r="C69" s="354"/>
      <c r="D69" s="354"/>
      <c r="E69" s="354"/>
      <c r="F69" s="354"/>
      <c r="G69" s="354"/>
      <c r="H69" s="354"/>
      <c r="I69" s="354"/>
      <c r="J69" s="354"/>
      <c r="K69" s="354"/>
      <c r="L69" s="354"/>
      <c r="M69" s="354"/>
      <c r="N69" s="354"/>
      <c r="O69" s="354"/>
      <c r="P69" s="354"/>
      <c r="Q69" s="354"/>
      <c r="R69" s="354"/>
      <c r="S69" s="354"/>
      <c r="T69" s="354"/>
      <c r="U69" s="354"/>
      <c r="V69" s="354"/>
      <c r="W69" s="354"/>
      <c r="X69" s="354"/>
      <c r="Y69" s="354"/>
      <c r="Z69" s="354"/>
      <c r="AA69" s="354"/>
      <c r="AB69" s="354"/>
      <c r="AC69" s="354"/>
      <c r="AD69" s="354"/>
      <c r="AE69" s="354"/>
      <c r="AF69" s="354"/>
    </row>
    <row r="70" spans="1:32" ht="14.25" x14ac:dyDescent="0.2">
      <c r="A70" s="354"/>
      <c r="B70" s="354"/>
      <c r="C70" s="354"/>
      <c r="D70" s="354"/>
      <c r="E70" s="354"/>
      <c r="F70" s="354"/>
      <c r="G70" s="354"/>
      <c r="H70" s="354"/>
      <c r="I70" s="354"/>
      <c r="J70" s="354"/>
      <c r="K70" s="354"/>
      <c r="L70" s="354"/>
      <c r="M70" s="354"/>
      <c r="N70" s="354"/>
      <c r="O70" s="354"/>
      <c r="P70" s="354"/>
      <c r="Q70" s="354"/>
      <c r="R70" s="354"/>
      <c r="S70" s="354"/>
      <c r="T70" s="354"/>
      <c r="U70" s="354"/>
      <c r="V70" s="354"/>
      <c r="W70" s="354"/>
      <c r="X70" s="354"/>
      <c r="Y70" s="354"/>
      <c r="Z70" s="354"/>
      <c r="AA70" s="354"/>
      <c r="AB70" s="354"/>
      <c r="AC70" s="354"/>
      <c r="AD70" s="354"/>
      <c r="AE70" s="354"/>
      <c r="AF70" s="354"/>
    </row>
    <row r="71" spans="1:32" ht="14.25" x14ac:dyDescent="0.2">
      <c r="A71" s="354"/>
      <c r="B71" s="354"/>
      <c r="C71" s="354"/>
      <c r="D71" s="354"/>
      <c r="E71" s="354"/>
      <c r="F71" s="354"/>
      <c r="G71" s="354"/>
      <c r="H71" s="354"/>
      <c r="I71" s="354"/>
      <c r="J71" s="354"/>
      <c r="K71" s="354"/>
      <c r="L71" s="354"/>
      <c r="M71" s="354"/>
      <c r="N71" s="354"/>
      <c r="O71" s="354"/>
      <c r="P71" s="354"/>
      <c r="Q71" s="354"/>
      <c r="R71" s="354"/>
      <c r="S71" s="354"/>
      <c r="T71" s="354"/>
      <c r="U71" s="354"/>
      <c r="V71" s="354"/>
      <c r="W71" s="354"/>
      <c r="X71" s="354"/>
      <c r="Y71" s="354"/>
      <c r="Z71" s="354"/>
      <c r="AA71" s="354"/>
      <c r="AB71" s="354"/>
      <c r="AC71" s="354"/>
      <c r="AD71" s="354"/>
      <c r="AE71" s="354"/>
      <c r="AF71" s="354"/>
    </row>
    <row r="72" spans="1:32" ht="14.25" x14ac:dyDescent="0.2">
      <c r="A72" s="354"/>
      <c r="B72" s="354"/>
      <c r="C72" s="354"/>
      <c r="D72" s="354"/>
      <c r="E72" s="354"/>
      <c r="F72" s="354"/>
      <c r="G72" s="354"/>
      <c r="H72" s="354"/>
      <c r="I72" s="354"/>
      <c r="J72" s="354"/>
      <c r="K72" s="354"/>
      <c r="L72" s="354"/>
      <c r="M72" s="354"/>
      <c r="N72" s="354"/>
      <c r="O72" s="354"/>
      <c r="P72" s="354"/>
      <c r="Q72" s="354"/>
      <c r="R72" s="354"/>
      <c r="S72" s="354"/>
      <c r="T72" s="354"/>
      <c r="U72" s="354"/>
      <c r="V72" s="354"/>
      <c r="W72" s="354"/>
      <c r="X72" s="354"/>
      <c r="Y72" s="354"/>
      <c r="Z72" s="354"/>
      <c r="AA72" s="354"/>
      <c r="AB72" s="354"/>
      <c r="AC72" s="354"/>
      <c r="AD72" s="354"/>
      <c r="AE72" s="354"/>
      <c r="AF72" s="354"/>
    </row>
    <row r="73" spans="1:32" ht="14.25" x14ac:dyDescent="0.2">
      <c r="A73" s="354"/>
      <c r="B73" s="354"/>
      <c r="C73" s="354"/>
      <c r="D73" s="354"/>
      <c r="E73" s="354"/>
      <c r="F73" s="354"/>
      <c r="G73" s="354"/>
      <c r="H73" s="354"/>
      <c r="I73" s="354"/>
      <c r="J73" s="354"/>
      <c r="K73" s="354"/>
      <c r="L73" s="354"/>
      <c r="M73" s="354"/>
      <c r="N73" s="354"/>
      <c r="O73" s="354"/>
      <c r="P73" s="354"/>
      <c r="Q73" s="354"/>
      <c r="R73" s="354"/>
      <c r="S73" s="354"/>
      <c r="T73" s="354"/>
      <c r="U73" s="354"/>
      <c r="V73" s="354"/>
      <c r="W73" s="354"/>
      <c r="X73" s="354"/>
      <c r="Y73" s="354"/>
      <c r="Z73" s="354"/>
      <c r="AA73" s="354"/>
      <c r="AB73" s="354"/>
      <c r="AC73" s="354"/>
      <c r="AD73" s="354"/>
      <c r="AE73" s="354"/>
      <c r="AF73" s="354"/>
    </row>
    <row r="74" spans="1:32" ht="14.25" x14ac:dyDescent="0.2">
      <c r="A74" s="354"/>
      <c r="B74" s="354"/>
      <c r="C74" s="354"/>
      <c r="D74" s="354"/>
      <c r="E74" s="354"/>
      <c r="F74" s="354"/>
      <c r="G74" s="354"/>
      <c r="H74" s="354"/>
      <c r="I74" s="354"/>
      <c r="J74" s="354"/>
      <c r="K74" s="354"/>
      <c r="L74" s="354"/>
      <c r="M74" s="354"/>
      <c r="N74" s="354"/>
      <c r="O74" s="354"/>
      <c r="P74" s="354"/>
      <c r="Q74" s="354"/>
      <c r="R74" s="354"/>
      <c r="S74" s="354"/>
      <c r="T74" s="354"/>
      <c r="U74" s="354"/>
      <c r="V74" s="354"/>
      <c r="W74" s="354"/>
      <c r="X74" s="354"/>
      <c r="Y74" s="354"/>
      <c r="Z74" s="354"/>
      <c r="AA74" s="354"/>
      <c r="AB74" s="354"/>
      <c r="AC74" s="354"/>
      <c r="AD74" s="354"/>
      <c r="AE74" s="354"/>
      <c r="AF74" s="354"/>
    </row>
    <row r="75" spans="1:32" ht="14.25" x14ac:dyDescent="0.2">
      <c r="A75" s="354"/>
      <c r="B75" s="354"/>
      <c r="C75" s="354"/>
      <c r="D75" s="354"/>
      <c r="E75" s="354"/>
      <c r="F75" s="354"/>
      <c r="G75" s="354"/>
      <c r="H75" s="354"/>
      <c r="I75" s="354"/>
      <c r="J75" s="354"/>
      <c r="K75" s="354"/>
      <c r="L75" s="354"/>
      <c r="M75" s="354"/>
      <c r="N75" s="354"/>
      <c r="O75" s="354"/>
      <c r="P75" s="354"/>
      <c r="Q75" s="354"/>
      <c r="R75" s="354"/>
      <c r="S75" s="354"/>
      <c r="T75" s="354"/>
      <c r="U75" s="354"/>
      <c r="V75" s="354"/>
      <c r="W75" s="354"/>
      <c r="X75" s="354"/>
      <c r="Y75" s="354"/>
      <c r="Z75" s="354"/>
      <c r="AA75" s="354"/>
      <c r="AB75" s="354"/>
      <c r="AC75" s="354"/>
      <c r="AD75" s="354"/>
      <c r="AE75" s="354"/>
      <c r="AF75" s="354"/>
    </row>
    <row r="76" spans="1:32" ht="14.25" x14ac:dyDescent="0.2">
      <c r="A76" s="354"/>
      <c r="B76" s="354"/>
      <c r="C76" s="354"/>
      <c r="D76" s="354"/>
      <c r="E76" s="354"/>
      <c r="F76" s="354"/>
      <c r="G76" s="354"/>
      <c r="H76" s="354"/>
      <c r="I76" s="354"/>
      <c r="J76" s="354"/>
      <c r="K76" s="354"/>
      <c r="L76" s="354"/>
      <c r="M76" s="354"/>
      <c r="N76" s="354"/>
      <c r="O76" s="354"/>
      <c r="P76" s="354"/>
      <c r="Q76" s="354"/>
      <c r="R76" s="354"/>
      <c r="S76" s="354"/>
      <c r="T76" s="354"/>
      <c r="U76" s="354"/>
      <c r="V76" s="354"/>
      <c r="W76" s="354"/>
      <c r="X76" s="354"/>
      <c r="Y76" s="354"/>
      <c r="Z76" s="354"/>
      <c r="AA76" s="354"/>
      <c r="AB76" s="354"/>
      <c r="AC76" s="354"/>
      <c r="AD76" s="354"/>
      <c r="AE76" s="354"/>
      <c r="AF76" s="354"/>
    </row>
    <row r="77" spans="1:32" ht="14.25" x14ac:dyDescent="0.2">
      <c r="A77" s="354"/>
      <c r="B77" s="354"/>
      <c r="C77" s="354"/>
      <c r="D77" s="354"/>
      <c r="E77" s="354"/>
      <c r="F77" s="354"/>
      <c r="G77" s="354"/>
      <c r="H77" s="354"/>
      <c r="I77" s="354"/>
      <c r="J77" s="354"/>
      <c r="K77" s="354"/>
      <c r="L77" s="354"/>
      <c r="M77" s="354"/>
      <c r="N77" s="354"/>
      <c r="O77" s="354"/>
      <c r="P77" s="354"/>
      <c r="Q77" s="354"/>
      <c r="R77" s="354"/>
      <c r="S77" s="354"/>
      <c r="T77" s="354"/>
      <c r="U77" s="354"/>
      <c r="V77" s="354"/>
      <c r="W77" s="354"/>
      <c r="X77" s="354"/>
      <c r="Y77" s="354"/>
      <c r="Z77" s="354"/>
      <c r="AA77" s="354"/>
      <c r="AB77" s="354"/>
      <c r="AC77" s="354"/>
      <c r="AD77" s="354"/>
      <c r="AE77" s="354"/>
      <c r="AF77" s="354"/>
    </row>
    <row r="78" spans="1:32" ht="14.25" x14ac:dyDescent="0.2">
      <c r="A78" s="354"/>
      <c r="B78" s="354"/>
      <c r="C78" s="354"/>
      <c r="D78" s="354"/>
      <c r="E78" s="354"/>
      <c r="F78" s="354"/>
      <c r="G78" s="354"/>
      <c r="H78" s="354"/>
      <c r="I78" s="354"/>
      <c r="J78" s="354"/>
      <c r="K78" s="354"/>
      <c r="L78" s="354"/>
      <c r="M78" s="354"/>
      <c r="N78" s="354"/>
      <c r="O78" s="354"/>
      <c r="P78" s="354"/>
      <c r="Q78" s="354"/>
      <c r="R78" s="354"/>
      <c r="S78" s="354"/>
      <c r="T78" s="354"/>
      <c r="U78" s="354"/>
      <c r="V78" s="354"/>
      <c r="W78" s="354"/>
      <c r="X78" s="354"/>
      <c r="Y78" s="354"/>
      <c r="Z78" s="354"/>
      <c r="AA78" s="354"/>
      <c r="AB78" s="354"/>
      <c r="AC78" s="354"/>
      <c r="AD78" s="354"/>
      <c r="AE78" s="354"/>
      <c r="AF78" s="354"/>
    </row>
    <row r="79" spans="1:32" ht="14.25" x14ac:dyDescent="0.2">
      <c r="A79" s="354"/>
      <c r="B79" s="354"/>
      <c r="C79" s="354"/>
      <c r="D79" s="354"/>
      <c r="E79" s="354"/>
      <c r="F79" s="354"/>
      <c r="G79" s="354"/>
      <c r="H79" s="354"/>
      <c r="I79" s="354"/>
      <c r="J79" s="354"/>
      <c r="K79" s="354"/>
      <c r="L79" s="354"/>
      <c r="M79" s="354"/>
      <c r="N79" s="354"/>
      <c r="O79" s="354"/>
      <c r="P79" s="354"/>
      <c r="Q79" s="354"/>
      <c r="R79" s="354"/>
      <c r="S79" s="354"/>
      <c r="T79" s="354"/>
      <c r="U79" s="354"/>
      <c r="V79" s="354"/>
      <c r="W79" s="354"/>
      <c r="X79" s="354"/>
      <c r="Y79" s="354"/>
      <c r="Z79" s="354"/>
      <c r="AA79" s="354"/>
      <c r="AB79" s="354"/>
      <c r="AC79" s="354"/>
      <c r="AD79" s="354"/>
      <c r="AE79" s="354"/>
      <c r="AF79" s="354"/>
    </row>
    <row r="80" spans="1:32" ht="14.25" x14ac:dyDescent="0.2">
      <c r="A80" s="354"/>
      <c r="B80" s="354"/>
      <c r="C80" s="354"/>
      <c r="D80" s="354"/>
      <c r="E80" s="354"/>
      <c r="F80" s="354"/>
      <c r="G80" s="354"/>
      <c r="H80" s="354"/>
      <c r="I80" s="354"/>
      <c r="J80" s="354"/>
      <c r="K80" s="354"/>
      <c r="L80" s="354"/>
      <c r="M80" s="354"/>
      <c r="N80" s="354"/>
      <c r="O80" s="354"/>
      <c r="P80" s="354"/>
      <c r="Q80" s="354"/>
      <c r="R80" s="354"/>
      <c r="S80" s="354"/>
      <c r="T80" s="354"/>
      <c r="U80" s="354"/>
      <c r="V80" s="354"/>
      <c r="W80" s="354"/>
      <c r="X80" s="354"/>
      <c r="Y80" s="354"/>
      <c r="Z80" s="354"/>
      <c r="AA80" s="354"/>
      <c r="AB80" s="354"/>
      <c r="AC80" s="354"/>
      <c r="AD80" s="354"/>
      <c r="AE80" s="354"/>
      <c r="AF80" s="354"/>
    </row>
    <row r="81" spans="1:32" ht="14.25" x14ac:dyDescent="0.2">
      <c r="A81" s="354"/>
      <c r="B81" s="354"/>
      <c r="C81" s="354"/>
      <c r="D81" s="354"/>
      <c r="E81" s="354"/>
      <c r="F81" s="354"/>
      <c r="G81" s="354"/>
      <c r="H81" s="354"/>
      <c r="I81" s="354"/>
      <c r="J81" s="354"/>
      <c r="K81" s="354"/>
      <c r="L81" s="354"/>
      <c r="M81" s="354"/>
      <c r="N81" s="354"/>
      <c r="O81" s="354"/>
      <c r="P81" s="354"/>
      <c r="Q81" s="354"/>
      <c r="R81" s="354"/>
      <c r="S81" s="354"/>
      <c r="T81" s="354"/>
      <c r="U81" s="354"/>
      <c r="V81" s="354"/>
      <c r="W81" s="354"/>
      <c r="X81" s="354"/>
      <c r="Y81" s="354"/>
      <c r="Z81" s="354"/>
      <c r="AA81" s="354"/>
      <c r="AB81" s="354"/>
      <c r="AC81" s="354"/>
      <c r="AD81" s="354"/>
      <c r="AE81" s="354"/>
      <c r="AF81" s="354"/>
    </row>
    <row r="82" spans="1:32" ht="14.25" x14ac:dyDescent="0.2">
      <c r="A82" s="354"/>
      <c r="B82" s="354"/>
      <c r="C82" s="354"/>
      <c r="D82" s="354"/>
      <c r="E82" s="354"/>
      <c r="F82" s="354"/>
      <c r="G82" s="354"/>
      <c r="H82" s="354"/>
      <c r="I82" s="354"/>
      <c r="J82" s="354"/>
      <c r="K82" s="354"/>
      <c r="L82" s="354"/>
      <c r="M82" s="354"/>
      <c r="N82" s="354"/>
      <c r="O82" s="354"/>
      <c r="P82" s="354"/>
      <c r="Q82" s="354"/>
      <c r="R82" s="354"/>
      <c r="S82" s="354"/>
      <c r="T82" s="354"/>
      <c r="U82" s="354"/>
      <c r="V82" s="354"/>
      <c r="W82" s="354"/>
      <c r="X82" s="354"/>
      <c r="Y82" s="354"/>
      <c r="Z82" s="354"/>
      <c r="AA82" s="354"/>
      <c r="AB82" s="354"/>
      <c r="AC82" s="354"/>
      <c r="AD82" s="354"/>
      <c r="AE82" s="354"/>
      <c r="AF82" s="354"/>
    </row>
    <row r="83" spans="1:32" ht="14.25" x14ac:dyDescent="0.2">
      <c r="A83" s="354"/>
      <c r="B83" s="354"/>
      <c r="C83" s="354"/>
      <c r="D83" s="354"/>
      <c r="E83" s="354"/>
      <c r="F83" s="354"/>
      <c r="G83" s="354"/>
      <c r="H83" s="354"/>
      <c r="I83" s="354"/>
      <c r="J83" s="354"/>
      <c r="K83" s="354"/>
      <c r="L83" s="354"/>
      <c r="M83" s="354"/>
      <c r="N83" s="354"/>
      <c r="O83" s="354"/>
      <c r="P83" s="354"/>
      <c r="Q83" s="354"/>
      <c r="R83" s="354"/>
      <c r="S83" s="354"/>
      <c r="T83" s="354"/>
      <c r="U83" s="354"/>
      <c r="V83" s="354"/>
      <c r="W83" s="354"/>
      <c r="X83" s="354"/>
      <c r="Y83" s="354"/>
      <c r="Z83" s="354"/>
      <c r="AA83" s="354"/>
      <c r="AB83" s="354"/>
      <c r="AC83" s="354"/>
      <c r="AD83" s="354"/>
      <c r="AE83" s="354"/>
      <c r="AF83" s="354"/>
    </row>
    <row r="84" spans="1:32" ht="14.25" x14ac:dyDescent="0.2">
      <c r="A84" s="354"/>
      <c r="B84" s="354"/>
      <c r="C84" s="354"/>
      <c r="D84" s="354"/>
      <c r="E84" s="354"/>
      <c r="F84" s="354"/>
      <c r="G84" s="354"/>
      <c r="H84" s="354"/>
      <c r="I84" s="354"/>
      <c r="J84" s="354"/>
      <c r="K84" s="354"/>
      <c r="L84" s="354"/>
      <c r="M84" s="354"/>
      <c r="N84" s="354"/>
      <c r="O84" s="354"/>
      <c r="P84" s="354"/>
      <c r="Q84" s="354"/>
      <c r="R84" s="354"/>
      <c r="S84" s="354"/>
      <c r="T84" s="354"/>
      <c r="U84" s="354"/>
      <c r="V84" s="354"/>
      <c r="W84" s="354"/>
      <c r="X84" s="354"/>
      <c r="Y84" s="354"/>
      <c r="Z84" s="354"/>
      <c r="AA84" s="354"/>
      <c r="AB84" s="354"/>
      <c r="AC84" s="354"/>
      <c r="AD84" s="354"/>
      <c r="AE84" s="354"/>
      <c r="AF84" s="354"/>
    </row>
    <row r="85" spans="1:32" ht="14.25" x14ac:dyDescent="0.2">
      <c r="A85" s="354"/>
      <c r="B85" s="354"/>
      <c r="C85" s="354"/>
      <c r="D85" s="354"/>
      <c r="E85" s="354"/>
      <c r="F85" s="354"/>
      <c r="G85" s="354"/>
      <c r="H85" s="354"/>
      <c r="I85" s="354"/>
      <c r="J85" s="354"/>
      <c r="K85" s="354"/>
      <c r="L85" s="354"/>
      <c r="M85" s="354"/>
      <c r="N85" s="354"/>
      <c r="O85" s="354"/>
      <c r="P85" s="354"/>
      <c r="Q85" s="354"/>
      <c r="R85" s="354"/>
      <c r="S85" s="354"/>
      <c r="T85" s="354"/>
      <c r="U85" s="354"/>
      <c r="V85" s="354"/>
      <c r="W85" s="354"/>
      <c r="X85" s="354"/>
      <c r="Y85" s="354"/>
      <c r="Z85" s="354"/>
      <c r="AA85" s="354"/>
      <c r="AB85" s="354"/>
      <c r="AC85" s="354"/>
      <c r="AD85" s="354"/>
      <c r="AE85" s="354"/>
      <c r="AF85" s="354"/>
    </row>
    <row r="86" spans="1:32" ht="14.25" x14ac:dyDescent="0.2">
      <c r="A86" s="354"/>
      <c r="B86" s="354"/>
      <c r="C86" s="354"/>
      <c r="D86" s="354"/>
      <c r="E86" s="354"/>
      <c r="F86" s="354"/>
      <c r="G86" s="354"/>
      <c r="H86" s="354"/>
      <c r="I86" s="354"/>
      <c r="J86" s="354"/>
      <c r="K86" s="354"/>
      <c r="L86" s="354"/>
      <c r="M86" s="354"/>
      <c r="N86" s="354"/>
      <c r="O86" s="354"/>
      <c r="P86" s="354"/>
      <c r="Q86" s="354"/>
      <c r="R86" s="354"/>
      <c r="S86" s="354"/>
      <c r="T86" s="354"/>
      <c r="U86" s="354"/>
      <c r="V86" s="354"/>
      <c r="W86" s="354"/>
      <c r="X86" s="354"/>
      <c r="Y86" s="354"/>
      <c r="Z86" s="354"/>
      <c r="AA86" s="354"/>
      <c r="AB86" s="354"/>
      <c r="AC86" s="354"/>
      <c r="AD86" s="354"/>
      <c r="AE86" s="354"/>
      <c r="AF86" s="354"/>
    </row>
    <row r="87" spans="1:32" ht="14.25" x14ac:dyDescent="0.2">
      <c r="A87" s="354"/>
      <c r="B87" s="354"/>
      <c r="C87" s="354"/>
      <c r="D87" s="354"/>
      <c r="E87" s="354"/>
      <c r="F87" s="354"/>
      <c r="G87" s="354"/>
      <c r="H87" s="354"/>
      <c r="I87" s="354"/>
      <c r="J87" s="354"/>
      <c r="K87" s="354"/>
      <c r="L87" s="354"/>
      <c r="M87" s="354"/>
      <c r="N87" s="354"/>
      <c r="O87" s="354"/>
      <c r="P87" s="354"/>
      <c r="Q87" s="354"/>
      <c r="R87" s="354"/>
      <c r="S87" s="354"/>
      <c r="T87" s="354"/>
      <c r="U87" s="354"/>
      <c r="V87" s="354"/>
      <c r="W87" s="354"/>
      <c r="X87" s="354"/>
      <c r="Y87" s="354"/>
      <c r="Z87" s="354"/>
      <c r="AA87" s="354"/>
      <c r="AB87" s="354"/>
      <c r="AC87" s="354"/>
      <c r="AD87" s="354"/>
      <c r="AE87" s="354"/>
      <c r="AF87" s="354"/>
    </row>
    <row r="88" spans="1:32" ht="14.25" x14ac:dyDescent="0.2">
      <c r="A88" s="354"/>
      <c r="B88" s="354"/>
      <c r="C88" s="354"/>
      <c r="D88" s="354"/>
      <c r="E88" s="354"/>
      <c r="F88" s="354"/>
      <c r="G88" s="354"/>
      <c r="H88" s="354"/>
      <c r="I88" s="354"/>
      <c r="J88" s="354"/>
      <c r="K88" s="354"/>
      <c r="L88" s="354"/>
      <c r="M88" s="354"/>
      <c r="N88" s="354"/>
      <c r="O88" s="354"/>
      <c r="P88" s="354"/>
      <c r="Q88" s="354"/>
      <c r="R88" s="354"/>
      <c r="S88" s="354"/>
      <c r="T88" s="354"/>
      <c r="U88" s="354"/>
      <c r="V88" s="354"/>
      <c r="W88" s="354"/>
      <c r="X88" s="354"/>
      <c r="Y88" s="354"/>
      <c r="Z88" s="354"/>
      <c r="AA88" s="354"/>
      <c r="AB88" s="354"/>
      <c r="AC88" s="354"/>
      <c r="AD88" s="354"/>
      <c r="AE88" s="354"/>
      <c r="AF88" s="354"/>
    </row>
  </sheetData>
  <mergeCells count="2">
    <mergeCell ref="B7:J7"/>
    <mergeCell ref="B8:J8"/>
  </mergeCells>
  <printOptions horizontalCentered="1"/>
  <pageMargins left="0.51" right="0.51180993000874886" top="0.74803040244969377" bottom="0.23622047244094488" header="0" footer="0"/>
  <pageSetup scale="7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9F4E1-04B5-4FD5-86BE-EF26D1F334C1}">
  <sheetPr>
    <pageSetUpPr fitToPage="1"/>
  </sheetPr>
  <dimension ref="A1:W158"/>
  <sheetViews>
    <sheetView view="pageBreakPreview" zoomScaleNormal="85" zoomScaleSheetLayoutView="100" workbookViewId="0">
      <selection activeCell="B7" sqref="B7:I7"/>
    </sheetView>
  </sheetViews>
  <sheetFormatPr defaultRowHeight="12.75" x14ac:dyDescent="0.2"/>
  <cols>
    <col min="1" max="1" width="2.5703125" style="351" customWidth="1"/>
    <col min="2" max="2" width="7.85546875" style="538" customWidth="1"/>
    <col min="3" max="3" width="68.42578125" style="539" customWidth="1"/>
    <col min="4" max="4" width="17.5703125" style="351" customWidth="1"/>
    <col min="5" max="5" width="14.140625" style="351" customWidth="1"/>
    <col min="6" max="6" width="16.5703125" style="351" customWidth="1"/>
    <col min="7" max="7" width="13" style="351" customWidth="1"/>
    <col min="8" max="8" width="19.5703125" style="351" customWidth="1"/>
    <col min="9" max="9" width="16.140625" style="351" customWidth="1"/>
    <col min="10" max="10" width="2.85546875" style="351" customWidth="1"/>
    <col min="11" max="11" width="28" style="351" customWidth="1"/>
    <col min="12" max="15" width="10.42578125" style="351" customWidth="1"/>
    <col min="16" max="16" width="14.85546875" style="351" bestFit="1" customWidth="1"/>
    <col min="17" max="17" width="10.42578125" style="351" customWidth="1"/>
    <col min="18" max="16384" width="9.140625" style="351"/>
  </cols>
  <sheetData>
    <row r="1" spans="1:23" ht="17.25" customHeight="1" x14ac:dyDescent="0.2">
      <c r="A1" s="348"/>
      <c r="B1" s="349" t="s">
        <v>0</v>
      </c>
      <c r="C1" s="358"/>
      <c r="D1" s="348"/>
      <c r="E1" s="350"/>
      <c r="F1" s="352"/>
      <c r="G1" s="348"/>
      <c r="H1" s="352"/>
      <c r="I1" s="353" t="s">
        <v>34</v>
      </c>
      <c r="J1" s="348"/>
      <c r="K1" s="348"/>
      <c r="L1" s="348"/>
      <c r="M1" s="348"/>
      <c r="N1" s="348"/>
      <c r="O1" s="348"/>
      <c r="P1" s="348"/>
      <c r="Q1" s="348"/>
      <c r="R1" s="354"/>
      <c r="S1" s="354"/>
      <c r="T1" s="354"/>
      <c r="U1" s="354"/>
      <c r="V1" s="354"/>
      <c r="W1" s="354"/>
    </row>
    <row r="2" spans="1:23" ht="17.25" customHeight="1" x14ac:dyDescent="0.2">
      <c r="A2" s="348"/>
      <c r="B2" s="355"/>
      <c r="C2" s="356"/>
      <c r="D2" s="352"/>
      <c r="E2" s="352"/>
      <c r="F2" s="348"/>
      <c r="G2" s="352"/>
      <c r="H2" s="352"/>
      <c r="I2" s="353" t="s">
        <v>2</v>
      </c>
      <c r="J2" s="352"/>
      <c r="K2" s="352"/>
      <c r="L2" s="348"/>
      <c r="M2" s="348"/>
      <c r="N2" s="348"/>
      <c r="O2" s="348"/>
      <c r="P2" s="348"/>
      <c r="Q2" s="348"/>
      <c r="R2" s="354"/>
      <c r="S2" s="354"/>
      <c r="T2" s="354"/>
      <c r="U2" s="354"/>
      <c r="V2" s="354"/>
      <c r="W2" s="354"/>
    </row>
    <row r="3" spans="1:23" ht="17.25" customHeight="1" x14ac:dyDescent="0.2">
      <c r="A3" s="348"/>
      <c r="B3" s="357"/>
      <c r="C3" s="358"/>
      <c r="D3" s="348"/>
      <c r="E3" s="350"/>
      <c r="F3" s="352"/>
      <c r="G3" s="348"/>
      <c r="H3" s="352"/>
      <c r="I3" s="350" t="s">
        <v>242</v>
      </c>
      <c r="J3" s="348"/>
      <c r="K3" s="348"/>
      <c r="L3" s="348"/>
      <c r="M3" s="348"/>
      <c r="N3" s="348"/>
      <c r="O3" s="348"/>
      <c r="P3" s="348"/>
      <c r="Q3" s="348"/>
      <c r="R3" s="354"/>
      <c r="S3" s="354"/>
      <c r="T3" s="354"/>
      <c r="U3" s="354"/>
      <c r="V3" s="354"/>
      <c r="W3" s="354"/>
    </row>
    <row r="4" spans="1:23" ht="17.25" customHeight="1" x14ac:dyDescent="0.2">
      <c r="A4" s="348"/>
      <c r="B4" s="365"/>
      <c r="C4" s="358"/>
      <c r="D4" s="348"/>
      <c r="E4" s="350"/>
      <c r="F4" s="348"/>
      <c r="G4" s="348"/>
      <c r="H4" s="352"/>
      <c r="I4" s="350" t="s">
        <v>97</v>
      </c>
      <c r="J4" s="348"/>
      <c r="K4" s="348"/>
      <c r="L4" s="348"/>
      <c r="M4" s="348"/>
      <c r="N4" s="348"/>
      <c r="O4" s="348"/>
      <c r="P4" s="348"/>
      <c r="Q4" s="348"/>
      <c r="R4" s="354"/>
      <c r="S4" s="354"/>
      <c r="T4" s="354"/>
      <c r="U4" s="354"/>
      <c r="V4" s="354"/>
      <c r="W4" s="354"/>
    </row>
    <row r="5" spans="1:23" ht="17.25" customHeight="1" x14ac:dyDescent="0.2">
      <c r="A5" s="348"/>
      <c r="B5" s="365"/>
      <c r="C5" s="358"/>
      <c r="D5" s="348"/>
      <c r="E5" s="350"/>
      <c r="F5" s="348"/>
      <c r="G5" s="348"/>
      <c r="H5" s="352"/>
      <c r="I5" s="350" t="s">
        <v>5</v>
      </c>
      <c r="J5" s="348"/>
      <c r="K5" s="348"/>
      <c r="L5" s="348"/>
      <c r="M5" s="348"/>
      <c r="N5" s="348"/>
      <c r="O5" s="348"/>
      <c r="P5" s="348"/>
      <c r="Q5" s="348"/>
      <c r="R5" s="354"/>
      <c r="S5" s="354"/>
      <c r="T5" s="354"/>
      <c r="U5" s="354"/>
      <c r="V5" s="354"/>
      <c r="W5" s="354"/>
    </row>
    <row r="6" spans="1:23" ht="17.25" customHeight="1" x14ac:dyDescent="0.2">
      <c r="A6" s="348"/>
      <c r="B6" s="365"/>
      <c r="C6" s="358"/>
      <c r="D6" s="348"/>
      <c r="E6" s="348"/>
      <c r="F6" s="348"/>
      <c r="G6" s="348"/>
      <c r="H6" s="352"/>
      <c r="I6" s="350" t="s">
        <v>7</v>
      </c>
      <c r="J6" s="348"/>
      <c r="K6" s="348"/>
      <c r="L6" s="348"/>
      <c r="M6" s="348"/>
      <c r="N6" s="348"/>
      <c r="O6" s="348"/>
      <c r="P6" s="348"/>
      <c r="Q6" s="348"/>
      <c r="R6" s="354"/>
      <c r="S6" s="354"/>
      <c r="T6" s="354"/>
      <c r="U6" s="354"/>
      <c r="V6" s="354"/>
      <c r="W6" s="354"/>
    </row>
    <row r="7" spans="1:23" ht="17.25" customHeight="1" x14ac:dyDescent="0.2">
      <c r="A7" s="348"/>
      <c r="B7" s="439" t="s">
        <v>293</v>
      </c>
      <c r="C7" s="439"/>
      <c r="D7" s="439"/>
      <c r="E7" s="439"/>
      <c r="F7" s="439"/>
      <c r="G7" s="439"/>
      <c r="H7" s="439"/>
      <c r="I7" s="439"/>
      <c r="J7" s="348"/>
      <c r="K7" s="348"/>
      <c r="L7" s="348"/>
      <c r="M7" s="348"/>
      <c r="N7" s="348"/>
      <c r="O7" s="348"/>
      <c r="P7" s="348"/>
      <c r="Q7" s="348"/>
      <c r="R7" s="354"/>
      <c r="S7" s="354"/>
      <c r="T7" s="354"/>
      <c r="U7" s="354"/>
      <c r="V7" s="354"/>
      <c r="W7" s="354"/>
    </row>
    <row r="8" spans="1:23" ht="17.25" customHeight="1" x14ac:dyDescent="0.2">
      <c r="A8" s="348"/>
      <c r="B8" s="439" t="s">
        <v>294</v>
      </c>
      <c r="C8" s="439"/>
      <c r="D8" s="439"/>
      <c r="E8" s="439"/>
      <c r="F8" s="439"/>
      <c r="G8" s="439"/>
      <c r="H8" s="439"/>
      <c r="I8" s="439"/>
      <c r="J8" s="348"/>
      <c r="K8" s="348"/>
      <c r="L8" s="348"/>
      <c r="M8" s="348"/>
      <c r="N8" s="348"/>
      <c r="O8" s="348"/>
      <c r="P8" s="348"/>
      <c r="Q8" s="348"/>
      <c r="R8" s="354"/>
      <c r="S8" s="354"/>
      <c r="T8" s="354"/>
      <c r="U8" s="354"/>
      <c r="V8" s="354"/>
      <c r="W8" s="354"/>
    </row>
    <row r="9" spans="1:23" ht="17.25" customHeight="1" x14ac:dyDescent="0.2">
      <c r="A9" s="348"/>
      <c r="B9" s="440" t="s">
        <v>295</v>
      </c>
      <c r="C9" s="440"/>
      <c r="D9" s="440"/>
      <c r="E9" s="440"/>
      <c r="F9" s="440"/>
      <c r="G9" s="440"/>
      <c r="H9" s="440"/>
      <c r="I9" s="439"/>
      <c r="J9" s="348"/>
      <c r="K9" s="348"/>
      <c r="L9" s="348"/>
      <c r="M9" s="348"/>
      <c r="N9" s="348"/>
      <c r="O9" s="348"/>
      <c r="P9" s="348"/>
      <c r="Q9" s="348"/>
      <c r="R9" s="354"/>
      <c r="S9" s="354"/>
      <c r="T9" s="354"/>
      <c r="U9" s="354"/>
      <c r="V9" s="354"/>
      <c r="W9" s="354"/>
    </row>
    <row r="10" spans="1:23" ht="17.25" customHeight="1" thickBot="1" x14ac:dyDescent="0.25">
      <c r="A10" s="348"/>
      <c r="B10" s="365"/>
      <c r="C10" s="358"/>
      <c r="D10" s="348"/>
      <c r="E10" s="348"/>
      <c r="F10" s="348"/>
      <c r="G10" s="348"/>
      <c r="H10" s="348"/>
      <c r="I10" s="348"/>
      <c r="J10" s="348"/>
      <c r="K10" s="348"/>
      <c r="L10" s="348"/>
      <c r="M10" s="348"/>
      <c r="N10" s="348"/>
      <c r="O10" s="348"/>
      <c r="P10" s="348"/>
      <c r="Q10" s="348"/>
      <c r="R10" s="354"/>
      <c r="S10" s="354"/>
      <c r="T10" s="354"/>
      <c r="U10" s="354"/>
      <c r="V10" s="354"/>
      <c r="W10" s="354"/>
    </row>
    <row r="11" spans="1:23" ht="17.25" customHeight="1" x14ac:dyDescent="0.2">
      <c r="A11" s="348"/>
      <c r="B11" s="607"/>
      <c r="C11" s="608"/>
      <c r="D11" s="375" t="s">
        <v>50</v>
      </c>
      <c r="E11" s="375"/>
      <c r="F11" s="375"/>
      <c r="G11" s="375"/>
      <c r="H11" s="376"/>
      <c r="I11" s="609" t="s">
        <v>100</v>
      </c>
      <c r="J11" s="348"/>
      <c r="K11" s="348"/>
      <c r="L11" s="348"/>
      <c r="M11" s="348"/>
      <c r="N11" s="348"/>
      <c r="O11" s="348"/>
      <c r="P11" s="348"/>
      <c r="Q11" s="348"/>
      <c r="R11" s="354"/>
      <c r="S11" s="354"/>
      <c r="T11" s="354"/>
      <c r="U11" s="354"/>
      <c r="V11" s="354"/>
      <c r="W11" s="354"/>
    </row>
    <row r="12" spans="1:23" s="544" customFormat="1" ht="17.25" customHeight="1" x14ac:dyDescent="0.2">
      <c r="A12" s="542"/>
      <c r="B12" s="481"/>
      <c r="C12" s="487"/>
      <c r="D12" s="487" t="s">
        <v>52</v>
      </c>
      <c r="E12" s="487"/>
      <c r="F12" s="487" t="s">
        <v>101</v>
      </c>
      <c r="G12" s="610" t="s">
        <v>102</v>
      </c>
      <c r="H12" s="611" t="s">
        <v>103</v>
      </c>
      <c r="I12" s="612" t="s">
        <v>104</v>
      </c>
      <c r="J12" s="542"/>
      <c r="K12" s="542"/>
      <c r="L12" s="542"/>
      <c r="M12" s="542"/>
      <c r="N12" s="542"/>
      <c r="O12" s="542"/>
      <c r="P12" s="542"/>
      <c r="Q12" s="542"/>
      <c r="R12" s="543"/>
      <c r="S12" s="543"/>
      <c r="T12" s="543"/>
      <c r="U12" s="543"/>
      <c r="V12" s="543"/>
      <c r="W12" s="543"/>
    </row>
    <row r="13" spans="1:23" s="544" customFormat="1" ht="17.25" customHeight="1" x14ac:dyDescent="0.2">
      <c r="A13" s="542"/>
      <c r="B13" s="481" t="s">
        <v>9</v>
      </c>
      <c r="C13" s="487"/>
      <c r="D13" s="487" t="s">
        <v>105</v>
      </c>
      <c r="E13" s="487" t="s">
        <v>106</v>
      </c>
      <c r="F13" s="487" t="s">
        <v>107</v>
      </c>
      <c r="G13" s="487" t="s">
        <v>108</v>
      </c>
      <c r="H13" s="482" t="s">
        <v>109</v>
      </c>
      <c r="I13" s="612" t="s">
        <v>110</v>
      </c>
      <c r="J13" s="542"/>
      <c r="K13" s="542"/>
      <c r="L13" s="542"/>
      <c r="M13" s="542"/>
      <c r="N13" s="542"/>
      <c r="O13" s="542"/>
      <c r="P13" s="542"/>
      <c r="Q13" s="542"/>
      <c r="R13" s="543"/>
      <c r="S13" s="543"/>
      <c r="T13" s="543"/>
      <c r="U13" s="543"/>
      <c r="V13" s="543"/>
      <c r="W13" s="543"/>
    </row>
    <row r="14" spans="1:23" s="544" customFormat="1" ht="17.25" customHeight="1" thickBot="1" x14ac:dyDescent="0.25">
      <c r="A14" s="542"/>
      <c r="B14" s="489" t="s">
        <v>10</v>
      </c>
      <c r="C14" s="381" t="s">
        <v>72</v>
      </c>
      <c r="D14" s="381" t="s">
        <v>112</v>
      </c>
      <c r="E14" s="381" t="s">
        <v>113</v>
      </c>
      <c r="F14" s="381" t="s">
        <v>114</v>
      </c>
      <c r="G14" s="381" t="s">
        <v>93</v>
      </c>
      <c r="H14" s="382" t="s">
        <v>112</v>
      </c>
      <c r="I14" s="613" t="s">
        <v>115</v>
      </c>
      <c r="J14" s="542"/>
      <c r="K14" s="542"/>
      <c r="L14" s="542"/>
      <c r="M14" s="542"/>
      <c r="N14" s="542"/>
      <c r="O14" s="542"/>
      <c r="P14" s="542"/>
      <c r="Q14" s="542"/>
      <c r="R14" s="543"/>
      <c r="S14" s="543"/>
      <c r="T14" s="543"/>
      <c r="U14" s="543"/>
      <c r="V14" s="543"/>
      <c r="W14" s="543"/>
    </row>
    <row r="15" spans="1:23" s="538" customFormat="1" ht="17.25" customHeight="1" x14ac:dyDescent="0.2">
      <c r="A15" s="550"/>
      <c r="B15" s="522"/>
      <c r="C15" s="385"/>
      <c r="D15" s="385" t="s">
        <v>13</v>
      </c>
      <c r="E15" s="385" t="s">
        <v>14</v>
      </c>
      <c r="F15" s="385" t="s">
        <v>15</v>
      </c>
      <c r="G15" s="385" t="s">
        <v>16</v>
      </c>
      <c r="H15" s="614" t="s">
        <v>17</v>
      </c>
      <c r="I15" s="614" t="s">
        <v>18</v>
      </c>
      <c r="J15" s="365"/>
      <c r="K15" s="365"/>
      <c r="L15" s="365"/>
      <c r="M15" s="365"/>
      <c r="N15" s="365"/>
      <c r="O15" s="365"/>
      <c r="P15" s="365"/>
      <c r="Q15" s="365"/>
      <c r="R15" s="432"/>
      <c r="S15" s="432"/>
      <c r="T15" s="432"/>
      <c r="U15" s="432"/>
      <c r="V15" s="432"/>
      <c r="W15" s="432"/>
    </row>
    <row r="16" spans="1:23" s="538" customFormat="1" ht="17.25" customHeight="1" x14ac:dyDescent="0.2">
      <c r="A16" s="550"/>
      <c r="B16" s="392"/>
      <c r="C16" s="499"/>
      <c r="D16" s="499"/>
      <c r="E16" s="499"/>
      <c r="F16" s="499"/>
      <c r="G16" s="499"/>
      <c r="H16" s="615"/>
      <c r="I16" s="615"/>
      <c r="J16" s="365"/>
      <c r="K16" s="365"/>
      <c r="L16" s="365"/>
      <c r="M16" s="365"/>
      <c r="N16" s="365"/>
      <c r="O16" s="365"/>
      <c r="P16" s="365"/>
      <c r="Q16" s="365"/>
      <c r="R16" s="432"/>
      <c r="S16" s="432"/>
      <c r="T16" s="432"/>
      <c r="U16" s="432"/>
      <c r="V16" s="432"/>
      <c r="W16" s="432"/>
    </row>
    <row r="17" spans="1:23" s="538" customFormat="1" ht="17.25" customHeight="1" x14ac:dyDescent="0.2">
      <c r="A17" s="550"/>
      <c r="B17" s="392"/>
      <c r="C17" s="616" t="s">
        <v>296</v>
      </c>
      <c r="D17" s="617"/>
      <c r="E17" s="617"/>
      <c r="F17" s="617"/>
      <c r="G17" s="617"/>
      <c r="H17" s="618"/>
      <c r="I17" s="618"/>
      <c r="J17" s="365"/>
      <c r="K17" s="365"/>
      <c r="L17" s="365"/>
      <c r="M17" s="365"/>
      <c r="N17" s="365"/>
      <c r="O17" s="365"/>
      <c r="P17" s="365"/>
      <c r="Q17" s="365"/>
      <c r="R17" s="432"/>
      <c r="S17" s="432"/>
      <c r="T17" s="432"/>
      <c r="U17" s="432"/>
      <c r="V17" s="432"/>
      <c r="W17" s="432"/>
    </row>
    <row r="18" spans="1:23" s="538" customFormat="1" ht="17.25" customHeight="1" x14ac:dyDescent="0.2">
      <c r="A18" s="550"/>
      <c r="B18" s="392"/>
      <c r="C18" s="616"/>
      <c r="D18" s="617"/>
      <c r="E18" s="617"/>
      <c r="F18" s="617"/>
      <c r="G18" s="617"/>
      <c r="H18" s="618"/>
      <c r="I18" s="618"/>
      <c r="J18" s="365"/>
      <c r="K18" s="365"/>
      <c r="L18" s="365"/>
      <c r="M18" s="365"/>
      <c r="N18" s="365"/>
      <c r="O18" s="365"/>
      <c r="P18" s="365"/>
      <c r="Q18" s="365"/>
      <c r="R18" s="432"/>
      <c r="S18" s="432"/>
      <c r="T18" s="432"/>
      <c r="U18" s="432"/>
      <c r="V18" s="432"/>
      <c r="W18" s="432"/>
    </row>
    <row r="19" spans="1:23" s="538" customFormat="1" ht="17.25" customHeight="1" x14ac:dyDescent="0.2">
      <c r="A19" s="550"/>
      <c r="B19" s="392"/>
      <c r="C19" s="619" t="s">
        <v>255</v>
      </c>
      <c r="D19" s="617"/>
      <c r="E19" s="617"/>
      <c r="F19" s="617"/>
      <c r="G19" s="617"/>
      <c r="H19" s="618"/>
      <c r="I19" s="618"/>
      <c r="J19" s="365"/>
      <c r="K19" s="365"/>
      <c r="L19" s="365"/>
      <c r="M19" s="365"/>
      <c r="N19" s="365"/>
      <c r="O19" s="365"/>
      <c r="P19" s="365"/>
      <c r="Q19" s="365"/>
      <c r="R19" s="432"/>
      <c r="S19" s="432"/>
      <c r="T19" s="432"/>
      <c r="U19" s="432"/>
      <c r="V19" s="432"/>
      <c r="W19" s="432"/>
    </row>
    <row r="20" spans="1:23" s="538" customFormat="1" ht="17.25" customHeight="1" x14ac:dyDescent="0.2">
      <c r="A20" s="550"/>
      <c r="B20" s="392"/>
      <c r="C20" s="616"/>
      <c r="D20" s="617"/>
      <c r="E20" s="617"/>
      <c r="F20" s="617"/>
      <c r="G20" s="617"/>
      <c r="H20" s="618"/>
      <c r="I20" s="618"/>
      <c r="J20" s="365"/>
      <c r="K20" s="365"/>
      <c r="L20" s="365"/>
      <c r="M20" s="365"/>
      <c r="N20" s="365"/>
      <c r="O20" s="365"/>
      <c r="P20" s="365"/>
      <c r="Q20" s="365"/>
      <c r="R20" s="432"/>
      <c r="S20" s="432"/>
      <c r="T20" s="432"/>
      <c r="U20" s="432"/>
      <c r="V20" s="432"/>
      <c r="W20" s="432"/>
    </row>
    <row r="21" spans="1:23" s="538" customFormat="1" ht="17.25" customHeight="1" x14ac:dyDescent="0.2">
      <c r="A21" s="550"/>
      <c r="B21" s="392"/>
      <c r="C21" s="616" t="s">
        <v>246</v>
      </c>
      <c r="D21" s="617"/>
      <c r="E21" s="617"/>
      <c r="F21" s="617"/>
      <c r="G21" s="617"/>
      <c r="H21" s="618"/>
      <c r="I21" s="618"/>
      <c r="J21" s="365"/>
      <c r="K21" s="365"/>
      <c r="L21" s="365"/>
      <c r="M21" s="365"/>
      <c r="N21" s="365"/>
      <c r="O21" s="365"/>
      <c r="P21" s="365"/>
      <c r="Q21" s="365"/>
      <c r="R21" s="432"/>
      <c r="S21" s="432"/>
      <c r="T21" s="432"/>
      <c r="U21" s="432"/>
      <c r="V21" s="432"/>
      <c r="W21" s="432"/>
    </row>
    <row r="22" spans="1:23" s="538" customFormat="1" ht="17.25" customHeight="1" x14ac:dyDescent="0.2">
      <c r="A22" s="550"/>
      <c r="B22" s="392">
        <v>1</v>
      </c>
      <c r="C22" s="620" t="s">
        <v>247</v>
      </c>
      <c r="D22" s="394">
        <v>2022.1016703800001</v>
      </c>
      <c r="E22" s="394">
        <v>219.94519339999985</v>
      </c>
      <c r="F22" s="167">
        <v>-1.0105430700000002</v>
      </c>
      <c r="G22" s="394">
        <f>E22+F22</f>
        <v>218.93465032999984</v>
      </c>
      <c r="H22" s="413">
        <f>D22+G22</f>
        <v>2241.0363207099999</v>
      </c>
      <c r="I22" s="413">
        <f>(D22+H22-'B3-3-1_Table 1a'!I15)/2+('B3-3-1_Table 1a'!I15*'B3-3-1_Table 1a'!J15/12)</f>
        <v>2105.1031622116666</v>
      </c>
      <c r="J22" s="365"/>
      <c r="K22" s="365"/>
      <c r="L22" s="365"/>
      <c r="M22" s="365"/>
      <c r="N22" s="365"/>
      <c r="O22" s="365"/>
      <c r="P22" s="365"/>
      <c r="Q22" s="365"/>
      <c r="R22" s="432"/>
      <c r="S22" s="432"/>
      <c r="T22" s="432"/>
      <c r="U22" s="432"/>
      <c r="V22" s="432"/>
      <c r="W22" s="432"/>
    </row>
    <row r="23" spans="1:23" s="538" customFormat="1" ht="17.25" customHeight="1" x14ac:dyDescent="0.2">
      <c r="A23" s="550"/>
      <c r="B23" s="392">
        <f>B22+1</f>
        <v>2</v>
      </c>
      <c r="C23" s="620" t="s">
        <v>248</v>
      </c>
      <c r="D23" s="394">
        <v>800.90808018000007</v>
      </c>
      <c r="E23" s="167">
        <v>4774.1438300700001</v>
      </c>
      <c r="F23" s="167">
        <v>0</v>
      </c>
      <c r="G23" s="394">
        <f>E23+F23</f>
        <v>4774.1438300700001</v>
      </c>
      <c r="H23" s="413">
        <f>D23+G23</f>
        <v>5575.0519102500002</v>
      </c>
      <c r="I23" s="413">
        <f>(D23+H23-'B3-3-1_Table 1a'!I23)/2+('B3-3-1_Table 1a'!I23*'B3-3-1_Table 1a'!J23/12)</f>
        <v>3585.0647934650001</v>
      </c>
      <c r="J23" s="365"/>
      <c r="K23" s="365"/>
      <c r="L23" s="365"/>
      <c r="M23" s="365"/>
      <c r="N23" s="365"/>
      <c r="O23" s="365"/>
      <c r="P23" s="365"/>
      <c r="Q23" s="365"/>
      <c r="R23" s="432"/>
      <c r="S23" s="432"/>
      <c r="T23" s="432"/>
      <c r="U23" s="432"/>
      <c r="V23" s="432"/>
      <c r="W23" s="432"/>
    </row>
    <row r="24" spans="1:23" s="538" customFormat="1" ht="17.25" customHeight="1" thickBot="1" x14ac:dyDescent="0.25">
      <c r="A24" s="550"/>
      <c r="B24" s="392">
        <f t="shared" ref="B24:B28" si="0">B23+1</f>
        <v>3</v>
      </c>
      <c r="C24" s="621" t="s">
        <v>297</v>
      </c>
      <c r="D24" s="397">
        <v>14.637565</v>
      </c>
      <c r="E24" s="168">
        <v>381.01237703619995</v>
      </c>
      <c r="F24" s="168">
        <v>0</v>
      </c>
      <c r="G24" s="397">
        <f t="shared" ref="G24:G27" si="1">E24+F24</f>
        <v>381.01237703619995</v>
      </c>
      <c r="H24" s="414">
        <f t="shared" ref="H24:H27" si="2">D24+G24</f>
        <v>395.64994203619995</v>
      </c>
      <c r="I24" s="414">
        <f>(D24+H24-'B3-3-1_Table 1a'!I22)/2+('B3-3-1_Table 1a'!I22*'B3-3-1_Table 1a'!J22/12)</f>
        <v>300.39684777809998</v>
      </c>
      <c r="J24" s="365"/>
      <c r="K24" s="365"/>
      <c r="L24" s="365"/>
      <c r="M24" s="365"/>
      <c r="N24" s="365"/>
      <c r="O24" s="365"/>
      <c r="P24" s="365"/>
      <c r="Q24" s="365"/>
      <c r="R24" s="432"/>
      <c r="S24" s="432"/>
      <c r="T24" s="432"/>
      <c r="U24" s="432"/>
      <c r="V24" s="432"/>
      <c r="W24" s="432"/>
    </row>
    <row r="25" spans="1:23" s="538" customFormat="1" ht="17.25" customHeight="1" x14ac:dyDescent="0.2">
      <c r="A25" s="550"/>
      <c r="B25" s="392">
        <v>4</v>
      </c>
      <c r="C25" s="622" t="s">
        <v>250</v>
      </c>
      <c r="D25" s="400">
        <f>SUM(D22:D24)</f>
        <v>2837.6473155600002</v>
      </c>
      <c r="E25" s="400">
        <f>SUM(E22:E24)</f>
        <v>5375.1014005061998</v>
      </c>
      <c r="F25" s="400">
        <f t="shared" ref="F25:I25" si="3">SUM(F22:F24)</f>
        <v>-1.0105430700000002</v>
      </c>
      <c r="G25" s="400">
        <f t="shared" si="3"/>
        <v>5374.0908574361993</v>
      </c>
      <c r="H25" s="415">
        <f t="shared" si="3"/>
        <v>8211.7381729961999</v>
      </c>
      <c r="I25" s="415">
        <f t="shared" si="3"/>
        <v>5990.5648034547667</v>
      </c>
      <c r="J25" s="365"/>
      <c r="K25" s="365"/>
      <c r="L25" s="365"/>
      <c r="M25" s="365"/>
      <c r="N25" s="365"/>
      <c r="O25" s="365"/>
      <c r="P25" s="365"/>
      <c r="Q25" s="365"/>
      <c r="R25" s="432"/>
      <c r="S25" s="432"/>
      <c r="T25" s="432"/>
      <c r="U25" s="432"/>
      <c r="V25" s="432"/>
      <c r="W25" s="432"/>
    </row>
    <row r="26" spans="1:23" s="538" customFormat="1" ht="17.25" customHeight="1" x14ac:dyDescent="0.2">
      <c r="A26" s="550"/>
      <c r="B26" s="392"/>
      <c r="C26" s="622"/>
      <c r="D26" s="394"/>
      <c r="E26" s="167"/>
      <c r="F26" s="167"/>
      <c r="G26" s="394"/>
      <c r="H26" s="413"/>
      <c r="I26" s="413"/>
      <c r="J26" s="365"/>
      <c r="K26" s="365"/>
      <c r="L26" s="365"/>
      <c r="M26" s="365"/>
      <c r="N26" s="365"/>
      <c r="O26" s="365"/>
      <c r="P26" s="365"/>
      <c r="Q26" s="365"/>
      <c r="R26" s="432"/>
      <c r="S26" s="432"/>
      <c r="T26" s="432"/>
      <c r="U26" s="432"/>
      <c r="V26" s="432"/>
      <c r="W26" s="432"/>
    </row>
    <row r="27" spans="1:23" s="538" customFormat="1" ht="17.25" customHeight="1" x14ac:dyDescent="0.2">
      <c r="A27" s="550"/>
      <c r="B27" s="392">
        <v>5</v>
      </c>
      <c r="C27" s="179" t="s">
        <v>251</v>
      </c>
      <c r="D27" s="394">
        <v>2563.6162024799996</v>
      </c>
      <c r="E27" s="394">
        <v>77.632854349999988</v>
      </c>
      <c r="F27" s="167">
        <v>-4.0793999999999997E-2</v>
      </c>
      <c r="G27" s="394">
        <f t="shared" si="1"/>
        <v>77.592060349999983</v>
      </c>
      <c r="H27" s="413">
        <f t="shared" si="2"/>
        <v>2641.2082628299995</v>
      </c>
      <c r="I27" s="413">
        <f>(D27+H27)/2</f>
        <v>2602.4122326549996</v>
      </c>
      <c r="J27" s="365"/>
      <c r="K27" s="365"/>
      <c r="L27" s="365"/>
      <c r="M27" s="365"/>
      <c r="N27" s="365"/>
      <c r="O27" s="365"/>
      <c r="P27" s="365"/>
      <c r="Q27" s="365"/>
      <c r="R27" s="432"/>
      <c r="S27" s="432"/>
      <c r="T27" s="432"/>
      <c r="U27" s="432"/>
      <c r="V27" s="432"/>
      <c r="W27" s="432"/>
    </row>
    <row r="28" spans="1:23" s="538" customFormat="1" ht="17.25" customHeight="1" x14ac:dyDescent="0.2">
      <c r="A28" s="550"/>
      <c r="B28" s="392">
        <f t="shared" si="0"/>
        <v>6</v>
      </c>
      <c r="C28" s="179" t="s">
        <v>298</v>
      </c>
      <c r="D28" s="394">
        <v>424.00116123999999</v>
      </c>
      <c r="E28" s="394">
        <v>35.95264637999999</v>
      </c>
      <c r="F28" s="167">
        <v>-0.34767390000000004</v>
      </c>
      <c r="G28" s="394">
        <f>E28+F28</f>
        <v>35.604972479999994</v>
      </c>
      <c r="H28" s="413">
        <f>D28+G28</f>
        <v>459.60613372</v>
      </c>
      <c r="I28" s="413">
        <f>(D28+H28)/2</f>
        <v>441.80364748</v>
      </c>
      <c r="J28" s="365"/>
      <c r="K28" s="365"/>
      <c r="L28" s="365"/>
      <c r="M28" s="365"/>
      <c r="N28" s="365"/>
      <c r="O28" s="365"/>
      <c r="P28" s="365"/>
      <c r="Q28" s="365"/>
      <c r="R28" s="432"/>
      <c r="S28" s="432"/>
      <c r="T28" s="432"/>
      <c r="U28" s="432"/>
      <c r="V28" s="432"/>
      <c r="W28" s="432"/>
    </row>
    <row r="29" spans="1:23" s="538" customFormat="1" ht="17.25" customHeight="1" thickBot="1" x14ac:dyDescent="0.25">
      <c r="A29" s="550"/>
      <c r="B29" s="392"/>
      <c r="C29" s="179"/>
      <c r="D29" s="397"/>
      <c r="E29" s="397"/>
      <c r="F29" s="168"/>
      <c r="G29" s="397"/>
      <c r="H29" s="414"/>
      <c r="I29" s="414"/>
      <c r="J29" s="365"/>
      <c r="K29" s="365"/>
      <c r="L29" s="365"/>
      <c r="M29" s="365"/>
      <c r="N29" s="365"/>
      <c r="O29" s="365"/>
      <c r="P29" s="365"/>
      <c r="Q29" s="365"/>
      <c r="R29" s="432"/>
      <c r="S29" s="432"/>
      <c r="T29" s="432"/>
      <c r="U29" s="432"/>
      <c r="V29" s="432"/>
      <c r="W29" s="432"/>
    </row>
    <row r="30" spans="1:23" s="538" customFormat="1" ht="17.25" customHeight="1" x14ac:dyDescent="0.2">
      <c r="A30" s="550"/>
      <c r="B30" s="392">
        <f>B28+1</f>
        <v>7</v>
      </c>
      <c r="C30" s="623" t="s">
        <v>253</v>
      </c>
      <c r="D30" s="400">
        <f>SUM(D25:D28)</f>
        <v>5825.2646792799997</v>
      </c>
      <c r="E30" s="400">
        <f t="shared" ref="E30:I30" si="4">SUM(E25:E28)</f>
        <v>5488.6869012362004</v>
      </c>
      <c r="F30" s="400">
        <f t="shared" si="4"/>
        <v>-1.3990109700000002</v>
      </c>
      <c r="G30" s="400">
        <f t="shared" si="4"/>
        <v>5487.2878902661987</v>
      </c>
      <c r="H30" s="415">
        <f t="shared" si="4"/>
        <v>11312.5525695462</v>
      </c>
      <c r="I30" s="415">
        <f t="shared" si="4"/>
        <v>9034.7806835897645</v>
      </c>
      <c r="J30" s="365"/>
      <c r="K30" s="365"/>
      <c r="L30" s="365"/>
      <c r="M30" s="365"/>
      <c r="N30" s="365"/>
      <c r="O30" s="365"/>
      <c r="P30" s="365"/>
      <c r="Q30" s="365"/>
      <c r="R30" s="432"/>
      <c r="S30" s="432"/>
      <c r="T30" s="432"/>
      <c r="U30" s="432"/>
      <c r="V30" s="432"/>
      <c r="W30" s="432"/>
    </row>
    <row r="31" spans="1:23" s="538" customFormat="1" ht="17.25" customHeight="1" x14ac:dyDescent="0.2">
      <c r="A31" s="550"/>
      <c r="B31" s="392"/>
      <c r="C31" s="179"/>
      <c r="D31" s="394"/>
      <c r="E31" s="394"/>
      <c r="F31" s="394"/>
      <c r="G31" s="394"/>
      <c r="H31" s="413"/>
      <c r="I31" s="413"/>
      <c r="J31" s="365"/>
      <c r="K31" s="365"/>
      <c r="L31" s="365"/>
      <c r="M31" s="365"/>
      <c r="N31" s="365"/>
      <c r="O31" s="365"/>
      <c r="P31" s="365"/>
      <c r="Q31" s="365"/>
      <c r="R31" s="432"/>
      <c r="S31" s="432"/>
      <c r="T31" s="432"/>
      <c r="U31" s="432"/>
      <c r="V31" s="432"/>
      <c r="W31" s="432"/>
    </row>
    <row r="32" spans="1:23" s="538" customFormat="1" ht="17.25" customHeight="1" thickBot="1" x14ac:dyDescent="0.25">
      <c r="A32" s="550"/>
      <c r="B32" s="392">
        <f>B30+1</f>
        <v>8</v>
      </c>
      <c r="C32" s="179" t="s">
        <v>299</v>
      </c>
      <c r="D32" s="397">
        <v>2306.9669688526751</v>
      </c>
      <c r="E32" s="397">
        <v>51.124528937622713</v>
      </c>
      <c r="F32" s="397">
        <v>0</v>
      </c>
      <c r="G32" s="397">
        <f t="shared" ref="G32" si="5">E32+F32</f>
        <v>51.124528937622713</v>
      </c>
      <c r="H32" s="414">
        <f>D32+G32</f>
        <v>2358.091497790298</v>
      </c>
      <c r="I32" s="414">
        <f>(D32+H32-E32)/2</f>
        <v>2306.9669688526751</v>
      </c>
      <c r="J32" s="365"/>
      <c r="K32" s="365"/>
      <c r="L32" s="365"/>
      <c r="M32" s="365"/>
      <c r="N32" s="365"/>
      <c r="O32" s="365"/>
      <c r="P32" s="365"/>
      <c r="Q32" s="365"/>
      <c r="R32" s="432"/>
      <c r="S32" s="432"/>
      <c r="T32" s="432"/>
      <c r="U32" s="432"/>
      <c r="V32" s="432"/>
      <c r="W32" s="432"/>
    </row>
    <row r="33" spans="1:23" s="538" customFormat="1" ht="24" customHeight="1" thickBot="1" x14ac:dyDescent="0.25">
      <c r="A33" s="550"/>
      <c r="B33" s="402">
        <f>B32+1</f>
        <v>9</v>
      </c>
      <c r="C33" s="178" t="s">
        <v>27</v>
      </c>
      <c r="D33" s="404">
        <f>D30+D32</f>
        <v>8132.2316481326743</v>
      </c>
      <c r="E33" s="404">
        <f t="shared" ref="E33:I33" si="6">E30+E32</f>
        <v>5539.8114301738233</v>
      </c>
      <c r="F33" s="404">
        <f t="shared" si="6"/>
        <v>-1.3990109700000002</v>
      </c>
      <c r="G33" s="404">
        <f t="shared" si="6"/>
        <v>5538.4124192038216</v>
      </c>
      <c r="H33" s="416">
        <f t="shared" si="6"/>
        <v>13670.644067336498</v>
      </c>
      <c r="I33" s="416">
        <f t="shared" si="6"/>
        <v>11341.74765244244</v>
      </c>
      <c r="J33" s="365"/>
      <c r="K33" s="365"/>
      <c r="L33" s="365"/>
      <c r="M33" s="365"/>
      <c r="N33" s="365"/>
      <c r="O33" s="365"/>
      <c r="P33" s="365"/>
      <c r="Q33" s="365"/>
      <c r="R33" s="432"/>
      <c r="S33" s="432"/>
      <c r="T33" s="432"/>
      <c r="U33" s="432"/>
      <c r="V33" s="432"/>
      <c r="W33" s="432"/>
    </row>
    <row r="34" spans="1:23" s="538" customFormat="1" ht="17.25" customHeight="1" x14ac:dyDescent="0.2">
      <c r="A34" s="365"/>
      <c r="B34" s="624"/>
      <c r="C34" s="561"/>
      <c r="D34" s="625"/>
      <c r="E34" s="625"/>
      <c r="F34" s="562"/>
      <c r="G34" s="562"/>
      <c r="H34" s="626"/>
      <c r="I34" s="627"/>
      <c r="J34" s="365"/>
      <c r="K34" s="365"/>
      <c r="L34" s="365"/>
      <c r="M34" s="365"/>
      <c r="N34" s="365"/>
      <c r="O34" s="365"/>
      <c r="P34" s="365"/>
      <c r="Q34" s="365"/>
      <c r="R34" s="432"/>
      <c r="S34" s="432"/>
      <c r="T34" s="432"/>
      <c r="U34" s="432"/>
      <c r="V34" s="432"/>
      <c r="W34" s="432"/>
    </row>
    <row r="35" spans="1:23" ht="17.25" customHeight="1" x14ac:dyDescent="0.2">
      <c r="A35" s="348"/>
      <c r="B35" s="392"/>
      <c r="C35" s="628" t="s">
        <v>300</v>
      </c>
      <c r="D35" s="499"/>
      <c r="E35" s="499"/>
      <c r="F35" s="499"/>
      <c r="G35" s="499"/>
      <c r="H35" s="629"/>
      <c r="I35" s="630"/>
      <c r="J35" s="348"/>
      <c r="K35" s="348"/>
      <c r="L35" s="348"/>
      <c r="M35" s="348"/>
      <c r="N35" s="348"/>
      <c r="O35" s="348"/>
      <c r="P35" s="348"/>
      <c r="Q35" s="348"/>
      <c r="R35" s="354"/>
      <c r="S35" s="354"/>
      <c r="T35" s="354"/>
      <c r="U35" s="354"/>
      <c r="V35" s="354"/>
      <c r="W35" s="354"/>
    </row>
    <row r="36" spans="1:23" ht="17.25" customHeight="1" x14ac:dyDescent="0.2">
      <c r="A36" s="348"/>
      <c r="B36" s="392"/>
      <c r="C36" s="628"/>
      <c r="D36" s="499"/>
      <c r="E36" s="499"/>
      <c r="F36" s="499"/>
      <c r="G36" s="499"/>
      <c r="H36" s="629"/>
      <c r="I36" s="630"/>
      <c r="J36" s="348"/>
      <c r="K36" s="348"/>
      <c r="L36" s="348"/>
      <c r="M36" s="348"/>
      <c r="N36" s="348"/>
      <c r="O36" s="348"/>
      <c r="P36" s="348"/>
      <c r="Q36" s="348"/>
      <c r="R36" s="354"/>
      <c r="S36" s="354"/>
      <c r="T36" s="354"/>
      <c r="U36" s="354"/>
      <c r="V36" s="354"/>
      <c r="W36" s="354"/>
    </row>
    <row r="37" spans="1:23" ht="17.25" customHeight="1" x14ac:dyDescent="0.2">
      <c r="A37" s="348"/>
      <c r="B37" s="392"/>
      <c r="C37" s="631" t="s">
        <v>255</v>
      </c>
      <c r="D37" s="499"/>
      <c r="E37" s="499"/>
      <c r="F37" s="499"/>
      <c r="G37" s="499"/>
      <c r="H37" s="629"/>
      <c r="I37" s="630"/>
      <c r="J37" s="348"/>
      <c r="K37" s="348"/>
      <c r="L37" s="348"/>
      <c r="M37" s="348"/>
      <c r="N37" s="348"/>
      <c r="O37" s="348"/>
      <c r="P37" s="348"/>
      <c r="Q37" s="348"/>
      <c r="R37" s="354"/>
      <c r="S37" s="354"/>
      <c r="T37" s="354"/>
      <c r="U37" s="354"/>
      <c r="V37" s="354"/>
      <c r="W37" s="354"/>
    </row>
    <row r="38" spans="1:23" ht="17.25" customHeight="1" x14ac:dyDescent="0.2">
      <c r="A38" s="348"/>
      <c r="B38" s="392"/>
      <c r="C38" s="628"/>
      <c r="D38" s="499"/>
      <c r="E38" s="499"/>
      <c r="F38" s="499"/>
      <c r="G38" s="499"/>
      <c r="H38" s="629"/>
      <c r="I38" s="630"/>
      <c r="J38" s="348"/>
      <c r="K38" s="348"/>
      <c r="L38" s="348"/>
      <c r="M38" s="348"/>
      <c r="N38" s="348"/>
      <c r="O38" s="348"/>
      <c r="P38" s="348"/>
      <c r="Q38" s="348"/>
      <c r="R38" s="354"/>
      <c r="S38" s="354"/>
      <c r="T38" s="354"/>
      <c r="U38" s="354"/>
      <c r="V38" s="354"/>
      <c r="W38" s="354"/>
    </row>
    <row r="39" spans="1:23" ht="17.25" customHeight="1" x14ac:dyDescent="0.2">
      <c r="A39" s="348"/>
      <c r="B39" s="392"/>
      <c r="C39" s="628" t="s">
        <v>246</v>
      </c>
      <c r="D39" s="499"/>
      <c r="E39" s="499"/>
      <c r="F39" s="499"/>
      <c r="G39" s="499"/>
      <c r="H39" s="629"/>
      <c r="I39" s="630"/>
      <c r="J39" s="348"/>
      <c r="K39" s="348"/>
      <c r="L39" s="348"/>
      <c r="M39" s="348"/>
      <c r="N39" s="348"/>
      <c r="O39" s="348"/>
      <c r="P39" s="348"/>
      <c r="Q39" s="348"/>
      <c r="R39" s="354"/>
      <c r="S39" s="354"/>
      <c r="T39" s="354"/>
      <c r="U39" s="354"/>
      <c r="V39" s="354"/>
      <c r="W39" s="354"/>
    </row>
    <row r="40" spans="1:23" ht="17.25" customHeight="1" x14ac:dyDescent="0.2">
      <c r="A40" s="348"/>
      <c r="B40" s="392">
        <f>B33+1</f>
        <v>10</v>
      </c>
      <c r="C40" s="620" t="s">
        <v>247</v>
      </c>
      <c r="D40" s="394">
        <f>H22</f>
        <v>2241.0363207099999</v>
      </c>
      <c r="E40" s="167">
        <v>258.71961389000001</v>
      </c>
      <c r="F40" s="167">
        <v>-6.0987699999999999E-2</v>
      </c>
      <c r="G40" s="394">
        <f>E40+F40</f>
        <v>258.65862619000001</v>
      </c>
      <c r="H40" s="427">
        <f>D40+G40</f>
        <v>2499.6949469000001</v>
      </c>
      <c r="I40" s="632">
        <f>(D40+H40)/2</f>
        <v>2370.365633805</v>
      </c>
      <c r="J40" s="348"/>
      <c r="K40" s="633"/>
      <c r="L40" s="409"/>
      <c r="M40" s="409"/>
      <c r="N40" s="409"/>
      <c r="O40" s="409"/>
      <c r="P40" s="409"/>
      <c r="Q40" s="409"/>
      <c r="R40" s="354"/>
      <c r="S40" s="354"/>
      <c r="T40" s="354"/>
      <c r="U40" s="354"/>
      <c r="V40" s="354"/>
      <c r="W40" s="354"/>
    </row>
    <row r="41" spans="1:23" ht="18.75" customHeight="1" x14ac:dyDescent="0.2">
      <c r="A41" s="348"/>
      <c r="B41" s="392">
        <f>B40+1</f>
        <v>11</v>
      </c>
      <c r="C41" s="634" t="s">
        <v>248</v>
      </c>
      <c r="D41" s="394">
        <f>H23</f>
        <v>5575.0519102500002</v>
      </c>
      <c r="E41" s="167">
        <v>7.8271739600000005</v>
      </c>
      <c r="F41" s="167">
        <v>0</v>
      </c>
      <c r="G41" s="394">
        <f>E41+F41</f>
        <v>7.8271739600000005</v>
      </c>
      <c r="H41" s="427">
        <f>D41+G41</f>
        <v>5582.8790842100007</v>
      </c>
      <c r="I41" s="635">
        <f t="shared" ref="I41:I46" si="7">(D41+H41)/2</f>
        <v>5578.9654972300004</v>
      </c>
      <c r="J41" s="348"/>
      <c r="K41" s="633"/>
      <c r="L41" s="409"/>
      <c r="M41" s="409"/>
      <c r="N41" s="409"/>
      <c r="O41" s="409"/>
      <c r="P41" s="409"/>
      <c r="Q41" s="409"/>
      <c r="R41" s="354"/>
      <c r="S41" s="354"/>
      <c r="T41" s="354"/>
      <c r="U41" s="354"/>
      <c r="V41" s="354"/>
      <c r="W41" s="354"/>
    </row>
    <row r="42" spans="1:23" ht="18.75" customHeight="1" thickBot="1" x14ac:dyDescent="0.25">
      <c r="A42" s="348"/>
      <c r="B42" s="392">
        <f>B41+1</f>
        <v>12</v>
      </c>
      <c r="C42" s="634" t="s">
        <v>249</v>
      </c>
      <c r="D42" s="397">
        <f>H24</f>
        <v>395.64994203619995</v>
      </c>
      <c r="E42" s="168">
        <v>0</v>
      </c>
      <c r="F42" s="168">
        <v>0</v>
      </c>
      <c r="G42" s="397">
        <f>E42+F42</f>
        <v>0</v>
      </c>
      <c r="H42" s="429">
        <f>D42+G42</f>
        <v>395.64994203619995</v>
      </c>
      <c r="I42" s="636">
        <f t="shared" si="7"/>
        <v>395.64994203619995</v>
      </c>
      <c r="J42" s="348"/>
      <c r="K42" s="633"/>
      <c r="L42" s="409"/>
      <c r="M42" s="409"/>
      <c r="N42" s="409"/>
      <c r="O42" s="409"/>
      <c r="P42" s="409"/>
      <c r="Q42" s="409"/>
      <c r="R42" s="354"/>
      <c r="S42" s="354"/>
      <c r="T42" s="354"/>
      <c r="U42" s="354"/>
      <c r="V42" s="354"/>
      <c r="W42" s="354"/>
    </row>
    <row r="43" spans="1:23" ht="18.75" customHeight="1" x14ac:dyDescent="0.2">
      <c r="A43" s="348"/>
      <c r="B43" s="392">
        <v>13</v>
      </c>
      <c r="C43" s="622" t="s">
        <v>250</v>
      </c>
      <c r="D43" s="400">
        <f>SUM(D40:D42)</f>
        <v>8211.7381729961999</v>
      </c>
      <c r="E43" s="400">
        <f t="shared" ref="E43:I43" si="8">SUM(E40:E42)</f>
        <v>266.54678784999999</v>
      </c>
      <c r="F43" s="400">
        <f t="shared" si="8"/>
        <v>-6.0987699999999999E-2</v>
      </c>
      <c r="G43" s="400">
        <f t="shared" si="8"/>
        <v>266.48580014999999</v>
      </c>
      <c r="H43" s="401">
        <f t="shared" si="8"/>
        <v>8478.2239731462014</v>
      </c>
      <c r="I43" s="637">
        <f t="shared" si="8"/>
        <v>8344.9810730711997</v>
      </c>
      <c r="J43" s="348"/>
      <c r="K43" s="633"/>
      <c r="L43" s="409"/>
      <c r="M43" s="409"/>
      <c r="N43" s="409"/>
      <c r="O43" s="409"/>
      <c r="P43" s="409"/>
      <c r="Q43" s="409"/>
      <c r="R43" s="354"/>
      <c r="S43" s="354"/>
      <c r="T43" s="354"/>
      <c r="U43" s="354"/>
      <c r="V43" s="354"/>
      <c r="W43" s="354"/>
    </row>
    <row r="44" spans="1:23" ht="18.75" customHeight="1" x14ac:dyDescent="0.2">
      <c r="A44" s="348"/>
      <c r="B44" s="392"/>
      <c r="C44" s="622"/>
      <c r="D44" s="394"/>
      <c r="E44" s="167"/>
      <c r="F44" s="167"/>
      <c r="G44" s="394"/>
      <c r="H44" s="427"/>
      <c r="I44" s="632"/>
      <c r="J44" s="348"/>
      <c r="K44" s="633"/>
      <c r="L44" s="409"/>
      <c r="M44" s="409"/>
      <c r="N44" s="409"/>
      <c r="O44" s="409"/>
      <c r="P44" s="409"/>
      <c r="Q44" s="409"/>
      <c r="R44" s="354"/>
      <c r="S44" s="354"/>
      <c r="T44" s="354"/>
      <c r="U44" s="354"/>
      <c r="V44" s="354"/>
      <c r="W44" s="354"/>
    </row>
    <row r="45" spans="1:23" ht="17.25" customHeight="1" x14ac:dyDescent="0.2">
      <c r="A45" s="348"/>
      <c r="B45" s="392">
        <v>14</v>
      </c>
      <c r="C45" s="622" t="s">
        <v>251</v>
      </c>
      <c r="D45" s="394">
        <f t="shared" ref="D45" si="9">H27</f>
        <v>2641.2082628299995</v>
      </c>
      <c r="E45" s="167">
        <v>89.393697740000007</v>
      </c>
      <c r="F45" s="167">
        <v>-0.53892662000000002</v>
      </c>
      <c r="G45" s="394">
        <f>E45+F45</f>
        <v>88.854771120000009</v>
      </c>
      <c r="H45" s="427">
        <f>D45+G45</f>
        <v>2730.0630339499994</v>
      </c>
      <c r="I45" s="632">
        <f t="shared" si="7"/>
        <v>2685.6356483899995</v>
      </c>
      <c r="J45" s="348"/>
      <c r="K45" s="633"/>
      <c r="L45" s="409"/>
      <c r="M45" s="409"/>
      <c r="N45" s="409"/>
      <c r="O45" s="409"/>
      <c r="P45" s="409"/>
      <c r="Q45" s="409"/>
      <c r="R45" s="354"/>
      <c r="S45" s="354"/>
      <c r="T45" s="354"/>
      <c r="U45" s="354"/>
      <c r="V45" s="354"/>
      <c r="W45" s="354"/>
    </row>
    <row r="46" spans="1:23" ht="18.75" customHeight="1" x14ac:dyDescent="0.2">
      <c r="A46" s="348"/>
      <c r="B46" s="392">
        <f t="shared" ref="B46" si="10">B45+1</f>
        <v>15</v>
      </c>
      <c r="C46" s="179" t="s">
        <v>298</v>
      </c>
      <c r="D46" s="394">
        <f>H28</f>
        <v>459.60613372</v>
      </c>
      <c r="E46" s="167">
        <v>43.324368619999994</v>
      </c>
      <c r="F46" s="167">
        <v>-2.4759619100000001</v>
      </c>
      <c r="G46" s="394">
        <f>E46+F46</f>
        <v>40.848406709999992</v>
      </c>
      <c r="H46" s="427">
        <f>D46+G46</f>
        <v>500.45454043000001</v>
      </c>
      <c r="I46" s="632">
        <f t="shared" si="7"/>
        <v>480.03033707500003</v>
      </c>
      <c r="J46" s="348"/>
      <c r="K46" s="633"/>
      <c r="L46" s="409"/>
      <c r="M46" s="409"/>
      <c r="N46" s="409"/>
      <c r="O46" s="409"/>
      <c r="P46" s="409"/>
      <c r="Q46" s="409"/>
      <c r="R46" s="354"/>
      <c r="S46" s="354"/>
      <c r="T46" s="354"/>
      <c r="U46" s="354"/>
      <c r="V46" s="354"/>
      <c r="W46" s="354"/>
    </row>
    <row r="47" spans="1:23" ht="18.75" customHeight="1" thickBot="1" x14ac:dyDescent="0.25">
      <c r="A47" s="348"/>
      <c r="B47" s="392"/>
      <c r="C47" s="179"/>
      <c r="D47" s="397"/>
      <c r="E47" s="168"/>
      <c r="F47" s="168"/>
      <c r="G47" s="397"/>
      <c r="H47" s="429"/>
      <c r="I47" s="636"/>
      <c r="J47" s="348"/>
      <c r="K47" s="633"/>
      <c r="L47" s="409"/>
      <c r="M47" s="409"/>
      <c r="N47" s="409"/>
      <c r="O47" s="409"/>
      <c r="P47" s="409"/>
      <c r="Q47" s="409"/>
      <c r="R47" s="354"/>
      <c r="S47" s="354"/>
      <c r="T47" s="354"/>
      <c r="U47" s="354"/>
      <c r="V47" s="354"/>
      <c r="W47" s="354"/>
    </row>
    <row r="48" spans="1:23" ht="17.25" customHeight="1" x14ac:dyDescent="0.2">
      <c r="A48" s="348"/>
      <c r="B48" s="392">
        <f>B46+1</f>
        <v>16</v>
      </c>
      <c r="C48" s="567" t="s">
        <v>253</v>
      </c>
      <c r="D48" s="400">
        <f>SUM(D43:D46)</f>
        <v>11312.5525695462</v>
      </c>
      <c r="E48" s="400">
        <f t="shared" ref="E48:I48" si="11">SUM(E43:E46)</f>
        <v>399.26485420999995</v>
      </c>
      <c r="F48" s="400">
        <f t="shared" si="11"/>
        <v>-3.07587623</v>
      </c>
      <c r="G48" s="400">
        <f t="shared" si="11"/>
        <v>396.18897798</v>
      </c>
      <c r="H48" s="401">
        <f t="shared" si="11"/>
        <v>11708.741547526202</v>
      </c>
      <c r="I48" s="637">
        <f t="shared" si="11"/>
        <v>11510.6470585362</v>
      </c>
      <c r="J48" s="348"/>
      <c r="K48" s="166"/>
      <c r="L48" s="409"/>
      <c r="M48" s="409"/>
      <c r="N48" s="409"/>
      <c r="O48" s="409"/>
      <c r="P48" s="409"/>
      <c r="Q48" s="409"/>
      <c r="R48" s="354"/>
      <c r="S48" s="354"/>
      <c r="T48" s="354"/>
      <c r="U48" s="354"/>
      <c r="V48" s="354"/>
      <c r="W48" s="354"/>
    </row>
    <row r="49" spans="1:23" ht="17.25" customHeight="1" x14ac:dyDescent="0.2">
      <c r="A49" s="348"/>
      <c r="B49" s="392"/>
      <c r="C49" s="622"/>
      <c r="D49" s="394"/>
      <c r="E49" s="394"/>
      <c r="F49" s="394"/>
      <c r="G49" s="394"/>
      <c r="H49" s="427"/>
      <c r="I49" s="632"/>
      <c r="J49" s="348"/>
      <c r="K49" s="166"/>
      <c r="L49" s="409"/>
      <c r="M49" s="409"/>
      <c r="N49" s="409"/>
      <c r="O49" s="409"/>
      <c r="P49" s="409"/>
      <c r="Q49" s="409"/>
      <c r="R49" s="354"/>
      <c r="S49" s="354"/>
      <c r="T49" s="354"/>
      <c r="U49" s="354"/>
      <c r="V49" s="354"/>
      <c r="W49" s="354"/>
    </row>
    <row r="50" spans="1:23" ht="17.25" customHeight="1" thickBot="1" x14ac:dyDescent="0.25">
      <c r="A50" s="348"/>
      <c r="B50" s="392">
        <f>B48+1</f>
        <v>17</v>
      </c>
      <c r="C50" s="622" t="s">
        <v>301</v>
      </c>
      <c r="D50" s="397">
        <f>H32</f>
        <v>2358.091497790298</v>
      </c>
      <c r="E50" s="168">
        <v>272.58207199999998</v>
      </c>
      <c r="F50" s="168">
        <v>0</v>
      </c>
      <c r="G50" s="397">
        <f>E50+F50</f>
        <v>272.58207199999998</v>
      </c>
      <c r="H50" s="429">
        <f>D50+G50</f>
        <v>2630.6735697902982</v>
      </c>
      <c r="I50" s="636">
        <f>(D50+H50-E50)/2</f>
        <v>2358.091497790298</v>
      </c>
      <c r="J50" s="348"/>
      <c r="K50" s="633"/>
      <c r="L50" s="409"/>
      <c r="M50" s="409"/>
      <c r="N50" s="409"/>
      <c r="O50" s="409"/>
      <c r="P50" s="409"/>
      <c r="Q50" s="409"/>
      <c r="R50" s="354"/>
      <c r="S50" s="354"/>
      <c r="T50" s="354"/>
      <c r="U50" s="354"/>
      <c r="V50" s="354"/>
      <c r="W50" s="354"/>
    </row>
    <row r="51" spans="1:23" ht="24" customHeight="1" thickBot="1" x14ac:dyDescent="0.25">
      <c r="A51" s="348"/>
      <c r="B51" s="402">
        <f>B50+1</f>
        <v>18</v>
      </c>
      <c r="C51" s="403" t="s">
        <v>27</v>
      </c>
      <c r="D51" s="404">
        <f>D48+D50</f>
        <v>13670.644067336498</v>
      </c>
      <c r="E51" s="404">
        <f t="shared" ref="E51:I51" si="12">E48+E50</f>
        <v>671.84692620999999</v>
      </c>
      <c r="F51" s="404">
        <f t="shared" si="12"/>
        <v>-3.07587623</v>
      </c>
      <c r="G51" s="404">
        <f t="shared" si="12"/>
        <v>668.77104998000004</v>
      </c>
      <c r="H51" s="405">
        <f t="shared" si="12"/>
        <v>14339.415117316501</v>
      </c>
      <c r="I51" s="638">
        <f t="shared" si="12"/>
        <v>13868.738556326498</v>
      </c>
      <c r="J51" s="348"/>
      <c r="K51" s="409"/>
      <c r="L51" s="409"/>
      <c r="M51" s="409"/>
      <c r="N51" s="409"/>
      <c r="O51" s="409"/>
      <c r="P51" s="409"/>
      <c r="Q51" s="409"/>
      <c r="R51" s="354"/>
      <c r="S51" s="354"/>
      <c r="T51" s="354"/>
      <c r="U51" s="354"/>
      <c r="V51" s="354"/>
      <c r="W51" s="354"/>
    </row>
    <row r="52" spans="1:23" ht="17.25" customHeight="1" x14ac:dyDescent="0.2">
      <c r="A52" s="348"/>
      <c r="B52" s="624"/>
      <c r="C52" s="639"/>
      <c r="D52" s="640"/>
      <c r="E52" s="641"/>
      <c r="F52" s="640"/>
      <c r="G52" s="640"/>
      <c r="H52" s="528"/>
      <c r="I52" s="528"/>
      <c r="J52" s="348"/>
      <c r="K52" s="409"/>
      <c r="L52" s="409"/>
      <c r="M52" s="409"/>
      <c r="N52" s="409"/>
      <c r="O52" s="409"/>
      <c r="P52" s="409"/>
      <c r="Q52" s="409"/>
      <c r="R52" s="354"/>
      <c r="S52" s="354"/>
      <c r="T52" s="354"/>
      <c r="U52" s="354"/>
      <c r="V52" s="354"/>
      <c r="W52" s="354"/>
    </row>
    <row r="53" spans="1:23" ht="17.25" customHeight="1" x14ac:dyDescent="0.2">
      <c r="A53" s="348"/>
      <c r="B53" s="392"/>
      <c r="C53" s="628" t="s">
        <v>135</v>
      </c>
      <c r="D53" s="499"/>
      <c r="E53" s="499"/>
      <c r="F53" s="499"/>
      <c r="G53" s="499"/>
      <c r="H53" s="629"/>
      <c r="I53" s="630"/>
      <c r="J53" s="348"/>
      <c r="K53" s="409"/>
      <c r="L53" s="409"/>
      <c r="M53" s="409"/>
      <c r="N53" s="409"/>
      <c r="O53" s="409"/>
      <c r="P53" s="409"/>
      <c r="Q53" s="409"/>
      <c r="R53" s="354"/>
      <c r="S53" s="354"/>
      <c r="T53" s="354"/>
      <c r="U53" s="354"/>
      <c r="V53" s="354"/>
      <c r="W53" s="354"/>
    </row>
    <row r="54" spans="1:23" ht="17.25" customHeight="1" x14ac:dyDescent="0.2">
      <c r="A54" s="348"/>
      <c r="B54" s="392"/>
      <c r="C54" s="628"/>
      <c r="D54" s="499"/>
      <c r="E54" s="499"/>
      <c r="F54" s="499"/>
      <c r="G54" s="499"/>
      <c r="H54" s="629"/>
      <c r="I54" s="630"/>
      <c r="J54" s="348"/>
      <c r="K54" s="409"/>
      <c r="L54" s="409"/>
      <c r="M54" s="409"/>
      <c r="N54" s="409"/>
      <c r="O54" s="409"/>
      <c r="P54" s="409"/>
      <c r="Q54" s="409"/>
      <c r="R54" s="354"/>
      <c r="S54" s="354"/>
      <c r="T54" s="354"/>
      <c r="U54" s="354"/>
      <c r="V54" s="354"/>
      <c r="W54" s="354"/>
    </row>
    <row r="55" spans="1:23" ht="17.25" customHeight="1" x14ac:dyDescent="0.2">
      <c r="A55" s="348"/>
      <c r="B55" s="392"/>
      <c r="C55" s="631" t="s">
        <v>255</v>
      </c>
      <c r="D55" s="499"/>
      <c r="E55" s="499"/>
      <c r="F55" s="499"/>
      <c r="G55" s="499"/>
      <c r="H55" s="629"/>
      <c r="I55" s="630"/>
      <c r="J55" s="348"/>
      <c r="K55" s="409"/>
      <c r="L55" s="409"/>
      <c r="M55" s="409"/>
      <c r="N55" s="409"/>
      <c r="O55" s="409"/>
      <c r="P55" s="409"/>
      <c r="Q55" s="409"/>
      <c r="R55" s="354"/>
      <c r="S55" s="354"/>
      <c r="T55" s="354"/>
      <c r="U55" s="354"/>
      <c r="V55" s="354"/>
      <c r="W55" s="354"/>
    </row>
    <row r="56" spans="1:23" ht="17.25" customHeight="1" x14ac:dyDescent="0.2">
      <c r="A56" s="348"/>
      <c r="B56" s="392"/>
      <c r="C56" s="628"/>
      <c r="D56" s="499"/>
      <c r="E56" s="499"/>
      <c r="F56" s="499"/>
      <c r="G56" s="499"/>
      <c r="H56" s="629"/>
      <c r="I56" s="630"/>
      <c r="J56" s="348"/>
      <c r="K56" s="409"/>
      <c r="L56" s="409"/>
      <c r="M56" s="409"/>
      <c r="N56" s="409"/>
      <c r="O56" s="409"/>
      <c r="P56" s="409"/>
      <c r="Q56" s="409"/>
      <c r="R56" s="354"/>
      <c r="S56" s="354"/>
      <c r="T56" s="354"/>
      <c r="U56" s="354"/>
      <c r="V56" s="354"/>
      <c r="W56" s="354"/>
    </row>
    <row r="57" spans="1:23" ht="17.25" customHeight="1" x14ac:dyDescent="0.2">
      <c r="A57" s="348"/>
      <c r="B57" s="392"/>
      <c r="C57" s="628" t="s">
        <v>246</v>
      </c>
      <c r="D57" s="499"/>
      <c r="E57" s="499"/>
      <c r="F57" s="499"/>
      <c r="G57" s="499"/>
      <c r="H57" s="629"/>
      <c r="I57" s="630"/>
      <c r="J57" s="348"/>
      <c r="K57" s="409"/>
      <c r="L57" s="409"/>
      <c r="M57" s="409"/>
      <c r="N57" s="409"/>
      <c r="O57" s="409"/>
      <c r="P57" s="409"/>
      <c r="Q57" s="409"/>
      <c r="R57" s="354"/>
      <c r="S57" s="354"/>
      <c r="T57" s="354"/>
      <c r="U57" s="354"/>
      <c r="V57" s="354"/>
      <c r="W57" s="354"/>
    </row>
    <row r="58" spans="1:23" ht="17.25" customHeight="1" x14ac:dyDescent="0.2">
      <c r="A58" s="348"/>
      <c r="B58" s="392">
        <f>B51+1</f>
        <v>19</v>
      </c>
      <c r="C58" s="620" t="s">
        <v>247</v>
      </c>
      <c r="D58" s="394">
        <f>H40</f>
        <v>2499.6949469000001</v>
      </c>
      <c r="E58" s="167">
        <v>301.88007575</v>
      </c>
      <c r="F58" s="167">
        <v>-1.6058417799999927</v>
      </c>
      <c r="G58" s="394">
        <f>E58+F58</f>
        <v>300.27423397000001</v>
      </c>
      <c r="H58" s="427">
        <f>D58+G58</f>
        <v>2799.9691808699999</v>
      </c>
      <c r="I58" s="632">
        <f>(D58+H58)/2</f>
        <v>2649.832063885</v>
      </c>
      <c r="J58" s="348"/>
      <c r="K58" s="633"/>
      <c r="L58" s="409"/>
      <c r="M58" s="409"/>
      <c r="N58" s="409"/>
      <c r="O58" s="409"/>
      <c r="P58" s="409"/>
      <c r="Q58" s="409"/>
      <c r="R58" s="354"/>
      <c r="S58" s="354"/>
      <c r="T58" s="354"/>
      <c r="U58" s="354"/>
      <c r="V58" s="354"/>
      <c r="W58" s="354"/>
    </row>
    <row r="59" spans="1:23" ht="17.25" customHeight="1" x14ac:dyDescent="0.2">
      <c r="A59" s="348"/>
      <c r="B59" s="392">
        <f>B58+1</f>
        <v>20</v>
      </c>
      <c r="C59" s="634" t="s">
        <v>248</v>
      </c>
      <c r="D59" s="394">
        <f>H41</f>
        <v>5582.8790842100007</v>
      </c>
      <c r="E59" s="167">
        <v>3.6650891899999802</v>
      </c>
      <c r="F59" s="167">
        <v>-4.1307210922241212E-9</v>
      </c>
      <c r="G59" s="394">
        <f>E59+F59</f>
        <v>3.6650891858692591</v>
      </c>
      <c r="H59" s="427">
        <f>D59+G59</f>
        <v>5586.5441733958696</v>
      </c>
      <c r="I59" s="635">
        <f>(D59+H59)/2</f>
        <v>5584.7116288029356</v>
      </c>
      <c r="J59" s="348"/>
      <c r="K59" s="633"/>
      <c r="L59" s="409"/>
      <c r="M59" s="409"/>
      <c r="N59" s="409"/>
      <c r="O59" s="409"/>
      <c r="P59" s="409"/>
      <c r="Q59" s="409"/>
      <c r="R59" s="354"/>
      <c r="S59" s="354"/>
      <c r="T59" s="354"/>
      <c r="U59" s="354"/>
      <c r="V59" s="354"/>
      <c r="W59" s="354"/>
    </row>
    <row r="60" spans="1:23" ht="17.25" customHeight="1" thickBot="1" x14ac:dyDescent="0.25">
      <c r="A60" s="348"/>
      <c r="B60" s="392">
        <f t="shared" ref="B60" si="13">B59+1</f>
        <v>21</v>
      </c>
      <c r="C60" s="634" t="s">
        <v>249</v>
      </c>
      <c r="D60" s="397">
        <f>H42</f>
        <v>395.64994203619995</v>
      </c>
      <c r="E60" s="168">
        <v>0</v>
      </c>
      <c r="F60" s="168">
        <v>0</v>
      </c>
      <c r="G60" s="397">
        <f t="shared" ref="G60:G63" si="14">E60+F60</f>
        <v>0</v>
      </c>
      <c r="H60" s="429">
        <f t="shared" ref="H60:H63" si="15">D60+G60</f>
        <v>395.64994203619995</v>
      </c>
      <c r="I60" s="636">
        <f t="shared" ref="I60:I63" si="16">(D60+H60)/2</f>
        <v>395.64994203619995</v>
      </c>
      <c r="J60" s="348"/>
      <c r="K60" s="633"/>
      <c r="L60" s="409"/>
      <c r="M60" s="409"/>
      <c r="N60" s="409"/>
      <c r="O60" s="409"/>
      <c r="P60" s="409"/>
      <c r="Q60" s="409"/>
      <c r="R60" s="354"/>
      <c r="S60" s="354"/>
      <c r="T60" s="354"/>
      <c r="U60" s="354"/>
      <c r="V60" s="354"/>
      <c r="W60" s="354"/>
    </row>
    <row r="61" spans="1:23" ht="17.25" customHeight="1" x14ac:dyDescent="0.2">
      <c r="A61" s="348"/>
      <c r="B61" s="392">
        <v>22</v>
      </c>
      <c r="C61" s="622" t="s">
        <v>250</v>
      </c>
      <c r="D61" s="400">
        <f>SUM(D58:D60)</f>
        <v>8478.2239731462014</v>
      </c>
      <c r="E61" s="400">
        <f t="shared" ref="E61:I61" si="17">SUM(E58:E60)</f>
        <v>305.54516494000001</v>
      </c>
      <c r="F61" s="400">
        <f t="shared" si="17"/>
        <v>-1.6058417841307138</v>
      </c>
      <c r="G61" s="400">
        <f t="shared" si="17"/>
        <v>303.93932315586926</v>
      </c>
      <c r="H61" s="401">
        <f t="shared" si="17"/>
        <v>8782.1632963020693</v>
      </c>
      <c r="I61" s="637">
        <f t="shared" si="17"/>
        <v>8630.1936347241353</v>
      </c>
      <c r="J61" s="348"/>
      <c r="K61" s="633"/>
      <c r="L61" s="409"/>
      <c r="M61" s="409"/>
      <c r="N61" s="409"/>
      <c r="O61" s="409"/>
      <c r="P61" s="409"/>
      <c r="Q61" s="409"/>
      <c r="R61" s="354"/>
      <c r="S61" s="354"/>
      <c r="T61" s="354"/>
      <c r="U61" s="354"/>
      <c r="V61" s="354"/>
      <c r="W61" s="354"/>
    </row>
    <row r="62" spans="1:23" ht="17.25" customHeight="1" x14ac:dyDescent="0.2">
      <c r="A62" s="348"/>
      <c r="B62" s="392"/>
      <c r="C62" s="622"/>
      <c r="D62" s="394"/>
      <c r="E62" s="167"/>
      <c r="F62" s="167"/>
      <c r="G62" s="394"/>
      <c r="H62" s="427"/>
      <c r="I62" s="632"/>
      <c r="J62" s="348"/>
      <c r="K62" s="633"/>
      <c r="L62" s="409"/>
      <c r="M62" s="409"/>
      <c r="N62" s="409"/>
      <c r="O62" s="409"/>
      <c r="P62" s="409"/>
      <c r="Q62" s="409"/>
      <c r="R62" s="354"/>
      <c r="S62" s="354"/>
      <c r="T62" s="354"/>
      <c r="U62" s="354"/>
      <c r="V62" s="354"/>
      <c r="W62" s="354"/>
    </row>
    <row r="63" spans="1:23" ht="18.75" customHeight="1" x14ac:dyDescent="0.2">
      <c r="A63" s="348"/>
      <c r="B63" s="392">
        <v>23</v>
      </c>
      <c r="C63" s="622" t="s">
        <v>302</v>
      </c>
      <c r="D63" s="394">
        <f t="shared" ref="D63" si="18">H45</f>
        <v>2730.0630339499994</v>
      </c>
      <c r="E63" s="167">
        <v>33.549402649999962</v>
      </c>
      <c r="F63" s="167">
        <v>-16.5368578</v>
      </c>
      <c r="G63" s="394">
        <f t="shared" si="14"/>
        <v>17.012544849999962</v>
      </c>
      <c r="H63" s="427">
        <f t="shared" si="15"/>
        <v>2747.0755787999992</v>
      </c>
      <c r="I63" s="632">
        <f t="shared" si="16"/>
        <v>2738.5693063749995</v>
      </c>
      <c r="J63" s="348"/>
      <c r="K63" s="633"/>
      <c r="L63" s="409"/>
      <c r="M63" s="409"/>
      <c r="N63" s="409"/>
      <c r="O63" s="409"/>
      <c r="P63" s="409"/>
      <c r="Q63" s="409"/>
      <c r="R63" s="354"/>
      <c r="S63" s="354"/>
      <c r="T63" s="354"/>
      <c r="U63" s="354"/>
      <c r="V63" s="354"/>
      <c r="W63" s="354"/>
    </row>
    <row r="64" spans="1:23" ht="18.75" customHeight="1" x14ac:dyDescent="0.2">
      <c r="A64" s="348"/>
      <c r="B64" s="392">
        <f t="shared" ref="B64" si="19">B63+1</f>
        <v>24</v>
      </c>
      <c r="C64" s="179" t="s">
        <v>298</v>
      </c>
      <c r="D64" s="394">
        <f>H46</f>
        <v>500.45454043000001</v>
      </c>
      <c r="E64" s="167">
        <v>32.968005339999998</v>
      </c>
      <c r="F64" s="167">
        <v>4.2589069100000003</v>
      </c>
      <c r="G64" s="394">
        <f>E64+F64</f>
        <v>37.226912249999998</v>
      </c>
      <c r="H64" s="427">
        <f>D64+G64</f>
        <v>537.68145268000001</v>
      </c>
      <c r="I64" s="632">
        <f>(D64+H64)/2</f>
        <v>519.06799655500004</v>
      </c>
      <c r="J64" s="348"/>
      <c r="K64" s="633"/>
      <c r="L64" s="409"/>
      <c r="M64" s="409"/>
      <c r="N64" s="409"/>
      <c r="O64" s="409"/>
      <c r="P64" s="409"/>
      <c r="Q64" s="409"/>
      <c r="R64" s="354"/>
      <c r="S64" s="354"/>
      <c r="T64" s="354"/>
      <c r="U64" s="354"/>
      <c r="V64" s="354"/>
      <c r="W64" s="354"/>
    </row>
    <row r="65" spans="1:23" ht="18.75" customHeight="1" thickBot="1" x14ac:dyDescent="0.25">
      <c r="A65" s="348"/>
      <c r="B65" s="392"/>
      <c r="C65" s="179"/>
      <c r="D65" s="397"/>
      <c r="E65" s="168"/>
      <c r="F65" s="168"/>
      <c r="G65" s="397"/>
      <c r="H65" s="429"/>
      <c r="I65" s="636"/>
      <c r="J65" s="348"/>
      <c r="K65" s="633"/>
      <c r="L65" s="409"/>
      <c r="M65" s="409"/>
      <c r="N65" s="409"/>
      <c r="O65" s="409"/>
      <c r="P65" s="409"/>
      <c r="Q65" s="409"/>
      <c r="R65" s="354"/>
      <c r="S65" s="354"/>
      <c r="T65" s="354"/>
      <c r="U65" s="354"/>
      <c r="V65" s="354"/>
      <c r="W65" s="354"/>
    </row>
    <row r="66" spans="1:23" ht="17.25" customHeight="1" x14ac:dyDescent="0.2">
      <c r="A66" s="348"/>
      <c r="B66" s="392">
        <f>B64+1</f>
        <v>25</v>
      </c>
      <c r="C66" s="622" t="s">
        <v>253</v>
      </c>
      <c r="D66" s="400">
        <f>SUM(D61:D64)</f>
        <v>11708.741547526202</v>
      </c>
      <c r="E66" s="400">
        <f t="shared" ref="E66:I66" si="20">SUM(E61:E64)</f>
        <v>372.06257292999999</v>
      </c>
      <c r="F66" s="400">
        <f t="shared" si="20"/>
        <v>-13.883792674130714</v>
      </c>
      <c r="G66" s="400">
        <f t="shared" si="20"/>
        <v>358.17878025586924</v>
      </c>
      <c r="H66" s="401">
        <f t="shared" si="20"/>
        <v>12066.920327782069</v>
      </c>
      <c r="I66" s="637">
        <f t="shared" si="20"/>
        <v>11887.830937654137</v>
      </c>
      <c r="J66" s="348"/>
      <c r="K66" s="409"/>
      <c r="L66" s="409"/>
      <c r="M66" s="409"/>
      <c r="N66" s="409"/>
      <c r="O66" s="409"/>
      <c r="P66" s="409"/>
      <c r="Q66" s="409"/>
      <c r="R66" s="354"/>
      <c r="S66" s="354"/>
      <c r="T66" s="354"/>
      <c r="U66" s="354"/>
      <c r="V66" s="354"/>
      <c r="W66" s="354"/>
    </row>
    <row r="67" spans="1:23" ht="17.25" customHeight="1" x14ac:dyDescent="0.2">
      <c r="A67" s="348"/>
      <c r="B67" s="392"/>
      <c r="C67" s="622"/>
      <c r="D67" s="394"/>
      <c r="E67" s="394"/>
      <c r="F67" s="394"/>
      <c r="G67" s="394"/>
      <c r="H67" s="427"/>
      <c r="I67" s="632"/>
      <c r="J67" s="348"/>
      <c r="K67" s="409"/>
      <c r="L67" s="409"/>
      <c r="M67" s="409"/>
      <c r="N67" s="409"/>
      <c r="O67" s="409"/>
      <c r="P67" s="409"/>
      <c r="Q67" s="409"/>
      <c r="R67" s="354"/>
      <c r="S67" s="354"/>
      <c r="T67" s="354"/>
      <c r="U67" s="354"/>
      <c r="V67" s="354"/>
      <c r="W67" s="354"/>
    </row>
    <row r="68" spans="1:23" ht="17.25" customHeight="1" thickBot="1" x14ac:dyDescent="0.25">
      <c r="A68" s="348"/>
      <c r="B68" s="392">
        <f>B66+1</f>
        <v>26</v>
      </c>
      <c r="C68" s="393" t="s">
        <v>254</v>
      </c>
      <c r="D68" s="397">
        <f t="shared" ref="D68" si="21">H50</f>
        <v>2630.6735697902982</v>
      </c>
      <c r="E68" s="168">
        <v>0</v>
      </c>
      <c r="F68" s="168">
        <v>0</v>
      </c>
      <c r="G68" s="397">
        <f>E68+F68</f>
        <v>0</v>
      </c>
      <c r="H68" s="429">
        <f>D68+G68</f>
        <v>2630.6735697902982</v>
      </c>
      <c r="I68" s="636">
        <f>(D68+H68)/2</f>
        <v>2630.6735697902982</v>
      </c>
      <c r="J68" s="348"/>
      <c r="K68" s="409"/>
      <c r="L68" s="409"/>
      <c r="M68" s="409"/>
      <c r="N68" s="409"/>
      <c r="O68" s="409"/>
      <c r="P68" s="409"/>
      <c r="Q68" s="409"/>
      <c r="R68" s="354"/>
      <c r="S68" s="354"/>
      <c r="T68" s="354"/>
      <c r="U68" s="354"/>
      <c r="V68" s="354"/>
      <c r="W68" s="354"/>
    </row>
    <row r="69" spans="1:23" ht="24" customHeight="1" thickBot="1" x14ac:dyDescent="0.25">
      <c r="A69" s="348"/>
      <c r="B69" s="402">
        <f>B68+1</f>
        <v>27</v>
      </c>
      <c r="C69" s="403" t="s">
        <v>27</v>
      </c>
      <c r="D69" s="404">
        <f>D66+D68</f>
        <v>14339.415117316501</v>
      </c>
      <c r="E69" s="404">
        <f t="shared" ref="E69:I69" si="22">E66+E68</f>
        <v>372.06257292999999</v>
      </c>
      <c r="F69" s="404">
        <f t="shared" si="22"/>
        <v>-13.883792674130714</v>
      </c>
      <c r="G69" s="404">
        <f t="shared" si="22"/>
        <v>358.17878025586924</v>
      </c>
      <c r="H69" s="405">
        <f t="shared" si="22"/>
        <v>14697.593897572367</v>
      </c>
      <c r="I69" s="638">
        <f t="shared" si="22"/>
        <v>14518.504507444435</v>
      </c>
      <c r="J69" s="348"/>
      <c r="K69" s="409"/>
      <c r="L69" s="409"/>
      <c r="M69" s="642"/>
      <c r="N69" s="409"/>
      <c r="O69" s="409"/>
      <c r="P69" s="409"/>
      <c r="Q69" s="409"/>
      <c r="R69" s="354"/>
      <c r="S69" s="354"/>
      <c r="T69" s="354"/>
      <c r="U69" s="354"/>
      <c r="V69" s="354"/>
      <c r="W69" s="354"/>
    </row>
    <row r="70" spans="1:23" ht="17.25" customHeight="1" x14ac:dyDescent="0.2">
      <c r="A70" s="348"/>
      <c r="B70" s="643"/>
      <c r="C70" s="639"/>
      <c r="D70" s="644"/>
      <c r="E70" s="644"/>
      <c r="F70" s="640"/>
      <c r="G70" s="644"/>
      <c r="H70" s="645"/>
      <c r="I70" s="646"/>
      <c r="J70" s="348"/>
      <c r="K70" s="409"/>
      <c r="L70" s="409"/>
      <c r="M70" s="409"/>
      <c r="N70" s="409"/>
      <c r="O70" s="409"/>
      <c r="P70" s="409"/>
      <c r="Q70" s="409"/>
      <c r="R70" s="354"/>
      <c r="S70" s="354"/>
      <c r="T70" s="354"/>
      <c r="U70" s="354"/>
      <c r="V70" s="354"/>
      <c r="W70" s="354"/>
    </row>
    <row r="71" spans="1:23" ht="17.25" customHeight="1" x14ac:dyDescent="0.2">
      <c r="A71" s="348"/>
      <c r="B71" s="392"/>
      <c r="C71" s="628" t="s">
        <v>136</v>
      </c>
      <c r="D71" s="499"/>
      <c r="E71" s="499"/>
      <c r="F71" s="499"/>
      <c r="G71" s="499"/>
      <c r="H71" s="629"/>
      <c r="I71" s="615"/>
      <c r="J71" s="348"/>
      <c r="K71" s="409"/>
      <c r="L71" s="409"/>
      <c r="M71" s="409"/>
      <c r="N71" s="409"/>
      <c r="O71" s="409"/>
      <c r="P71" s="409"/>
      <c r="Q71" s="409"/>
      <c r="R71" s="354"/>
      <c r="S71" s="354"/>
      <c r="T71" s="354"/>
      <c r="U71" s="354"/>
      <c r="V71" s="354"/>
      <c r="W71" s="354"/>
    </row>
    <row r="72" spans="1:23" ht="17.25" customHeight="1" x14ac:dyDescent="0.2">
      <c r="A72" s="348"/>
      <c r="B72" s="392"/>
      <c r="C72" s="628"/>
      <c r="D72" s="499"/>
      <c r="E72" s="499"/>
      <c r="F72" s="499"/>
      <c r="G72" s="499"/>
      <c r="H72" s="629"/>
      <c r="I72" s="615"/>
      <c r="J72" s="348"/>
      <c r="K72" s="409"/>
      <c r="L72" s="409"/>
      <c r="M72" s="409"/>
      <c r="N72" s="409"/>
      <c r="O72" s="409"/>
      <c r="P72" s="409"/>
      <c r="Q72" s="409"/>
      <c r="R72" s="354"/>
      <c r="S72" s="354"/>
      <c r="T72" s="354"/>
      <c r="U72" s="354"/>
      <c r="V72" s="354"/>
      <c r="W72" s="354"/>
    </row>
    <row r="73" spans="1:23" ht="17.25" customHeight="1" x14ac:dyDescent="0.2">
      <c r="A73" s="348"/>
      <c r="B73" s="392"/>
      <c r="C73" s="631" t="s">
        <v>255</v>
      </c>
      <c r="D73" s="499"/>
      <c r="E73" s="499"/>
      <c r="F73" s="499"/>
      <c r="G73" s="499"/>
      <c r="H73" s="629"/>
      <c r="I73" s="615"/>
      <c r="J73" s="348"/>
      <c r="K73" s="409"/>
      <c r="L73" s="409"/>
      <c r="M73" s="409"/>
      <c r="N73" s="409"/>
      <c r="O73" s="409"/>
      <c r="P73" s="409"/>
      <c r="Q73" s="409"/>
      <c r="R73" s="354"/>
      <c r="S73" s="354"/>
      <c r="T73" s="354"/>
      <c r="U73" s="354"/>
      <c r="V73" s="354"/>
      <c r="W73" s="354"/>
    </row>
    <row r="74" spans="1:23" ht="17.25" customHeight="1" x14ac:dyDescent="0.2">
      <c r="A74" s="348"/>
      <c r="B74" s="392"/>
      <c r="C74" s="628"/>
      <c r="D74" s="499"/>
      <c r="E74" s="499"/>
      <c r="F74" s="499"/>
      <c r="G74" s="499"/>
      <c r="H74" s="629"/>
      <c r="I74" s="615"/>
      <c r="J74" s="348"/>
      <c r="K74" s="409"/>
      <c r="L74" s="409"/>
      <c r="M74" s="409"/>
      <c r="N74" s="409"/>
      <c r="O74" s="409"/>
      <c r="P74" s="409"/>
      <c r="Q74" s="409"/>
      <c r="R74" s="354"/>
      <c r="S74" s="354"/>
      <c r="T74" s="354"/>
      <c r="U74" s="354"/>
      <c r="V74" s="354"/>
      <c r="W74" s="354"/>
    </row>
    <row r="75" spans="1:23" ht="17.25" customHeight="1" x14ac:dyDescent="0.2">
      <c r="A75" s="348"/>
      <c r="B75" s="392"/>
      <c r="C75" s="628" t="s">
        <v>246</v>
      </c>
      <c r="D75" s="499"/>
      <c r="E75" s="499"/>
      <c r="F75" s="499"/>
      <c r="G75" s="499"/>
      <c r="H75" s="629"/>
      <c r="I75" s="615"/>
      <c r="J75" s="348"/>
      <c r="K75" s="409"/>
      <c r="L75" s="409"/>
      <c r="M75" s="409"/>
      <c r="N75" s="409"/>
      <c r="O75" s="409"/>
      <c r="P75" s="409"/>
      <c r="Q75" s="409"/>
      <c r="R75" s="354"/>
      <c r="S75" s="354"/>
      <c r="T75" s="354"/>
      <c r="U75" s="354"/>
      <c r="V75" s="354"/>
      <c r="W75" s="354"/>
    </row>
    <row r="76" spans="1:23" ht="17.25" customHeight="1" x14ac:dyDescent="0.2">
      <c r="A76" s="348"/>
      <c r="B76" s="392">
        <f>B69+1</f>
        <v>28</v>
      </c>
      <c r="C76" s="620" t="s">
        <v>247</v>
      </c>
      <c r="D76" s="394">
        <f>H58</f>
        <v>2799.9691808699999</v>
      </c>
      <c r="E76" s="167">
        <v>458.68164719999999</v>
      </c>
      <c r="F76" s="167">
        <v>-0.46371093999999996</v>
      </c>
      <c r="G76" s="394">
        <f>E76+F76</f>
        <v>458.21793625999999</v>
      </c>
      <c r="H76" s="427">
        <f>D76+G76</f>
        <v>3258.1871171299999</v>
      </c>
      <c r="I76" s="413">
        <f>(D76+H76-'B3-3-1_Table 1a'!I16)/2+('B3-3-1_Table 1a'!I16*'B3-3-1_Table 1a'!J16/12)</f>
        <v>3042.7836901283335</v>
      </c>
      <c r="J76" s="348"/>
      <c r="K76" s="409"/>
      <c r="L76" s="409"/>
      <c r="M76" s="409"/>
      <c r="N76" s="409"/>
      <c r="O76" s="409"/>
      <c r="P76" s="409"/>
      <c r="Q76" s="409"/>
      <c r="R76" s="354"/>
      <c r="S76" s="354"/>
      <c r="T76" s="354"/>
      <c r="U76" s="354"/>
      <c r="V76" s="354"/>
      <c r="W76" s="354"/>
    </row>
    <row r="77" spans="1:23" ht="17.25" customHeight="1" x14ac:dyDescent="0.2">
      <c r="A77" s="348"/>
      <c r="B77" s="392">
        <f>B76+1</f>
        <v>29</v>
      </c>
      <c r="C77" s="634" t="s">
        <v>248</v>
      </c>
      <c r="D77" s="394">
        <f>H59</f>
        <v>5586.5441733958696</v>
      </c>
      <c r="E77" s="167">
        <v>2240.0795142200004</v>
      </c>
      <c r="F77" s="167">
        <v>0</v>
      </c>
      <c r="G77" s="394">
        <f>E77+F77</f>
        <v>2240.0795142200004</v>
      </c>
      <c r="H77" s="427">
        <f>D77+G77</f>
        <v>7826.62368761587</v>
      </c>
      <c r="I77" s="413">
        <f>(D77+H77-'B3-3-1_Table 1a'!I24)/2+('B3-3-1_Table 1a'!I24*'B3-3-1_Table 1a'!J24/12)</f>
        <v>6614.0079353079527</v>
      </c>
      <c r="J77" s="348"/>
      <c r="K77" s="409"/>
      <c r="L77" s="409"/>
      <c r="M77" s="409"/>
      <c r="N77" s="409"/>
      <c r="O77" s="409"/>
      <c r="P77" s="409"/>
      <c r="Q77" s="409"/>
      <c r="R77" s="354"/>
      <c r="S77" s="354"/>
      <c r="T77" s="354"/>
      <c r="U77" s="354"/>
      <c r="V77" s="354"/>
      <c r="W77" s="354"/>
    </row>
    <row r="78" spans="1:23" ht="17.25" customHeight="1" thickBot="1" x14ac:dyDescent="0.25">
      <c r="A78" s="348"/>
      <c r="B78" s="392">
        <f t="shared" ref="B78" si="23">B77+1</f>
        <v>30</v>
      </c>
      <c r="C78" s="634" t="s">
        <v>249</v>
      </c>
      <c r="D78" s="397">
        <f>H60</f>
        <v>395.64994203619995</v>
      </c>
      <c r="E78" s="168">
        <v>0</v>
      </c>
      <c r="F78" s="168">
        <v>0</v>
      </c>
      <c r="G78" s="397">
        <f>E78+F78</f>
        <v>0</v>
      </c>
      <c r="H78" s="429">
        <f>D78+G78</f>
        <v>395.64994203619995</v>
      </c>
      <c r="I78" s="636">
        <f t="shared" ref="I78:I81" si="24">(D78+H78)/2</f>
        <v>395.64994203619995</v>
      </c>
      <c r="J78" s="348"/>
      <c r="K78" s="409"/>
      <c r="L78" s="409"/>
      <c r="M78" s="409"/>
      <c r="N78" s="409"/>
      <c r="O78" s="409"/>
      <c r="P78" s="409"/>
      <c r="Q78" s="409"/>
      <c r="R78" s="354"/>
      <c r="S78" s="354"/>
      <c r="T78" s="354"/>
      <c r="U78" s="354"/>
      <c r="V78" s="354"/>
      <c r="W78" s="354"/>
    </row>
    <row r="79" spans="1:23" ht="17.25" customHeight="1" x14ac:dyDescent="0.2">
      <c r="A79" s="348"/>
      <c r="B79" s="392">
        <v>31</v>
      </c>
      <c r="C79" s="622" t="s">
        <v>250</v>
      </c>
      <c r="D79" s="400">
        <f>SUM(D76:D78)</f>
        <v>8782.1632963020693</v>
      </c>
      <c r="E79" s="400">
        <f t="shared" ref="E79:I79" si="25">SUM(E76:E78)</f>
        <v>2698.7611614200005</v>
      </c>
      <c r="F79" s="400">
        <f t="shared" si="25"/>
        <v>-0.46371093999999996</v>
      </c>
      <c r="G79" s="400">
        <f t="shared" si="25"/>
        <v>2698.2974504800004</v>
      </c>
      <c r="H79" s="401">
        <f t="shared" si="25"/>
        <v>11480.46074678207</v>
      </c>
      <c r="I79" s="637">
        <f t="shared" si="25"/>
        <v>10052.441567472486</v>
      </c>
      <c r="J79" s="348"/>
      <c r="K79" s="409"/>
      <c r="L79" s="409"/>
      <c r="M79" s="409"/>
      <c r="N79" s="409"/>
      <c r="O79" s="409"/>
      <c r="P79" s="409"/>
      <c r="Q79" s="409"/>
      <c r="R79" s="354"/>
      <c r="S79" s="354"/>
      <c r="T79" s="354"/>
      <c r="U79" s="354"/>
      <c r="V79" s="354"/>
      <c r="W79" s="354"/>
    </row>
    <row r="80" spans="1:23" ht="17.25" customHeight="1" x14ac:dyDescent="0.2">
      <c r="A80" s="348"/>
      <c r="B80" s="392"/>
      <c r="C80" s="622"/>
      <c r="D80" s="394"/>
      <c r="E80" s="167"/>
      <c r="F80" s="167"/>
      <c r="G80" s="394"/>
      <c r="H80" s="427"/>
      <c r="I80" s="632"/>
      <c r="J80" s="348"/>
      <c r="K80" s="409"/>
      <c r="L80" s="409"/>
      <c r="M80" s="409"/>
      <c r="N80" s="409"/>
      <c r="O80" s="409"/>
      <c r="P80" s="409"/>
      <c r="Q80" s="409"/>
      <c r="R80" s="354"/>
      <c r="S80" s="354"/>
      <c r="T80" s="354"/>
      <c r="U80" s="354"/>
      <c r="V80" s="354"/>
      <c r="W80" s="354"/>
    </row>
    <row r="81" spans="1:23" ht="17.25" customHeight="1" x14ac:dyDescent="0.2">
      <c r="A81" s="348"/>
      <c r="B81" s="392">
        <v>32</v>
      </c>
      <c r="C81" s="622" t="s">
        <v>251</v>
      </c>
      <c r="D81" s="394">
        <f>H63</f>
        <v>2747.0755787999992</v>
      </c>
      <c r="E81" s="167">
        <v>20.939080619999917</v>
      </c>
      <c r="F81" s="167">
        <v>-6.2204397499999997</v>
      </c>
      <c r="G81" s="394">
        <f>E81+F81</f>
        <v>14.718640869999916</v>
      </c>
      <c r="H81" s="427">
        <f>D81+G81</f>
        <v>2761.7942196699992</v>
      </c>
      <c r="I81" s="632">
        <f t="shared" si="24"/>
        <v>2754.4348992349992</v>
      </c>
      <c r="J81" s="348"/>
      <c r="K81" s="409"/>
      <c r="L81" s="409"/>
      <c r="M81" s="409"/>
      <c r="N81" s="409"/>
      <c r="O81" s="409"/>
      <c r="P81" s="409"/>
      <c r="Q81" s="409"/>
      <c r="R81" s="354"/>
      <c r="S81" s="354"/>
      <c r="T81" s="354"/>
      <c r="U81" s="354"/>
      <c r="V81" s="354"/>
      <c r="W81" s="354"/>
    </row>
    <row r="82" spans="1:23" ht="18.75" customHeight="1" x14ac:dyDescent="0.2">
      <c r="A82" s="354"/>
      <c r="B82" s="392">
        <f t="shared" ref="B82" si="26">B81+1</f>
        <v>33</v>
      </c>
      <c r="C82" s="179" t="s">
        <v>298</v>
      </c>
      <c r="D82" s="394">
        <f>H64</f>
        <v>537.68145268000001</v>
      </c>
      <c r="E82" s="167">
        <v>40.228899370000001</v>
      </c>
      <c r="F82" s="167">
        <v>4.0969873899999998</v>
      </c>
      <c r="G82" s="394">
        <f>E82+F82</f>
        <v>44.325886760000003</v>
      </c>
      <c r="H82" s="427">
        <f>D82+G82</f>
        <v>582.00733944000001</v>
      </c>
      <c r="I82" s="632">
        <f>(D82+H82)/2</f>
        <v>559.84439606000001</v>
      </c>
      <c r="J82" s="348"/>
      <c r="K82" s="409"/>
      <c r="L82" s="409"/>
      <c r="M82" s="409"/>
      <c r="N82" s="409"/>
      <c r="O82" s="409"/>
      <c r="P82" s="409"/>
      <c r="Q82" s="409"/>
      <c r="R82" s="354"/>
      <c r="S82" s="354"/>
      <c r="T82" s="354"/>
      <c r="U82" s="354"/>
      <c r="V82" s="354"/>
      <c r="W82" s="354"/>
    </row>
    <row r="83" spans="1:23" ht="18.75" customHeight="1" thickBot="1" x14ac:dyDescent="0.25">
      <c r="A83" s="354"/>
      <c r="B83" s="392"/>
      <c r="C83" s="179"/>
      <c r="D83" s="397"/>
      <c r="E83" s="168"/>
      <c r="F83" s="168"/>
      <c r="G83" s="397"/>
      <c r="H83" s="429"/>
      <c r="I83" s="636"/>
      <c r="J83" s="348"/>
      <c r="K83" s="409"/>
      <c r="L83" s="409"/>
      <c r="M83" s="409"/>
      <c r="N83" s="409"/>
      <c r="O83" s="409"/>
      <c r="P83" s="409"/>
      <c r="Q83" s="409"/>
      <c r="R83" s="354"/>
      <c r="S83" s="354"/>
      <c r="T83" s="354"/>
      <c r="U83" s="354"/>
      <c r="V83" s="354"/>
      <c r="W83" s="354"/>
    </row>
    <row r="84" spans="1:23" ht="17.25" customHeight="1" x14ac:dyDescent="0.2">
      <c r="A84" s="354"/>
      <c r="B84" s="392">
        <f>B82+1</f>
        <v>34</v>
      </c>
      <c r="C84" s="567" t="s">
        <v>253</v>
      </c>
      <c r="D84" s="400">
        <f>SUM(D79:D82)</f>
        <v>12066.920327782069</v>
      </c>
      <c r="E84" s="400">
        <f t="shared" ref="E84:I84" si="27">SUM(E79:E82)</f>
        <v>2759.9291414100003</v>
      </c>
      <c r="F84" s="400">
        <f t="shared" si="27"/>
        <v>-2.5871633000000003</v>
      </c>
      <c r="G84" s="400">
        <f t="shared" si="27"/>
        <v>2757.3419781100001</v>
      </c>
      <c r="H84" s="401">
        <f t="shared" si="27"/>
        <v>14824.262305892069</v>
      </c>
      <c r="I84" s="637">
        <f t="shared" si="27"/>
        <v>13366.720862767485</v>
      </c>
      <c r="J84" s="354"/>
      <c r="K84" s="409"/>
      <c r="L84" s="409"/>
      <c r="M84" s="409"/>
      <c r="N84" s="409"/>
      <c r="O84" s="409"/>
      <c r="P84" s="409"/>
      <c r="Q84" s="409"/>
      <c r="R84" s="354"/>
      <c r="S84" s="354"/>
      <c r="T84" s="354"/>
      <c r="U84" s="354"/>
      <c r="V84" s="354"/>
      <c r="W84" s="354"/>
    </row>
    <row r="85" spans="1:23" ht="17.25" customHeight="1" x14ac:dyDescent="0.2">
      <c r="A85" s="354"/>
      <c r="B85" s="392"/>
      <c r="C85" s="622"/>
      <c r="D85" s="394"/>
      <c r="E85" s="394"/>
      <c r="F85" s="394"/>
      <c r="G85" s="394"/>
      <c r="H85" s="427"/>
      <c r="I85" s="632"/>
      <c r="J85" s="354"/>
      <c r="K85" s="409"/>
      <c r="L85" s="409"/>
      <c r="M85" s="409"/>
      <c r="N85" s="409"/>
      <c r="O85" s="409"/>
      <c r="P85" s="409"/>
      <c r="Q85" s="409"/>
      <c r="R85" s="354"/>
      <c r="S85" s="354"/>
      <c r="T85" s="354"/>
      <c r="U85" s="354"/>
      <c r="V85" s="354"/>
      <c r="W85" s="354"/>
    </row>
    <row r="86" spans="1:23" ht="17.25" customHeight="1" thickBot="1" x14ac:dyDescent="0.25">
      <c r="A86" s="348"/>
      <c r="B86" s="392">
        <f>B84+1</f>
        <v>35</v>
      </c>
      <c r="C86" s="622" t="s">
        <v>301</v>
      </c>
      <c r="D86" s="397">
        <f>H68</f>
        <v>2630.6735697902982</v>
      </c>
      <c r="E86" s="168">
        <v>474.06898368906212</v>
      </c>
      <c r="F86" s="168">
        <v>0</v>
      </c>
      <c r="G86" s="397">
        <f>E86+F86</f>
        <v>474.06898368906212</v>
      </c>
      <c r="H86" s="429">
        <f>D86+G86</f>
        <v>3104.7425534793601</v>
      </c>
      <c r="I86" s="636">
        <f>(D86+H86-E86)/2</f>
        <v>2630.6735697902982</v>
      </c>
      <c r="J86" s="348"/>
      <c r="K86" s="409"/>
      <c r="L86" s="409"/>
      <c r="M86" s="409"/>
      <c r="N86" s="409"/>
      <c r="O86" s="409"/>
      <c r="P86" s="409"/>
      <c r="Q86" s="409"/>
      <c r="R86" s="354"/>
      <c r="S86" s="354"/>
      <c r="T86" s="354"/>
      <c r="U86" s="354"/>
      <c r="V86" s="354"/>
      <c r="W86" s="354"/>
    </row>
    <row r="87" spans="1:23" ht="24" customHeight="1" thickBot="1" x14ac:dyDescent="0.25">
      <c r="A87" s="348"/>
      <c r="B87" s="402">
        <f>B86+1</f>
        <v>36</v>
      </c>
      <c r="C87" s="403" t="s">
        <v>27</v>
      </c>
      <c r="D87" s="404">
        <f>D84+D86</f>
        <v>14697.593897572367</v>
      </c>
      <c r="E87" s="404">
        <f t="shared" ref="E87:H87" si="28">E84+E86</f>
        <v>3233.9981250990622</v>
      </c>
      <c r="F87" s="404">
        <f t="shared" si="28"/>
        <v>-2.5871633000000003</v>
      </c>
      <c r="G87" s="404">
        <f t="shared" si="28"/>
        <v>3231.4109617990621</v>
      </c>
      <c r="H87" s="405">
        <f t="shared" si="28"/>
        <v>17929.004859371431</v>
      </c>
      <c r="I87" s="638">
        <f>I84+I86</f>
        <v>15997.394432557783</v>
      </c>
      <c r="J87" s="348"/>
      <c r="K87" s="409"/>
      <c r="L87" s="409"/>
      <c r="M87" s="409"/>
      <c r="N87" s="409"/>
      <c r="O87" s="409"/>
      <c r="P87" s="409"/>
      <c r="Q87" s="409"/>
      <c r="R87" s="354"/>
      <c r="S87" s="354"/>
      <c r="T87" s="354"/>
      <c r="U87" s="354"/>
      <c r="V87" s="354"/>
      <c r="W87" s="354"/>
    </row>
    <row r="88" spans="1:23" ht="17.25" customHeight="1" x14ac:dyDescent="0.2">
      <c r="A88" s="354"/>
      <c r="B88" s="493"/>
      <c r="C88" s="647"/>
      <c r="D88" s="527"/>
      <c r="E88" s="527"/>
      <c r="F88" s="641"/>
      <c r="G88" s="400"/>
      <c r="H88" s="648"/>
      <c r="I88" s="637"/>
      <c r="J88" s="354"/>
      <c r="K88" s="409"/>
      <c r="L88" s="409"/>
      <c r="M88" s="409"/>
      <c r="N88" s="409"/>
      <c r="O88" s="409"/>
      <c r="P88" s="409"/>
      <c r="Q88" s="409"/>
      <c r="R88" s="354"/>
      <c r="S88" s="354"/>
      <c r="T88" s="354"/>
      <c r="U88" s="354"/>
      <c r="V88" s="354"/>
      <c r="W88" s="354"/>
    </row>
    <row r="89" spans="1:23" ht="17.25" customHeight="1" x14ac:dyDescent="0.2">
      <c r="A89" s="354"/>
      <c r="B89" s="392"/>
      <c r="C89" s="628" t="s">
        <v>303</v>
      </c>
      <c r="D89" s="499"/>
      <c r="E89" s="499"/>
      <c r="F89" s="499"/>
      <c r="G89" s="499"/>
      <c r="H89" s="629"/>
      <c r="I89" s="630"/>
      <c r="J89" s="354"/>
      <c r="K89" s="409"/>
      <c r="L89" s="409"/>
      <c r="M89" s="409"/>
      <c r="N89" s="409"/>
      <c r="O89" s="409"/>
      <c r="P89" s="409"/>
      <c r="Q89" s="409"/>
      <c r="R89" s="354"/>
      <c r="S89" s="354"/>
      <c r="T89" s="354"/>
      <c r="U89" s="354"/>
      <c r="V89" s="354"/>
      <c r="W89" s="354"/>
    </row>
    <row r="90" spans="1:23" ht="17.25" customHeight="1" x14ac:dyDescent="0.2">
      <c r="A90" s="354"/>
      <c r="B90" s="392"/>
      <c r="C90" s="628"/>
      <c r="D90" s="499"/>
      <c r="E90" s="499"/>
      <c r="F90" s="499"/>
      <c r="G90" s="499"/>
      <c r="H90" s="629"/>
      <c r="I90" s="630"/>
      <c r="J90" s="354"/>
      <c r="K90" s="409"/>
      <c r="L90" s="409"/>
      <c r="M90" s="409"/>
      <c r="N90" s="409"/>
      <c r="O90" s="409"/>
      <c r="P90" s="409"/>
      <c r="Q90" s="409"/>
      <c r="R90" s="354"/>
      <c r="S90" s="354"/>
      <c r="T90" s="354"/>
      <c r="U90" s="354"/>
      <c r="V90" s="354"/>
      <c r="W90" s="354"/>
    </row>
    <row r="91" spans="1:23" ht="17.25" customHeight="1" x14ac:dyDescent="0.2">
      <c r="A91" s="354"/>
      <c r="B91" s="392"/>
      <c r="C91" s="631" t="s">
        <v>255</v>
      </c>
      <c r="D91" s="499"/>
      <c r="E91" s="499"/>
      <c r="F91" s="499"/>
      <c r="G91" s="499"/>
      <c r="H91" s="629"/>
      <c r="I91" s="630"/>
      <c r="J91" s="354"/>
      <c r="K91" s="409"/>
      <c r="L91" s="409"/>
      <c r="M91" s="409"/>
      <c r="N91" s="409"/>
      <c r="O91" s="409"/>
      <c r="P91" s="409"/>
      <c r="Q91" s="409"/>
      <c r="R91" s="354"/>
      <c r="S91" s="354"/>
      <c r="T91" s="354"/>
      <c r="U91" s="354"/>
      <c r="V91" s="354"/>
      <c r="W91" s="354"/>
    </row>
    <row r="92" spans="1:23" ht="17.25" customHeight="1" x14ac:dyDescent="0.2">
      <c r="A92" s="354"/>
      <c r="B92" s="392"/>
      <c r="C92" s="628"/>
      <c r="D92" s="499"/>
      <c r="E92" s="499"/>
      <c r="F92" s="499"/>
      <c r="G92" s="499"/>
      <c r="H92" s="629"/>
      <c r="I92" s="630"/>
      <c r="J92" s="354"/>
      <c r="K92" s="409"/>
      <c r="L92" s="409"/>
      <c r="M92" s="409"/>
      <c r="N92" s="409"/>
      <c r="O92" s="409"/>
      <c r="P92" s="409"/>
      <c r="Q92" s="409"/>
      <c r="R92" s="354"/>
      <c r="S92" s="354"/>
      <c r="T92" s="354"/>
      <c r="U92" s="354"/>
      <c r="V92" s="354"/>
      <c r="W92" s="354"/>
    </row>
    <row r="93" spans="1:23" ht="17.25" customHeight="1" x14ac:dyDescent="0.2">
      <c r="A93" s="354"/>
      <c r="B93" s="392"/>
      <c r="C93" s="628" t="s">
        <v>246</v>
      </c>
      <c r="D93" s="499"/>
      <c r="E93" s="499"/>
      <c r="F93" s="499"/>
      <c r="G93" s="499"/>
      <c r="H93" s="629"/>
      <c r="I93" s="630"/>
      <c r="J93" s="354"/>
      <c r="K93" s="409"/>
      <c r="L93" s="409"/>
      <c r="M93" s="409"/>
      <c r="N93" s="409"/>
      <c r="O93" s="409"/>
      <c r="P93" s="409"/>
      <c r="Q93" s="409"/>
      <c r="R93" s="354"/>
      <c r="S93" s="354"/>
      <c r="T93" s="354"/>
      <c r="U93" s="354"/>
      <c r="V93" s="354"/>
      <c r="W93" s="354"/>
    </row>
    <row r="94" spans="1:23" ht="17.25" customHeight="1" x14ac:dyDescent="0.2">
      <c r="A94" s="354"/>
      <c r="B94" s="392">
        <f>B87+1</f>
        <v>37</v>
      </c>
      <c r="C94" s="620" t="s">
        <v>247</v>
      </c>
      <c r="D94" s="394">
        <f>H76</f>
        <v>3258.1871171299999</v>
      </c>
      <c r="E94" s="167">
        <v>567.73316358000034</v>
      </c>
      <c r="F94" s="167">
        <v>-3.3221664149999954</v>
      </c>
      <c r="G94" s="394">
        <f>E94+F94</f>
        <v>564.41099716500037</v>
      </c>
      <c r="H94" s="427">
        <f>D94+G94</f>
        <v>3822.5981142950004</v>
      </c>
      <c r="I94" s="413">
        <f>(D94+H94-'B3-3-1_Table 1a'!I17)/2+('B3-3-1_Table 1a'!I17*'B3-3-1_Table 1a'!J17/12)</f>
        <v>3562.3681351550003</v>
      </c>
      <c r="J94" s="354"/>
      <c r="K94" s="409"/>
      <c r="L94" s="409"/>
      <c r="M94" s="409"/>
      <c r="N94" s="409"/>
      <c r="O94" s="409"/>
      <c r="P94" s="409"/>
      <c r="Q94" s="409"/>
      <c r="R94" s="354"/>
      <c r="S94" s="354"/>
      <c r="T94" s="354"/>
      <c r="U94" s="354"/>
      <c r="V94" s="354"/>
      <c r="W94" s="354"/>
    </row>
    <row r="95" spans="1:23" ht="18.75" customHeight="1" x14ac:dyDescent="0.2">
      <c r="A95" s="354"/>
      <c r="B95" s="392">
        <f>B94+1</f>
        <v>38</v>
      </c>
      <c r="C95" s="634" t="s">
        <v>248</v>
      </c>
      <c r="D95" s="394">
        <f>H77</f>
        <v>7826.62368761587</v>
      </c>
      <c r="E95" s="167">
        <v>1741.8605476300002</v>
      </c>
      <c r="F95" s="167">
        <v>0</v>
      </c>
      <c r="G95" s="394">
        <f>E95+F95</f>
        <v>1741.8605476300002</v>
      </c>
      <c r="H95" s="427">
        <f>D95+G95</f>
        <v>9568.4842352458709</v>
      </c>
      <c r="I95" s="413">
        <f>(D95+H95-'B3-3-1_Table 1a'!I25)/2+('B3-3-1_Table 1a'!I25*'B3-3-1_Table 1a'!J25/12)</f>
        <v>7993.4440721308711</v>
      </c>
      <c r="J95" s="354"/>
      <c r="K95" s="409"/>
      <c r="L95" s="409"/>
      <c r="M95" s="409"/>
      <c r="N95" s="409"/>
      <c r="O95" s="409"/>
      <c r="P95" s="409"/>
      <c r="Q95" s="409"/>
      <c r="R95" s="354"/>
      <c r="S95" s="354"/>
      <c r="T95" s="354"/>
      <c r="U95" s="354"/>
      <c r="V95" s="354"/>
      <c r="W95" s="354"/>
    </row>
    <row r="96" spans="1:23" ht="18.75" customHeight="1" thickBot="1" x14ac:dyDescent="0.25">
      <c r="A96" s="354"/>
      <c r="B96" s="392">
        <f t="shared" ref="B96" si="29">B95+1</f>
        <v>39</v>
      </c>
      <c r="C96" s="634" t="s">
        <v>249</v>
      </c>
      <c r="D96" s="397">
        <f>H78</f>
        <v>395.64994203619995</v>
      </c>
      <c r="E96" s="168">
        <v>0</v>
      </c>
      <c r="F96" s="168">
        <v>0</v>
      </c>
      <c r="G96" s="397">
        <f t="shared" ref="G96:G99" si="30">E96+F96</f>
        <v>0</v>
      </c>
      <c r="H96" s="429">
        <f t="shared" ref="H96:H99" si="31">D96+G96</f>
        <v>395.64994203619995</v>
      </c>
      <c r="I96" s="636">
        <f t="shared" ref="I96:I99" si="32">(D96+H96)/2</f>
        <v>395.64994203619995</v>
      </c>
      <c r="J96" s="354"/>
      <c r="K96" s="409"/>
      <c r="L96" s="409"/>
      <c r="M96" s="409"/>
      <c r="N96" s="409"/>
      <c r="O96" s="409"/>
      <c r="P96" s="409"/>
      <c r="Q96" s="409"/>
      <c r="R96" s="354"/>
      <c r="S96" s="354"/>
      <c r="T96" s="354"/>
      <c r="U96" s="354"/>
      <c r="V96" s="354"/>
      <c r="W96" s="354"/>
    </row>
    <row r="97" spans="1:23" ht="18.75" customHeight="1" x14ac:dyDescent="0.2">
      <c r="A97" s="354"/>
      <c r="B97" s="392">
        <v>40</v>
      </c>
      <c r="C97" s="622" t="s">
        <v>250</v>
      </c>
      <c r="D97" s="400">
        <f>SUM(D94:D96)</f>
        <v>11480.46074678207</v>
      </c>
      <c r="E97" s="400">
        <f t="shared" ref="E97:I97" si="33">SUM(E94:E96)</f>
        <v>2309.5937112100005</v>
      </c>
      <c r="F97" s="400">
        <f t="shared" si="33"/>
        <v>-3.3221664149999954</v>
      </c>
      <c r="G97" s="400">
        <f t="shared" si="33"/>
        <v>2306.2715447950004</v>
      </c>
      <c r="H97" s="401">
        <f t="shared" si="33"/>
        <v>13786.732291577071</v>
      </c>
      <c r="I97" s="637">
        <f t="shared" si="33"/>
        <v>11951.462149322071</v>
      </c>
      <c r="J97" s="354"/>
      <c r="K97" s="409"/>
      <c r="L97" s="409"/>
      <c r="M97" s="409"/>
      <c r="N97" s="409"/>
      <c r="O97" s="409"/>
      <c r="P97" s="409"/>
      <c r="Q97" s="409"/>
      <c r="R97" s="354"/>
      <c r="S97" s="354"/>
      <c r="T97" s="354"/>
      <c r="U97" s="354"/>
      <c r="V97" s="354"/>
      <c r="W97" s="354"/>
    </row>
    <row r="98" spans="1:23" ht="18.75" customHeight="1" x14ac:dyDescent="0.2">
      <c r="A98" s="354"/>
      <c r="B98" s="392"/>
      <c r="C98" s="622"/>
      <c r="D98" s="394"/>
      <c r="E98" s="167"/>
      <c r="F98" s="167"/>
      <c r="G98" s="394"/>
      <c r="H98" s="427"/>
      <c r="I98" s="632"/>
      <c r="J98" s="354"/>
      <c r="K98" s="409"/>
      <c r="L98" s="409"/>
      <c r="M98" s="409"/>
      <c r="N98" s="409"/>
      <c r="O98" s="409"/>
      <c r="P98" s="409"/>
      <c r="Q98" s="409"/>
      <c r="R98" s="354"/>
      <c r="S98" s="354"/>
      <c r="T98" s="354"/>
      <c r="U98" s="354"/>
      <c r="V98" s="354"/>
      <c r="W98" s="354"/>
    </row>
    <row r="99" spans="1:23" ht="18.75" customHeight="1" x14ac:dyDescent="0.2">
      <c r="A99" s="354"/>
      <c r="B99" s="392">
        <v>41</v>
      </c>
      <c r="C99" s="622" t="s">
        <v>251</v>
      </c>
      <c r="D99" s="394">
        <f>H81</f>
        <v>2761.7942196699992</v>
      </c>
      <c r="E99" s="167">
        <v>42.159793268034278</v>
      </c>
      <c r="F99" s="167">
        <v>-0.58717600000000003</v>
      </c>
      <c r="G99" s="394">
        <f t="shared" si="30"/>
        <v>41.572617268034278</v>
      </c>
      <c r="H99" s="427">
        <f t="shared" si="31"/>
        <v>2803.3668369380334</v>
      </c>
      <c r="I99" s="632">
        <f t="shared" si="32"/>
        <v>2782.5805283040163</v>
      </c>
      <c r="J99" s="354"/>
      <c r="K99" s="409"/>
      <c r="L99" s="409"/>
      <c r="M99" s="409"/>
      <c r="N99" s="409"/>
      <c r="O99" s="409"/>
      <c r="P99" s="409"/>
      <c r="Q99" s="409"/>
      <c r="R99" s="354"/>
      <c r="S99" s="354"/>
      <c r="T99" s="354"/>
      <c r="U99" s="354"/>
      <c r="V99" s="354"/>
      <c r="W99" s="354"/>
    </row>
    <row r="100" spans="1:23" ht="18.75" customHeight="1" x14ac:dyDescent="0.2">
      <c r="A100" s="354"/>
      <c r="B100" s="392">
        <f t="shared" ref="B100" si="34">B99+1</f>
        <v>42</v>
      </c>
      <c r="C100" s="179" t="s">
        <v>298</v>
      </c>
      <c r="D100" s="394">
        <f>H82</f>
        <v>582.00733944000001</v>
      </c>
      <c r="E100" s="167">
        <v>66.590194809999986</v>
      </c>
      <c r="F100" s="167">
        <v>-1.7303445900000001</v>
      </c>
      <c r="G100" s="394">
        <f>E100+F100</f>
        <v>64.859850219999984</v>
      </c>
      <c r="H100" s="427">
        <f>D100+G100</f>
        <v>646.86718966000001</v>
      </c>
      <c r="I100" s="632">
        <f>(D100+H100)/2</f>
        <v>614.43726455000001</v>
      </c>
      <c r="J100" s="354"/>
      <c r="K100" s="409"/>
      <c r="L100" s="409"/>
      <c r="M100" s="409"/>
      <c r="N100" s="409"/>
      <c r="O100" s="409"/>
      <c r="P100" s="409"/>
      <c r="Q100" s="409"/>
      <c r="R100" s="354"/>
      <c r="S100" s="354"/>
      <c r="T100" s="354"/>
      <c r="U100" s="354"/>
      <c r="V100" s="354"/>
      <c r="W100" s="354"/>
    </row>
    <row r="101" spans="1:23" ht="18.75" customHeight="1" thickBot="1" x14ac:dyDescent="0.25">
      <c r="A101" s="354"/>
      <c r="B101" s="392"/>
      <c r="C101" s="179"/>
      <c r="D101" s="397"/>
      <c r="E101" s="168"/>
      <c r="F101" s="168"/>
      <c r="G101" s="397"/>
      <c r="H101" s="429"/>
      <c r="I101" s="636"/>
      <c r="J101" s="354"/>
      <c r="K101" s="409"/>
      <c r="L101" s="409"/>
      <c r="M101" s="409"/>
      <c r="N101" s="409"/>
      <c r="O101" s="409"/>
      <c r="P101" s="409"/>
      <c r="Q101" s="409"/>
      <c r="R101" s="354"/>
      <c r="S101" s="354"/>
      <c r="T101" s="354"/>
      <c r="U101" s="354"/>
      <c r="V101" s="354"/>
      <c r="W101" s="354"/>
    </row>
    <row r="102" spans="1:23" ht="17.25" customHeight="1" x14ac:dyDescent="0.2">
      <c r="A102" s="354"/>
      <c r="B102" s="392">
        <f>B100+1</f>
        <v>43</v>
      </c>
      <c r="C102" s="567" t="s">
        <v>253</v>
      </c>
      <c r="D102" s="400">
        <f>SUM(D97:D100)</f>
        <v>14824.262305892069</v>
      </c>
      <c r="E102" s="400">
        <f t="shared" ref="E102:I102" si="35">SUM(E97:E100)</f>
        <v>2418.3436992880347</v>
      </c>
      <c r="F102" s="400">
        <f t="shared" si="35"/>
        <v>-5.6396870049999954</v>
      </c>
      <c r="G102" s="400">
        <f t="shared" si="35"/>
        <v>2412.7040122830344</v>
      </c>
      <c r="H102" s="401">
        <f t="shared" si="35"/>
        <v>17236.966318175102</v>
      </c>
      <c r="I102" s="637">
        <f t="shared" si="35"/>
        <v>15348.479942176087</v>
      </c>
      <c r="J102" s="354"/>
      <c r="K102" s="409"/>
      <c r="L102" s="409"/>
      <c r="M102" s="409"/>
      <c r="N102" s="409"/>
      <c r="O102" s="409"/>
      <c r="P102" s="409"/>
      <c r="Q102" s="409"/>
      <c r="R102" s="354"/>
      <c r="S102" s="354"/>
      <c r="T102" s="354"/>
      <c r="U102" s="354"/>
      <c r="V102" s="354"/>
      <c r="W102" s="354"/>
    </row>
    <row r="103" spans="1:23" ht="17.25" customHeight="1" x14ac:dyDescent="0.2">
      <c r="A103" s="354"/>
      <c r="B103" s="392"/>
      <c r="C103" s="622"/>
      <c r="D103" s="394"/>
      <c r="E103" s="394"/>
      <c r="F103" s="394"/>
      <c r="G103" s="394"/>
      <c r="H103" s="427"/>
      <c r="I103" s="632"/>
      <c r="J103" s="354"/>
      <c r="K103" s="409"/>
      <c r="L103" s="409"/>
      <c r="M103" s="409"/>
      <c r="N103" s="409"/>
      <c r="O103" s="409"/>
      <c r="P103" s="409"/>
      <c r="Q103" s="409"/>
      <c r="R103" s="354"/>
      <c r="S103" s="354"/>
      <c r="T103" s="354"/>
      <c r="U103" s="354"/>
      <c r="V103" s="354"/>
      <c r="W103" s="354"/>
    </row>
    <row r="104" spans="1:23" ht="17.25" customHeight="1" thickBot="1" x14ac:dyDescent="0.25">
      <c r="A104" s="348"/>
      <c r="B104" s="392">
        <f>B102+1</f>
        <v>44</v>
      </c>
      <c r="C104" s="622" t="s">
        <v>254</v>
      </c>
      <c r="D104" s="397">
        <f>H86</f>
        <v>3104.7425534793601</v>
      </c>
      <c r="E104" s="168">
        <v>-9.3787908554077142E-10</v>
      </c>
      <c r="F104" s="168">
        <v>0</v>
      </c>
      <c r="G104" s="397">
        <f t="shared" ref="G104" si="36">E104+F104</f>
        <v>-9.3787908554077142E-10</v>
      </c>
      <c r="H104" s="429">
        <f>D104+G104</f>
        <v>3104.7425534784225</v>
      </c>
      <c r="I104" s="636">
        <f>(D104+H104-E104)/2</f>
        <v>3104.7425534793601</v>
      </c>
      <c r="J104" s="348"/>
      <c r="K104" s="409"/>
      <c r="L104" s="409"/>
      <c r="M104" s="409"/>
      <c r="N104" s="409"/>
      <c r="O104" s="409"/>
      <c r="P104" s="409"/>
      <c r="Q104" s="409"/>
      <c r="R104" s="354"/>
      <c r="S104" s="354"/>
      <c r="T104" s="354"/>
      <c r="U104" s="354"/>
      <c r="V104" s="354"/>
      <c r="W104" s="354"/>
    </row>
    <row r="105" spans="1:23" ht="24" customHeight="1" thickBot="1" x14ac:dyDescent="0.25">
      <c r="A105" s="348"/>
      <c r="B105" s="402">
        <f>B104+1</f>
        <v>45</v>
      </c>
      <c r="C105" s="403" t="s">
        <v>27</v>
      </c>
      <c r="D105" s="404">
        <f>D102+D104</f>
        <v>17929.004859371431</v>
      </c>
      <c r="E105" s="404">
        <f t="shared" ref="E105:I105" si="37">E102+E104</f>
        <v>2418.343699287097</v>
      </c>
      <c r="F105" s="404">
        <f t="shared" si="37"/>
        <v>-5.6396870049999954</v>
      </c>
      <c r="G105" s="404">
        <f t="shared" si="37"/>
        <v>2412.7040122820968</v>
      </c>
      <c r="H105" s="649">
        <f t="shared" si="37"/>
        <v>20341.708871653525</v>
      </c>
      <c r="I105" s="638">
        <f t="shared" si="37"/>
        <v>18453.222495655449</v>
      </c>
      <c r="J105" s="348"/>
      <c r="K105" s="409"/>
      <c r="L105" s="409"/>
      <c r="M105" s="409"/>
      <c r="N105" s="409"/>
      <c r="O105" s="409"/>
      <c r="P105" s="409"/>
      <c r="Q105" s="409"/>
      <c r="R105" s="354"/>
      <c r="S105" s="354"/>
      <c r="T105" s="354"/>
      <c r="U105" s="354"/>
      <c r="V105" s="354"/>
      <c r="W105" s="354"/>
    </row>
    <row r="106" spans="1:23" ht="17.25" customHeight="1" x14ac:dyDescent="0.2">
      <c r="A106" s="354"/>
      <c r="B106" s="493"/>
      <c r="C106" s="650"/>
      <c r="D106" s="640"/>
      <c r="E106" s="641"/>
      <c r="F106" s="640"/>
      <c r="G106" s="651"/>
      <c r="H106" s="535"/>
      <c r="I106" s="652"/>
      <c r="J106" s="354"/>
      <c r="K106" s="409"/>
      <c r="L106" s="409"/>
      <c r="M106" s="409"/>
      <c r="N106" s="409"/>
      <c r="O106" s="409"/>
      <c r="P106" s="409"/>
      <c r="Q106" s="409"/>
      <c r="R106" s="354"/>
      <c r="S106" s="354"/>
      <c r="T106" s="354"/>
      <c r="U106" s="354"/>
      <c r="V106" s="354"/>
      <c r="W106" s="354"/>
    </row>
    <row r="107" spans="1:23" ht="17.25" customHeight="1" x14ac:dyDescent="0.2">
      <c r="A107" s="354"/>
      <c r="B107" s="392"/>
      <c r="C107" s="622" t="s">
        <v>304</v>
      </c>
      <c r="D107" s="499"/>
      <c r="E107" s="499"/>
      <c r="F107" s="499"/>
      <c r="G107" s="499"/>
      <c r="H107" s="653"/>
      <c r="I107" s="630"/>
      <c r="J107" s="354"/>
      <c r="K107" s="409"/>
      <c r="L107" s="409"/>
      <c r="M107" s="409"/>
      <c r="N107" s="409"/>
      <c r="O107" s="409"/>
      <c r="P107" s="409"/>
      <c r="Q107" s="409"/>
      <c r="R107" s="354"/>
      <c r="S107" s="354"/>
      <c r="T107" s="354"/>
      <c r="U107" s="354"/>
      <c r="V107" s="354"/>
      <c r="W107" s="354"/>
    </row>
    <row r="108" spans="1:23" ht="17.25" customHeight="1" x14ac:dyDescent="0.2">
      <c r="A108" s="354"/>
      <c r="B108" s="392"/>
      <c r="C108" s="622"/>
      <c r="D108" s="499"/>
      <c r="E108" s="499"/>
      <c r="F108" s="499"/>
      <c r="G108" s="499"/>
      <c r="H108" s="653"/>
      <c r="I108" s="630"/>
      <c r="J108" s="354"/>
      <c r="K108" s="409"/>
      <c r="L108" s="409"/>
      <c r="M108" s="409"/>
      <c r="N108" s="409"/>
      <c r="O108" s="409"/>
      <c r="P108" s="409"/>
      <c r="Q108" s="409"/>
      <c r="R108" s="354"/>
      <c r="S108" s="354"/>
      <c r="T108" s="354"/>
      <c r="U108" s="354"/>
      <c r="V108" s="354"/>
      <c r="W108" s="354"/>
    </row>
    <row r="109" spans="1:23" ht="17.25" customHeight="1" x14ac:dyDescent="0.2">
      <c r="A109" s="354"/>
      <c r="B109" s="392"/>
      <c r="C109" s="654" t="s">
        <v>255</v>
      </c>
      <c r="D109" s="499"/>
      <c r="E109" s="499"/>
      <c r="F109" s="499"/>
      <c r="G109" s="499"/>
      <c r="H109" s="653"/>
      <c r="I109" s="630"/>
      <c r="J109" s="354"/>
      <c r="K109" s="409"/>
      <c r="L109" s="409"/>
      <c r="M109" s="409"/>
      <c r="N109" s="409"/>
      <c r="O109" s="409"/>
      <c r="P109" s="409"/>
      <c r="Q109" s="409"/>
      <c r="R109" s="354"/>
      <c r="S109" s="354"/>
      <c r="T109" s="354"/>
      <c r="U109" s="354"/>
      <c r="V109" s="354"/>
      <c r="W109" s="354"/>
    </row>
    <row r="110" spans="1:23" ht="17.25" customHeight="1" x14ac:dyDescent="0.2">
      <c r="A110" s="354"/>
      <c r="B110" s="392"/>
      <c r="C110" s="622"/>
      <c r="D110" s="499"/>
      <c r="E110" s="499"/>
      <c r="F110" s="499"/>
      <c r="G110" s="499"/>
      <c r="H110" s="653"/>
      <c r="I110" s="630"/>
      <c r="J110" s="354"/>
      <c r="K110" s="409"/>
      <c r="L110" s="409"/>
      <c r="M110" s="409"/>
      <c r="N110" s="409"/>
      <c r="O110" s="409"/>
      <c r="P110" s="409"/>
      <c r="Q110" s="409"/>
      <c r="R110" s="354"/>
      <c r="S110" s="354"/>
      <c r="T110" s="354"/>
      <c r="U110" s="354"/>
      <c r="V110" s="354"/>
      <c r="W110" s="354"/>
    </row>
    <row r="111" spans="1:23" ht="17.25" customHeight="1" x14ac:dyDescent="0.2">
      <c r="A111" s="354"/>
      <c r="B111" s="392"/>
      <c r="C111" s="622" t="s">
        <v>246</v>
      </c>
      <c r="D111" s="499"/>
      <c r="E111" s="499"/>
      <c r="F111" s="499"/>
      <c r="G111" s="499"/>
      <c r="H111" s="653"/>
      <c r="I111" s="630"/>
      <c r="J111" s="354"/>
      <c r="K111" s="409"/>
      <c r="L111" s="409"/>
      <c r="M111" s="409"/>
      <c r="N111" s="409"/>
      <c r="O111" s="409"/>
      <c r="P111" s="409"/>
      <c r="Q111" s="409"/>
      <c r="R111" s="354"/>
      <c r="S111" s="354"/>
      <c r="T111" s="354"/>
      <c r="U111" s="354"/>
      <c r="V111" s="354"/>
      <c r="W111" s="354"/>
    </row>
    <row r="112" spans="1:23" ht="17.25" customHeight="1" x14ac:dyDescent="0.2">
      <c r="A112" s="354"/>
      <c r="B112" s="392">
        <f>B105+1</f>
        <v>46</v>
      </c>
      <c r="C112" s="620" t="s">
        <v>247</v>
      </c>
      <c r="D112" s="394">
        <f>H94</f>
        <v>3822.5981142950004</v>
      </c>
      <c r="E112" s="394">
        <v>377.10266805788297</v>
      </c>
      <c r="F112" s="167">
        <v>0</v>
      </c>
      <c r="G112" s="394">
        <f>E112+F112</f>
        <v>377.10266805788297</v>
      </c>
      <c r="H112" s="655">
        <f>D112+G112</f>
        <v>4199.7007823528838</v>
      </c>
      <c r="I112" s="632">
        <f>(D112+H112-'B3-3-1_Table 1a'!I18)/2+('B3-3-1_Table 1a'!I18*('B3-3-1_Table 1a'!J18/12))</f>
        <v>4033.4869618239418</v>
      </c>
      <c r="J112" s="354"/>
      <c r="K112" s="409"/>
      <c r="L112" s="409"/>
      <c r="M112" s="409"/>
      <c r="N112" s="409"/>
      <c r="O112" s="409"/>
      <c r="P112" s="409"/>
      <c r="Q112" s="409"/>
      <c r="R112" s="354"/>
      <c r="S112" s="354"/>
      <c r="T112" s="354"/>
      <c r="U112" s="354"/>
      <c r="V112" s="354"/>
      <c r="W112" s="354"/>
    </row>
    <row r="113" spans="1:23" ht="17.25" customHeight="1" x14ac:dyDescent="0.2">
      <c r="A113" s="354"/>
      <c r="B113" s="392">
        <f>B112+1</f>
        <v>47</v>
      </c>
      <c r="C113" s="634" t="s">
        <v>248</v>
      </c>
      <c r="D113" s="394">
        <f>H95</f>
        <v>9568.4842352458709</v>
      </c>
      <c r="E113" s="394">
        <v>38.60947698999901</v>
      </c>
      <c r="F113" s="167">
        <v>0</v>
      </c>
      <c r="G113" s="394">
        <f>E113+F113</f>
        <v>38.60947698999901</v>
      </c>
      <c r="H113" s="655">
        <f>D113+G113</f>
        <v>9607.09371223587</v>
      </c>
      <c r="I113" s="632">
        <f>(D113+H113)/2</f>
        <v>9587.7889737408696</v>
      </c>
      <c r="J113" s="354"/>
      <c r="K113" s="409"/>
      <c r="L113" s="409"/>
      <c r="M113" s="409"/>
      <c r="N113" s="409"/>
      <c r="O113" s="409"/>
      <c r="P113" s="409"/>
      <c r="Q113" s="409"/>
      <c r="R113" s="354"/>
      <c r="S113" s="354"/>
      <c r="T113" s="354"/>
      <c r="U113" s="354"/>
      <c r="V113" s="354"/>
      <c r="W113" s="354"/>
    </row>
    <row r="114" spans="1:23" ht="17.25" customHeight="1" thickBot="1" x14ac:dyDescent="0.25">
      <c r="A114" s="354"/>
      <c r="B114" s="392">
        <f t="shared" ref="B114" si="38">B113+1</f>
        <v>48</v>
      </c>
      <c r="C114" s="634" t="s">
        <v>249</v>
      </c>
      <c r="D114" s="397">
        <f>H96</f>
        <v>395.64994203619995</v>
      </c>
      <c r="E114" s="168">
        <v>0</v>
      </c>
      <c r="F114" s="168">
        <v>0</v>
      </c>
      <c r="G114" s="397">
        <f t="shared" ref="G114:G118" si="39">E114+F114</f>
        <v>0</v>
      </c>
      <c r="H114" s="656">
        <f>D114+G114</f>
        <v>395.64994203619995</v>
      </c>
      <c r="I114" s="636">
        <f>(D114+H114)/2</f>
        <v>395.64994203619995</v>
      </c>
      <c r="J114" s="354"/>
      <c r="K114" s="409"/>
      <c r="L114" s="409"/>
      <c r="M114" s="409"/>
      <c r="N114" s="409"/>
      <c r="O114" s="409"/>
      <c r="P114" s="409"/>
      <c r="Q114" s="409"/>
      <c r="R114" s="354"/>
      <c r="S114" s="354"/>
      <c r="T114" s="354"/>
      <c r="U114" s="354"/>
      <c r="V114" s="354"/>
      <c r="W114" s="354"/>
    </row>
    <row r="115" spans="1:23" ht="17.25" customHeight="1" x14ac:dyDescent="0.2">
      <c r="A115" s="354"/>
      <c r="B115" s="392">
        <v>49</v>
      </c>
      <c r="C115" s="622" t="s">
        <v>250</v>
      </c>
      <c r="D115" s="400">
        <f>SUM(D112:D114)</f>
        <v>13786.732291577071</v>
      </c>
      <c r="E115" s="400">
        <f t="shared" ref="E115:I115" si="40">SUM(E112:E114)</f>
        <v>415.71214504788196</v>
      </c>
      <c r="F115" s="400">
        <f t="shared" si="40"/>
        <v>0</v>
      </c>
      <c r="G115" s="400">
        <f t="shared" si="40"/>
        <v>415.71214504788196</v>
      </c>
      <c r="H115" s="657">
        <f t="shared" si="40"/>
        <v>14202.444436624954</v>
      </c>
      <c r="I115" s="637">
        <f t="shared" si="40"/>
        <v>14016.925877601012</v>
      </c>
      <c r="J115" s="354"/>
      <c r="K115" s="409"/>
      <c r="L115" s="409"/>
      <c r="M115" s="409"/>
      <c r="N115" s="409"/>
      <c r="O115" s="409"/>
      <c r="P115" s="409"/>
      <c r="Q115" s="409"/>
      <c r="R115" s="354"/>
      <c r="S115" s="354"/>
      <c r="T115" s="354"/>
      <c r="U115" s="354"/>
      <c r="V115" s="354"/>
      <c r="W115" s="354"/>
    </row>
    <row r="116" spans="1:23" ht="17.25" customHeight="1" x14ac:dyDescent="0.2">
      <c r="A116" s="354"/>
      <c r="B116" s="392"/>
      <c r="C116" s="622"/>
      <c r="D116" s="394"/>
      <c r="E116" s="167"/>
      <c r="F116" s="167"/>
      <c r="G116" s="394"/>
      <c r="H116" s="655"/>
      <c r="I116" s="632"/>
      <c r="J116" s="354"/>
      <c r="K116" s="409"/>
      <c r="L116" s="409"/>
      <c r="M116" s="409"/>
      <c r="N116" s="409"/>
      <c r="O116" s="409"/>
      <c r="P116" s="409"/>
      <c r="Q116" s="409"/>
      <c r="R116" s="354"/>
      <c r="S116" s="354"/>
      <c r="T116" s="354"/>
      <c r="U116" s="354"/>
      <c r="V116" s="354"/>
      <c r="W116" s="354"/>
    </row>
    <row r="117" spans="1:23" ht="17.25" customHeight="1" x14ac:dyDescent="0.2">
      <c r="A117" s="354"/>
      <c r="B117" s="392"/>
      <c r="C117" s="622" t="s">
        <v>256</v>
      </c>
      <c r="D117" s="394"/>
      <c r="E117" s="167"/>
      <c r="F117" s="167"/>
      <c r="G117" s="394"/>
      <c r="H117" s="655"/>
      <c r="I117" s="632"/>
      <c r="J117" s="354"/>
      <c r="K117" s="409"/>
      <c r="L117" s="409"/>
      <c r="M117" s="409"/>
      <c r="N117" s="409"/>
      <c r="O117" s="409"/>
      <c r="P117" s="409"/>
      <c r="Q117" s="409"/>
      <c r="R117" s="354"/>
      <c r="S117" s="354"/>
      <c r="T117" s="354"/>
      <c r="U117" s="354"/>
      <c r="V117" s="354"/>
      <c r="W117" s="354"/>
    </row>
    <row r="118" spans="1:23" ht="18.75" customHeight="1" x14ac:dyDescent="0.2">
      <c r="A118" s="354"/>
      <c r="B118" s="392">
        <v>50</v>
      </c>
      <c r="C118" s="658" t="s">
        <v>257</v>
      </c>
      <c r="D118" s="394">
        <f>H99</f>
        <v>2803.3668369380334</v>
      </c>
      <c r="E118" s="394">
        <v>40.049171943786938</v>
      </c>
      <c r="F118" s="167">
        <v>0</v>
      </c>
      <c r="G118" s="394">
        <f t="shared" si="39"/>
        <v>40.049171943786938</v>
      </c>
      <c r="H118" s="655">
        <f t="shared" ref="H118:H119" si="41">D118+G118</f>
        <v>2843.4160088818203</v>
      </c>
      <c r="I118" s="632">
        <f t="shared" ref="I118" si="42">(D118+H118)/2</f>
        <v>2823.3914229099269</v>
      </c>
      <c r="J118" s="354"/>
      <c r="K118" s="409"/>
      <c r="L118" s="409"/>
      <c r="M118" s="409"/>
      <c r="N118" s="409"/>
      <c r="O118" s="409"/>
      <c r="P118" s="409"/>
      <c r="Q118" s="409"/>
      <c r="R118" s="354"/>
      <c r="S118" s="354"/>
      <c r="T118" s="354"/>
      <c r="U118" s="354"/>
      <c r="V118" s="354"/>
      <c r="W118" s="354"/>
    </row>
    <row r="119" spans="1:23" ht="18.75" customHeight="1" thickBot="1" x14ac:dyDescent="0.25">
      <c r="A119" s="354"/>
      <c r="B119" s="392">
        <v>51</v>
      </c>
      <c r="C119" s="658" t="s">
        <v>258</v>
      </c>
      <c r="D119" s="397">
        <v>0</v>
      </c>
      <c r="E119" s="397">
        <v>0</v>
      </c>
      <c r="F119" s="168">
        <v>0</v>
      </c>
      <c r="G119" s="397">
        <f>E119+F119</f>
        <v>0</v>
      </c>
      <c r="H119" s="656">
        <f t="shared" si="41"/>
        <v>0</v>
      </c>
      <c r="I119" s="636">
        <f>(D119+H119)/2</f>
        <v>0</v>
      </c>
      <c r="J119" s="354"/>
      <c r="K119" s="409"/>
      <c r="L119" s="409"/>
      <c r="M119" s="409"/>
      <c r="N119" s="409"/>
      <c r="O119" s="409"/>
      <c r="P119" s="409"/>
      <c r="Q119" s="409"/>
      <c r="R119" s="354"/>
      <c r="S119" s="354"/>
      <c r="T119" s="354"/>
      <c r="U119" s="354"/>
      <c r="V119" s="354"/>
      <c r="W119" s="354"/>
    </row>
    <row r="120" spans="1:23" ht="18.75" customHeight="1" x14ac:dyDescent="0.2">
      <c r="A120" s="354"/>
      <c r="B120" s="392">
        <v>52</v>
      </c>
      <c r="C120" s="622" t="s">
        <v>259</v>
      </c>
      <c r="D120" s="400">
        <f>SUM(D118:D119)</f>
        <v>2803.3668369380334</v>
      </c>
      <c r="E120" s="400">
        <f t="shared" ref="E120:I120" si="43">SUM(E118:E119)</f>
        <v>40.049171943786938</v>
      </c>
      <c r="F120" s="400">
        <f t="shared" si="43"/>
        <v>0</v>
      </c>
      <c r="G120" s="400">
        <f t="shared" si="43"/>
        <v>40.049171943786938</v>
      </c>
      <c r="H120" s="657">
        <f t="shared" si="43"/>
        <v>2843.4160088818203</v>
      </c>
      <c r="I120" s="637">
        <f t="shared" si="43"/>
        <v>2823.3914229099269</v>
      </c>
      <c r="J120" s="354"/>
      <c r="K120" s="409"/>
      <c r="L120" s="409"/>
      <c r="M120" s="409"/>
      <c r="N120" s="409"/>
      <c r="O120" s="409"/>
      <c r="P120" s="409"/>
      <c r="Q120" s="409"/>
      <c r="R120" s="354"/>
      <c r="S120" s="354"/>
      <c r="T120" s="354"/>
      <c r="U120" s="354"/>
      <c r="V120" s="354"/>
      <c r="W120" s="354"/>
    </row>
    <row r="121" spans="1:23" ht="18.75" customHeight="1" x14ac:dyDescent="0.2">
      <c r="A121" s="354"/>
      <c r="B121" s="392"/>
      <c r="C121" s="622"/>
      <c r="D121" s="394"/>
      <c r="E121" s="394"/>
      <c r="F121" s="167"/>
      <c r="G121" s="394"/>
      <c r="H121" s="655"/>
      <c r="I121" s="632"/>
      <c r="J121" s="354"/>
      <c r="K121" s="409"/>
      <c r="L121" s="409"/>
      <c r="M121" s="409"/>
      <c r="N121" s="409"/>
      <c r="O121" s="409"/>
      <c r="P121" s="409"/>
      <c r="Q121" s="409"/>
      <c r="R121" s="354"/>
      <c r="S121" s="354"/>
      <c r="T121" s="354"/>
      <c r="U121" s="354"/>
      <c r="V121" s="354"/>
      <c r="W121" s="354"/>
    </row>
    <row r="122" spans="1:23" ht="18.75" customHeight="1" x14ac:dyDescent="0.2">
      <c r="A122" s="354"/>
      <c r="B122" s="392">
        <v>53</v>
      </c>
      <c r="C122" s="622" t="s">
        <v>298</v>
      </c>
      <c r="D122" s="394">
        <f>H100</f>
        <v>646.86718966000001</v>
      </c>
      <c r="E122" s="659">
        <v>37.531773999999992</v>
      </c>
      <c r="F122" s="174">
        <v>0</v>
      </c>
      <c r="G122" s="394">
        <f>E122+F122</f>
        <v>37.531773999999992</v>
      </c>
      <c r="H122" s="655">
        <f>D122+G122</f>
        <v>684.39896366000005</v>
      </c>
      <c r="I122" s="632">
        <f>(D122+H122)/2</f>
        <v>665.63307666000003</v>
      </c>
      <c r="J122" s="354"/>
      <c r="K122" s="409"/>
      <c r="L122" s="409"/>
      <c r="M122" s="409"/>
      <c r="N122" s="409"/>
      <c r="O122" s="409"/>
      <c r="P122" s="409"/>
      <c r="Q122" s="409"/>
      <c r="R122" s="354"/>
      <c r="S122" s="354"/>
      <c r="T122" s="354"/>
      <c r="U122" s="354"/>
      <c r="V122" s="354"/>
      <c r="W122" s="354"/>
    </row>
    <row r="123" spans="1:23" ht="18.75" customHeight="1" thickBot="1" x14ac:dyDescent="0.25">
      <c r="A123" s="354"/>
      <c r="B123" s="392"/>
      <c r="C123" s="622"/>
      <c r="D123" s="397"/>
      <c r="E123" s="397"/>
      <c r="F123" s="168"/>
      <c r="G123" s="397"/>
      <c r="H123" s="656"/>
      <c r="I123" s="636"/>
      <c r="J123" s="354"/>
      <c r="K123" s="409"/>
      <c r="L123" s="409"/>
      <c r="M123" s="409"/>
      <c r="N123" s="409"/>
      <c r="O123" s="409"/>
      <c r="P123" s="409"/>
      <c r="Q123" s="409"/>
      <c r="R123" s="354"/>
      <c r="S123" s="354"/>
      <c r="T123" s="354"/>
      <c r="U123" s="354"/>
      <c r="V123" s="354"/>
      <c r="W123" s="354"/>
    </row>
    <row r="124" spans="1:23" ht="17.25" customHeight="1" x14ac:dyDescent="0.2">
      <c r="A124" s="354"/>
      <c r="B124" s="392">
        <f>B122+1</f>
        <v>54</v>
      </c>
      <c r="C124" s="393" t="s">
        <v>253</v>
      </c>
      <c r="D124" s="400">
        <f>D115+D120+D122</f>
        <v>17236.966318175102</v>
      </c>
      <c r="E124" s="400">
        <f t="shared" ref="E124:I124" si="44">E115+E120+E122</f>
        <v>493.29309099166886</v>
      </c>
      <c r="F124" s="400">
        <f t="shared" si="44"/>
        <v>0</v>
      </c>
      <c r="G124" s="400">
        <f t="shared" si="44"/>
        <v>493.29309099166886</v>
      </c>
      <c r="H124" s="657">
        <f t="shared" si="44"/>
        <v>17730.259409166774</v>
      </c>
      <c r="I124" s="637">
        <f t="shared" si="44"/>
        <v>17505.950377170939</v>
      </c>
      <c r="J124" s="354"/>
      <c r="K124" s="409"/>
      <c r="L124" s="409"/>
      <c r="M124" s="409"/>
      <c r="N124" s="409"/>
      <c r="O124" s="409"/>
      <c r="P124" s="409"/>
      <c r="Q124" s="409"/>
      <c r="R124" s="354"/>
      <c r="S124" s="354"/>
      <c r="T124" s="354"/>
      <c r="U124" s="354"/>
      <c r="V124" s="354"/>
      <c r="W124" s="354"/>
    </row>
    <row r="125" spans="1:23" ht="17.25" customHeight="1" x14ac:dyDescent="0.2">
      <c r="A125" s="354"/>
      <c r="B125" s="392"/>
      <c r="C125" s="393"/>
      <c r="D125" s="394"/>
      <c r="E125" s="394"/>
      <c r="F125" s="394"/>
      <c r="G125" s="394"/>
      <c r="H125" s="655"/>
      <c r="I125" s="632"/>
      <c r="J125" s="354"/>
      <c r="K125" s="409"/>
      <c r="L125" s="409"/>
      <c r="M125" s="409"/>
      <c r="N125" s="409"/>
      <c r="O125" s="409"/>
      <c r="P125" s="409"/>
      <c r="Q125" s="409"/>
      <c r="R125" s="354"/>
      <c r="S125" s="354"/>
      <c r="T125" s="354"/>
      <c r="U125" s="354"/>
      <c r="V125" s="354"/>
      <c r="W125" s="354"/>
    </row>
    <row r="126" spans="1:23" ht="17.25" customHeight="1" thickBot="1" x14ac:dyDescent="0.25">
      <c r="A126" s="348"/>
      <c r="B126" s="392">
        <v>55</v>
      </c>
      <c r="C126" s="622" t="s">
        <v>254</v>
      </c>
      <c r="D126" s="397">
        <f>H104</f>
        <v>3104.7425534784225</v>
      </c>
      <c r="E126" s="397">
        <v>0</v>
      </c>
      <c r="F126" s="397">
        <v>0</v>
      </c>
      <c r="G126" s="397">
        <f>E126+F126</f>
        <v>0</v>
      </c>
      <c r="H126" s="656">
        <f>D126+G126</f>
        <v>3104.7425534784225</v>
      </c>
      <c r="I126" s="636">
        <f>(D126+H126)/2</f>
        <v>3104.7425534784225</v>
      </c>
      <c r="J126" s="348"/>
      <c r="K126" s="409"/>
      <c r="L126" s="409"/>
      <c r="M126" s="409"/>
      <c r="N126" s="409"/>
      <c r="O126" s="409"/>
      <c r="P126" s="409"/>
      <c r="Q126" s="409"/>
      <c r="R126" s="354"/>
      <c r="S126" s="354"/>
      <c r="T126" s="354"/>
      <c r="U126" s="354"/>
      <c r="V126" s="354"/>
      <c r="W126" s="354"/>
    </row>
    <row r="127" spans="1:23" ht="24" customHeight="1" thickBot="1" x14ac:dyDescent="0.25">
      <c r="A127" s="348"/>
      <c r="B127" s="524">
        <v>56</v>
      </c>
      <c r="C127" s="660" t="s">
        <v>27</v>
      </c>
      <c r="D127" s="527">
        <f t="shared" ref="D127:I127" si="45">D124+D126</f>
        <v>20341.708871653525</v>
      </c>
      <c r="E127" s="527">
        <f t="shared" si="45"/>
        <v>493.29309099166886</v>
      </c>
      <c r="F127" s="527">
        <f t="shared" si="45"/>
        <v>0</v>
      </c>
      <c r="G127" s="527">
        <f t="shared" si="45"/>
        <v>493.29309099166886</v>
      </c>
      <c r="H127" s="535">
        <f t="shared" si="45"/>
        <v>20835.001962645198</v>
      </c>
      <c r="I127" s="661">
        <f t="shared" si="45"/>
        <v>20610.692930649362</v>
      </c>
      <c r="J127" s="348"/>
      <c r="K127" s="409"/>
      <c r="L127" s="409"/>
      <c r="M127" s="409"/>
      <c r="N127" s="409"/>
      <c r="O127" s="409"/>
      <c r="P127" s="409"/>
      <c r="Q127" s="409"/>
      <c r="R127" s="354"/>
      <c r="S127" s="354"/>
      <c r="T127" s="354"/>
      <c r="U127" s="354"/>
      <c r="V127" s="354"/>
      <c r="W127" s="354"/>
    </row>
    <row r="128" spans="1:23" ht="15" customHeight="1" thickTop="1" x14ac:dyDescent="0.2">
      <c r="A128" s="348"/>
      <c r="B128" s="529"/>
      <c r="C128" s="662"/>
      <c r="D128" s="532"/>
      <c r="E128" s="663"/>
      <c r="F128" s="663"/>
      <c r="G128" s="532"/>
      <c r="H128" s="664"/>
      <c r="I128" s="665"/>
      <c r="J128" s="348"/>
      <c r="K128" s="409"/>
      <c r="L128" s="409"/>
      <c r="M128" s="409"/>
      <c r="N128" s="409"/>
      <c r="O128" s="409"/>
      <c r="P128" s="409"/>
      <c r="Q128" s="409"/>
      <c r="R128" s="354"/>
      <c r="S128" s="354"/>
      <c r="T128" s="354"/>
      <c r="U128" s="354"/>
      <c r="V128" s="354"/>
      <c r="W128" s="354"/>
    </row>
    <row r="129" spans="1:23" ht="15" customHeight="1" x14ac:dyDescent="0.2">
      <c r="A129" s="348"/>
      <c r="B129" s="524"/>
      <c r="C129" s="654" t="s">
        <v>260</v>
      </c>
      <c r="D129" s="394"/>
      <c r="E129" s="167"/>
      <c r="F129" s="167"/>
      <c r="G129" s="394"/>
      <c r="H129" s="655"/>
      <c r="I129" s="632"/>
      <c r="J129" s="348"/>
      <c r="K129" s="409"/>
      <c r="L129" s="409"/>
      <c r="M129" s="409"/>
      <c r="N129" s="409"/>
      <c r="O129" s="409"/>
      <c r="P129" s="409"/>
      <c r="Q129" s="409"/>
      <c r="R129" s="354"/>
      <c r="S129" s="354"/>
      <c r="T129" s="354"/>
      <c r="U129" s="354"/>
      <c r="V129" s="354"/>
      <c r="W129" s="354"/>
    </row>
    <row r="130" spans="1:23" ht="24" customHeight="1" thickBot="1" x14ac:dyDescent="0.25">
      <c r="A130" s="348"/>
      <c r="B130" s="524">
        <f>B127+1</f>
        <v>57</v>
      </c>
      <c r="C130" s="602" t="s">
        <v>261</v>
      </c>
      <c r="D130" s="659">
        <v>0</v>
      </c>
      <c r="E130" s="659">
        <v>0</v>
      </c>
      <c r="F130" s="174">
        <v>0</v>
      </c>
      <c r="G130" s="659">
        <f t="shared" ref="G130" si="46">E130+F130</f>
        <v>0</v>
      </c>
      <c r="H130" s="666">
        <f t="shared" ref="H130" si="47">D130+G130</f>
        <v>0</v>
      </c>
      <c r="I130" s="667">
        <f t="shared" ref="I130" si="48">(D130+H130)/2</f>
        <v>0</v>
      </c>
      <c r="J130" s="348"/>
      <c r="K130" s="409"/>
      <c r="L130" s="409"/>
      <c r="M130" s="409"/>
      <c r="N130" s="409"/>
      <c r="O130" s="409"/>
      <c r="P130" s="409"/>
      <c r="Q130" s="409"/>
      <c r="R130" s="354"/>
      <c r="S130" s="354"/>
      <c r="T130" s="354"/>
      <c r="U130" s="354"/>
      <c r="V130" s="354"/>
      <c r="W130" s="354"/>
    </row>
    <row r="131" spans="1:23" ht="24" customHeight="1" x14ac:dyDescent="0.2">
      <c r="A131" s="348"/>
      <c r="B131" s="522"/>
      <c r="C131" s="639"/>
      <c r="D131" s="644"/>
      <c r="E131" s="644"/>
      <c r="F131" s="668"/>
      <c r="G131" s="668"/>
      <c r="H131" s="669"/>
      <c r="I131" s="670"/>
      <c r="J131" s="348"/>
      <c r="K131" s="409"/>
      <c r="L131" s="409"/>
      <c r="M131" s="409"/>
      <c r="N131" s="409"/>
      <c r="O131" s="409"/>
      <c r="P131" s="409"/>
      <c r="Q131" s="409"/>
      <c r="R131" s="354"/>
      <c r="S131" s="354"/>
      <c r="T131" s="354"/>
      <c r="U131" s="354"/>
      <c r="V131" s="354"/>
      <c r="W131" s="354"/>
    </row>
    <row r="132" spans="1:23" ht="17.25" customHeight="1" x14ac:dyDescent="0.2">
      <c r="A132" s="354"/>
      <c r="B132" s="392"/>
      <c r="C132" s="622" t="s">
        <v>305</v>
      </c>
      <c r="D132" s="499"/>
      <c r="E132" s="499"/>
      <c r="F132" s="499"/>
      <c r="G132" s="499"/>
      <c r="H132" s="653"/>
      <c r="I132" s="630"/>
      <c r="J132" s="354"/>
      <c r="L132" s="354"/>
      <c r="M132" s="354"/>
      <c r="N132" s="354"/>
      <c r="O132" s="409"/>
      <c r="P132" s="409"/>
      <c r="Q132" s="354"/>
      <c r="R132" s="354"/>
      <c r="S132" s="354"/>
      <c r="T132" s="354"/>
      <c r="U132" s="354"/>
      <c r="V132" s="354"/>
      <c r="W132" s="354"/>
    </row>
    <row r="133" spans="1:23" ht="17.25" customHeight="1" x14ac:dyDescent="0.2">
      <c r="A133" s="354"/>
      <c r="B133" s="392"/>
      <c r="C133" s="622"/>
      <c r="D133" s="499"/>
      <c r="E133" s="499"/>
      <c r="F133" s="499"/>
      <c r="G133" s="499"/>
      <c r="H133" s="653"/>
      <c r="I133" s="630"/>
      <c r="J133" s="354"/>
      <c r="L133" s="354"/>
      <c r="M133" s="354"/>
      <c r="N133" s="354"/>
      <c r="O133" s="409"/>
      <c r="P133" s="409"/>
      <c r="Q133" s="354"/>
      <c r="R133" s="354"/>
      <c r="S133" s="354"/>
      <c r="T133" s="354"/>
      <c r="U133" s="354"/>
      <c r="V133" s="354"/>
      <c r="W133" s="354"/>
    </row>
    <row r="134" spans="1:23" ht="17.25" customHeight="1" x14ac:dyDescent="0.2">
      <c r="A134" s="354"/>
      <c r="B134" s="392"/>
      <c r="C134" s="654" t="s">
        <v>255</v>
      </c>
      <c r="D134" s="499"/>
      <c r="E134" s="499"/>
      <c r="F134" s="499"/>
      <c r="G134" s="499"/>
      <c r="H134" s="653"/>
      <c r="I134" s="630"/>
      <c r="J134" s="354"/>
      <c r="L134" s="354"/>
      <c r="M134" s="354"/>
      <c r="N134" s="354"/>
      <c r="O134" s="409"/>
      <c r="P134" s="409"/>
      <c r="Q134" s="354"/>
      <c r="R134" s="354"/>
      <c r="S134" s="354"/>
      <c r="T134" s="354"/>
      <c r="U134" s="354"/>
      <c r="V134" s="354"/>
      <c r="W134" s="354"/>
    </row>
    <row r="135" spans="1:23" ht="17.25" customHeight="1" x14ac:dyDescent="0.2">
      <c r="A135" s="354"/>
      <c r="B135" s="392"/>
      <c r="C135" s="654"/>
      <c r="D135" s="499"/>
      <c r="E135" s="499"/>
      <c r="F135" s="499"/>
      <c r="G135" s="499"/>
      <c r="H135" s="653"/>
      <c r="I135" s="630"/>
      <c r="J135" s="354"/>
      <c r="L135" s="354"/>
      <c r="M135" s="354"/>
      <c r="N135" s="354"/>
      <c r="O135" s="409"/>
      <c r="P135" s="409"/>
      <c r="Q135" s="354"/>
      <c r="R135" s="354"/>
      <c r="S135" s="354"/>
      <c r="T135" s="354"/>
      <c r="U135" s="354"/>
      <c r="V135" s="354"/>
      <c r="W135" s="354"/>
    </row>
    <row r="136" spans="1:23" ht="17.25" customHeight="1" x14ac:dyDescent="0.2">
      <c r="A136" s="354"/>
      <c r="B136" s="392"/>
      <c r="C136" s="622" t="s">
        <v>246</v>
      </c>
      <c r="D136" s="499"/>
      <c r="E136" s="499"/>
      <c r="F136" s="499"/>
      <c r="G136" s="499"/>
      <c r="H136" s="653"/>
      <c r="I136" s="630"/>
      <c r="J136" s="354"/>
      <c r="L136" s="354"/>
      <c r="M136" s="354"/>
      <c r="N136" s="354"/>
      <c r="O136" s="409"/>
      <c r="P136" s="409"/>
      <c r="Q136" s="354"/>
      <c r="R136" s="354"/>
      <c r="S136" s="354"/>
      <c r="T136" s="354"/>
      <c r="U136" s="354"/>
      <c r="V136" s="354"/>
      <c r="W136" s="354"/>
    </row>
    <row r="137" spans="1:23" ht="15.75" x14ac:dyDescent="0.2">
      <c r="B137" s="392">
        <v>58</v>
      </c>
      <c r="C137" s="620" t="s">
        <v>247</v>
      </c>
      <c r="D137" s="394">
        <f>H112</f>
        <v>4199.7007823528838</v>
      </c>
      <c r="E137" s="394">
        <v>449.93139458465714</v>
      </c>
      <c r="F137" s="167">
        <v>0</v>
      </c>
      <c r="G137" s="394">
        <f>E137+F137</f>
        <v>449.93139458465714</v>
      </c>
      <c r="H137" s="655">
        <f>D137+G137</f>
        <v>4649.6321769375409</v>
      </c>
      <c r="I137" s="671">
        <f>(D137+H137-'B3-3-1_Table 1a'!I19-'B3-3-1_Table 1a'!I20)/2+('B3-3-1_Table 1a'!I19*('B3-3-1_Table 1a'!J19/12)+('B3-3-1_Table 1a'!I20*'B3-3-1_Table 1a'!J20/12))</f>
        <v>4420.7832296452125</v>
      </c>
      <c r="O137" s="409"/>
      <c r="P137" s="409"/>
    </row>
    <row r="138" spans="1:23" ht="15.75" x14ac:dyDescent="0.2">
      <c r="B138" s="392">
        <f>B137+1</f>
        <v>59</v>
      </c>
      <c r="C138" s="634" t="s">
        <v>248</v>
      </c>
      <c r="D138" s="394">
        <f>H113</f>
        <v>9607.09371223587</v>
      </c>
      <c r="E138" s="394">
        <v>2299.4220554783897</v>
      </c>
      <c r="F138" s="167">
        <v>0</v>
      </c>
      <c r="G138" s="394">
        <f>E138+F138</f>
        <v>2299.4220554783897</v>
      </c>
      <c r="H138" s="655">
        <f>D138+G138</f>
        <v>11906.51576771426</v>
      </c>
      <c r="I138" s="671">
        <f>(D138+H138-'B3-3-1_Table 1a'!I26)/2+('B3-3-1_Table 1a'!I26*('B3-3-1_Table 1a'!J26/12))</f>
        <v>11234.206746939306</v>
      </c>
      <c r="O138" s="409"/>
      <c r="P138" s="409"/>
    </row>
    <row r="139" spans="1:23" ht="16.5" thickBot="1" x14ac:dyDescent="0.25">
      <c r="B139" s="392">
        <f t="shared" ref="B139" si="49">B138+1</f>
        <v>60</v>
      </c>
      <c r="C139" s="634" t="s">
        <v>249</v>
      </c>
      <c r="D139" s="397">
        <f>H114</f>
        <v>395.64994203619995</v>
      </c>
      <c r="E139" s="168">
        <v>0</v>
      </c>
      <c r="F139" s="168">
        <v>0</v>
      </c>
      <c r="G139" s="397">
        <f t="shared" ref="G139:G143" si="50">E139+F139</f>
        <v>0</v>
      </c>
      <c r="H139" s="656">
        <f>D139+G139</f>
        <v>395.64994203619995</v>
      </c>
      <c r="I139" s="636">
        <f>(D139+H139)/2</f>
        <v>395.64994203619995</v>
      </c>
      <c r="O139" s="409"/>
      <c r="P139" s="409"/>
    </row>
    <row r="140" spans="1:23" ht="15.75" x14ac:dyDescent="0.2">
      <c r="B140" s="392">
        <v>61</v>
      </c>
      <c r="C140" s="622" t="s">
        <v>250</v>
      </c>
      <c r="D140" s="400">
        <f>SUM(D137:D139)</f>
        <v>14202.444436624954</v>
      </c>
      <c r="E140" s="400">
        <f t="shared" ref="E140:I140" si="51">SUM(E137:E139)</f>
        <v>2749.3534500630467</v>
      </c>
      <c r="F140" s="400">
        <f t="shared" si="51"/>
        <v>0</v>
      </c>
      <c r="G140" s="400">
        <f t="shared" si="51"/>
        <v>2749.3534500630467</v>
      </c>
      <c r="H140" s="657">
        <f t="shared" si="51"/>
        <v>16951.797886688</v>
      </c>
      <c r="I140" s="637">
        <f t="shared" si="51"/>
        <v>16050.639918620718</v>
      </c>
      <c r="O140" s="409"/>
      <c r="P140" s="409"/>
    </row>
    <row r="141" spans="1:23" ht="15.75" x14ac:dyDescent="0.2">
      <c r="B141" s="392"/>
      <c r="C141" s="622"/>
      <c r="D141" s="394"/>
      <c r="E141" s="167"/>
      <c r="F141" s="167"/>
      <c r="G141" s="394"/>
      <c r="H141" s="655"/>
      <c r="I141" s="632"/>
      <c r="O141" s="409"/>
      <c r="P141" s="409"/>
    </row>
    <row r="142" spans="1:23" ht="15.75" x14ac:dyDescent="0.2">
      <c r="B142" s="392"/>
      <c r="C142" s="622" t="s">
        <v>256</v>
      </c>
      <c r="D142" s="394"/>
      <c r="E142" s="167"/>
      <c r="F142" s="167"/>
      <c r="G142" s="394"/>
      <c r="H142" s="655"/>
      <c r="I142" s="632"/>
      <c r="O142" s="409"/>
      <c r="P142" s="409"/>
    </row>
    <row r="143" spans="1:23" ht="15.75" x14ac:dyDescent="0.2">
      <c r="B143" s="392">
        <v>62</v>
      </c>
      <c r="C143" s="658" t="s">
        <v>257</v>
      </c>
      <c r="D143" s="394">
        <f>H118</f>
        <v>2843.4160088818203</v>
      </c>
      <c r="E143" s="394">
        <v>39.046111189999799</v>
      </c>
      <c r="F143" s="167">
        <v>0</v>
      </c>
      <c r="G143" s="394">
        <f t="shared" si="50"/>
        <v>39.046111189999799</v>
      </c>
      <c r="H143" s="655">
        <f t="shared" ref="H143:H144" si="52">D143+G143</f>
        <v>2882.4621200718202</v>
      </c>
      <c r="I143" s="632">
        <f t="shared" ref="I143" si="53">(D143+H143)/2</f>
        <v>2862.93906447682</v>
      </c>
      <c r="O143" s="409"/>
      <c r="P143" s="409"/>
    </row>
    <row r="144" spans="1:23" ht="16.5" thickBot="1" x14ac:dyDescent="0.25">
      <c r="B144" s="392">
        <v>63</v>
      </c>
      <c r="C144" s="658" t="s">
        <v>258</v>
      </c>
      <c r="D144" s="397">
        <v>0</v>
      </c>
      <c r="E144" s="397">
        <v>159.28792153999999</v>
      </c>
      <c r="F144" s="168">
        <v>0</v>
      </c>
      <c r="G144" s="397">
        <f>E144+F144</f>
        <v>159.28792153999999</v>
      </c>
      <c r="H144" s="656">
        <f t="shared" si="52"/>
        <v>159.28792153999999</v>
      </c>
      <c r="I144" s="636">
        <v>67.68137529291667</v>
      </c>
      <c r="O144" s="409"/>
      <c r="P144" s="409"/>
    </row>
    <row r="145" spans="2:16" ht="15.75" x14ac:dyDescent="0.2">
      <c r="B145" s="392">
        <v>64</v>
      </c>
      <c r="C145" s="622" t="s">
        <v>259</v>
      </c>
      <c r="D145" s="400">
        <f t="shared" ref="D145:I145" si="54">SUM(D143:D144)</f>
        <v>2843.4160088818203</v>
      </c>
      <c r="E145" s="400">
        <f t="shared" si="54"/>
        <v>198.33403272999979</v>
      </c>
      <c r="F145" s="672">
        <f t="shared" si="54"/>
        <v>0</v>
      </c>
      <c r="G145" s="400">
        <f t="shared" si="54"/>
        <v>198.33403272999979</v>
      </c>
      <c r="H145" s="657">
        <f t="shared" si="54"/>
        <v>3041.7500416118201</v>
      </c>
      <c r="I145" s="637">
        <f t="shared" si="54"/>
        <v>2930.6204397697365</v>
      </c>
      <c r="O145" s="409"/>
      <c r="P145" s="409"/>
    </row>
    <row r="146" spans="2:16" ht="15.75" x14ac:dyDescent="0.2">
      <c r="B146" s="392"/>
      <c r="C146" s="622"/>
      <c r="D146" s="394"/>
      <c r="E146" s="394"/>
      <c r="F146" s="167"/>
      <c r="G146" s="394"/>
      <c r="H146" s="655"/>
      <c r="I146" s="632"/>
      <c r="O146" s="409"/>
      <c r="P146" s="409"/>
    </row>
    <row r="147" spans="2:16" ht="18" x14ac:dyDescent="0.2">
      <c r="B147" s="392">
        <v>65</v>
      </c>
      <c r="C147" s="622" t="s">
        <v>298</v>
      </c>
      <c r="D147" s="394">
        <f>H122</f>
        <v>684.39896366000005</v>
      </c>
      <c r="E147" s="394">
        <v>128.3786655459312</v>
      </c>
      <c r="F147" s="167">
        <v>0</v>
      </c>
      <c r="G147" s="394">
        <f>E147+F147</f>
        <v>128.3786655459312</v>
      </c>
      <c r="H147" s="655">
        <f>D147+G147</f>
        <v>812.77762920593125</v>
      </c>
      <c r="I147" s="632">
        <f>(D147+H147)/2</f>
        <v>748.58829643296565</v>
      </c>
      <c r="O147" s="409"/>
      <c r="P147" s="409"/>
    </row>
    <row r="148" spans="2:16" ht="16.5" thickBot="1" x14ac:dyDescent="0.25">
      <c r="B148" s="392"/>
      <c r="C148" s="622"/>
      <c r="D148" s="397"/>
      <c r="E148" s="397"/>
      <c r="F148" s="168"/>
      <c r="G148" s="397"/>
      <c r="H148" s="656"/>
      <c r="I148" s="636"/>
      <c r="O148" s="409"/>
      <c r="P148" s="409"/>
    </row>
    <row r="149" spans="2:16" ht="15.75" x14ac:dyDescent="0.2">
      <c r="B149" s="392">
        <f t="shared" ref="B149" si="55">B147+1</f>
        <v>66</v>
      </c>
      <c r="C149" s="393" t="s">
        <v>253</v>
      </c>
      <c r="D149" s="400">
        <f>D140+D145+D147</f>
        <v>17730.259409166774</v>
      </c>
      <c r="E149" s="400">
        <f t="shared" ref="E149:I149" si="56">E140+E145+E147</f>
        <v>3076.0661483389777</v>
      </c>
      <c r="F149" s="400">
        <f t="shared" si="56"/>
        <v>0</v>
      </c>
      <c r="G149" s="400">
        <f t="shared" si="56"/>
        <v>3076.0661483389777</v>
      </c>
      <c r="H149" s="657">
        <f t="shared" si="56"/>
        <v>20806.325557505752</v>
      </c>
      <c r="I149" s="637">
        <f t="shared" si="56"/>
        <v>19729.848654823421</v>
      </c>
      <c r="O149" s="409"/>
      <c r="P149" s="409"/>
    </row>
    <row r="150" spans="2:16" ht="15.75" x14ac:dyDescent="0.2">
      <c r="B150" s="392"/>
      <c r="C150" s="622"/>
      <c r="D150" s="394"/>
      <c r="E150" s="394"/>
      <c r="F150" s="394"/>
      <c r="G150" s="394"/>
      <c r="H150" s="655"/>
      <c r="I150" s="632"/>
      <c r="O150" s="409"/>
      <c r="P150" s="409"/>
    </row>
    <row r="151" spans="2:16" ht="16.5" thickBot="1" x14ac:dyDescent="0.25">
      <c r="B151" s="392">
        <f>B149+1</f>
        <v>67</v>
      </c>
      <c r="C151" s="622" t="s">
        <v>254</v>
      </c>
      <c r="D151" s="397">
        <f>H126</f>
        <v>3104.7425534784225</v>
      </c>
      <c r="E151" s="397">
        <v>0</v>
      </c>
      <c r="F151" s="397">
        <v>0</v>
      </c>
      <c r="G151" s="397">
        <f>E151+F151</f>
        <v>0</v>
      </c>
      <c r="H151" s="656">
        <f>D151+G151</f>
        <v>3104.7425534784225</v>
      </c>
      <c r="I151" s="636">
        <f>(D151+H151)/2</f>
        <v>3104.7425534784225</v>
      </c>
      <c r="O151" s="409"/>
      <c r="P151" s="409"/>
    </row>
    <row r="152" spans="2:16" ht="24" customHeight="1" thickBot="1" x14ac:dyDescent="0.25">
      <c r="B152" s="524">
        <f>B151+1</f>
        <v>68</v>
      </c>
      <c r="C152" s="660" t="s">
        <v>27</v>
      </c>
      <c r="D152" s="527">
        <f>D149+D151</f>
        <v>20835.001962645198</v>
      </c>
      <c r="E152" s="527">
        <f t="shared" ref="E152:I152" si="57">E149+E151</f>
        <v>3076.0661483389777</v>
      </c>
      <c r="F152" s="527">
        <f t="shared" si="57"/>
        <v>0</v>
      </c>
      <c r="G152" s="527">
        <f t="shared" si="57"/>
        <v>3076.0661483389777</v>
      </c>
      <c r="H152" s="535">
        <f t="shared" si="57"/>
        <v>23911.068110984175</v>
      </c>
      <c r="I152" s="661">
        <f t="shared" si="57"/>
        <v>22834.591208301845</v>
      </c>
      <c r="O152" s="409"/>
      <c r="P152" s="409"/>
    </row>
    <row r="153" spans="2:16" ht="16.5" thickTop="1" x14ac:dyDescent="0.2">
      <c r="B153" s="529"/>
      <c r="C153" s="662"/>
      <c r="D153" s="532"/>
      <c r="E153" s="663"/>
      <c r="F153" s="663"/>
      <c r="G153" s="532"/>
      <c r="H153" s="664"/>
      <c r="I153" s="665"/>
      <c r="O153" s="409"/>
      <c r="P153" s="409"/>
    </row>
    <row r="154" spans="2:16" ht="15.75" x14ac:dyDescent="0.2">
      <c r="B154" s="524"/>
      <c r="C154" s="654" t="s">
        <v>260</v>
      </c>
      <c r="D154" s="394"/>
      <c r="E154" s="167"/>
      <c r="F154" s="167"/>
      <c r="G154" s="394"/>
      <c r="H154" s="655"/>
      <c r="I154" s="632"/>
      <c r="O154" s="409"/>
      <c r="P154" s="409"/>
    </row>
    <row r="155" spans="2:16" ht="24" customHeight="1" thickBot="1" x14ac:dyDescent="0.25">
      <c r="B155" s="402">
        <f>B152+1</f>
        <v>69</v>
      </c>
      <c r="C155" s="673" t="s">
        <v>261</v>
      </c>
      <c r="D155" s="397">
        <f>H130</f>
        <v>0</v>
      </c>
      <c r="E155" s="397">
        <v>0</v>
      </c>
      <c r="F155" s="397">
        <v>0</v>
      </c>
      <c r="G155" s="397">
        <f>E155+F155</f>
        <v>0</v>
      </c>
      <c r="H155" s="414">
        <f>D155+G155</f>
        <v>0</v>
      </c>
      <c r="I155" s="636">
        <f t="shared" ref="I155" si="58">(D155+H155)/2</f>
        <v>0</v>
      </c>
      <c r="O155" s="409"/>
      <c r="P155" s="409"/>
    </row>
    <row r="156" spans="2:16" ht="15.75" x14ac:dyDescent="0.2">
      <c r="B156" s="365"/>
      <c r="C156" s="582"/>
      <c r="D156" s="535"/>
      <c r="E156" s="535"/>
      <c r="F156" s="535"/>
      <c r="G156" s="535"/>
      <c r="H156" s="535"/>
      <c r="I156" s="535"/>
      <c r="O156" s="409"/>
      <c r="P156" s="409"/>
    </row>
    <row r="157" spans="2:16" ht="15" x14ac:dyDescent="0.2">
      <c r="B157" s="553" t="s">
        <v>30</v>
      </c>
      <c r="C157" s="553" t="s">
        <v>306</v>
      </c>
      <c r="D157" s="354"/>
      <c r="E157" s="354"/>
      <c r="F157" s="354"/>
      <c r="G157" s="354"/>
      <c r="H157" s="354"/>
      <c r="I157" s="354"/>
      <c r="O157" s="409"/>
      <c r="P157" s="409"/>
    </row>
    <row r="158" spans="2:16" ht="15" x14ac:dyDescent="0.2">
      <c r="O158" s="409"/>
      <c r="P158" s="409"/>
    </row>
  </sheetData>
  <mergeCells count="3">
    <mergeCell ref="B7:I7"/>
    <mergeCell ref="B8:I8"/>
    <mergeCell ref="B9:I9"/>
  </mergeCells>
  <printOptions horizontalCentered="1"/>
  <pageMargins left="0.51" right="0.51180993000874897" top="0.74803040244969399" bottom="0.23622047244094499" header="0" footer="0"/>
  <pageSetup scale="54" fitToHeight="0" orientation="portrait" r:id="rId1"/>
  <headerFooter alignWithMargins="0">
    <oddFooter>&amp;L&amp;14Page &amp;P of &amp;N</oddFooter>
  </headerFooter>
  <rowBreaks count="2" manualBreakCount="2">
    <brk id="69" max="9" man="1"/>
    <brk id="105"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6C026-0A1E-402A-BF4A-4B8CFD0A4044}">
  <sheetPr>
    <pageSetUpPr fitToPage="1"/>
  </sheetPr>
  <dimension ref="A1:W75"/>
  <sheetViews>
    <sheetView view="pageBreakPreview" topLeftCell="A4" zoomScaleNormal="100" zoomScaleSheetLayoutView="100" workbookViewId="0">
      <selection activeCell="B7" sqref="B7:I7"/>
    </sheetView>
  </sheetViews>
  <sheetFormatPr defaultColWidth="8.85546875" defaultRowHeight="12.75" x14ac:dyDescent="0.2"/>
  <cols>
    <col min="1" max="1" width="2.5703125" style="351" customWidth="1"/>
    <col min="2" max="2" width="6" style="538" customWidth="1"/>
    <col min="3" max="3" width="6.85546875" style="539" customWidth="1"/>
    <col min="4" max="4" width="56.5703125" style="351" customWidth="1"/>
    <col min="5" max="5" width="16.42578125" style="351" customWidth="1"/>
    <col min="6" max="6" width="37.140625" style="351" customWidth="1"/>
    <col min="7" max="7" width="17.5703125" style="351" customWidth="1"/>
    <col min="8" max="8" width="13.5703125" style="351" customWidth="1"/>
    <col min="9" max="9" width="12.85546875" style="351" customWidth="1"/>
    <col min="10" max="10" width="11.85546875" style="351" customWidth="1"/>
    <col min="11" max="11" width="2.85546875" style="351" customWidth="1"/>
    <col min="12" max="15" width="10.42578125" style="351" customWidth="1"/>
    <col min="16" max="16" width="14.85546875" style="351" bestFit="1" customWidth="1"/>
    <col min="17" max="17" width="10.42578125" style="351" customWidth="1"/>
    <col min="18" max="16384" width="8.85546875" style="351"/>
  </cols>
  <sheetData>
    <row r="1" spans="1:23" ht="17.25" customHeight="1" x14ac:dyDescent="0.2">
      <c r="A1" s="348"/>
      <c r="B1" s="674" t="s">
        <v>0</v>
      </c>
      <c r="C1" s="358"/>
      <c r="D1" s="348"/>
      <c r="E1" s="675"/>
      <c r="F1" s="348"/>
      <c r="G1" s="348"/>
      <c r="H1" s="352"/>
      <c r="J1" s="353" t="s">
        <v>34</v>
      </c>
      <c r="K1" s="348"/>
      <c r="L1" s="348"/>
      <c r="M1" s="348"/>
      <c r="N1" s="348"/>
      <c r="O1" s="348"/>
      <c r="P1" s="348"/>
      <c r="Q1" s="348"/>
      <c r="R1" s="354"/>
      <c r="S1" s="354"/>
      <c r="T1" s="354"/>
      <c r="U1" s="354"/>
      <c r="V1" s="354"/>
      <c r="W1" s="354"/>
    </row>
    <row r="2" spans="1:23" ht="17.25" customHeight="1" x14ac:dyDescent="0.2">
      <c r="A2" s="348"/>
      <c r="B2" s="553"/>
      <c r="C2" s="356"/>
      <c r="D2" s="352"/>
      <c r="E2" s="365"/>
      <c r="F2" s="352"/>
      <c r="G2" s="352"/>
      <c r="H2" s="352"/>
      <c r="J2" s="353" t="s">
        <v>2</v>
      </c>
      <c r="K2" s="352"/>
      <c r="L2" s="348"/>
      <c r="M2" s="348"/>
      <c r="N2" s="348"/>
      <c r="O2" s="348"/>
      <c r="P2" s="348"/>
      <c r="Q2" s="348"/>
      <c r="R2" s="354"/>
      <c r="S2" s="354"/>
      <c r="T2" s="354"/>
      <c r="U2" s="354"/>
      <c r="V2" s="354"/>
      <c r="W2" s="354"/>
    </row>
    <row r="3" spans="1:23" ht="17.25" customHeight="1" x14ac:dyDescent="0.2">
      <c r="A3" s="348"/>
      <c r="B3" s="357"/>
      <c r="C3" s="358"/>
      <c r="D3" s="348"/>
      <c r="E3" s="675"/>
      <c r="F3" s="348"/>
      <c r="G3" s="348"/>
      <c r="H3" s="352"/>
      <c r="J3" s="350" t="s">
        <v>242</v>
      </c>
      <c r="K3" s="348"/>
      <c r="L3" s="348"/>
      <c r="M3" s="348"/>
      <c r="N3" s="348"/>
      <c r="O3" s="348"/>
      <c r="P3" s="348"/>
      <c r="Q3" s="348"/>
      <c r="R3" s="354"/>
      <c r="S3" s="354"/>
      <c r="T3" s="354"/>
      <c r="U3" s="354"/>
      <c r="V3" s="354"/>
      <c r="W3" s="354"/>
    </row>
    <row r="4" spans="1:23" ht="17.25" customHeight="1" x14ac:dyDescent="0.2">
      <c r="A4" s="348"/>
      <c r="B4" s="365"/>
      <c r="C4" s="358"/>
      <c r="D4" s="348"/>
      <c r="E4" s="365"/>
      <c r="F4" s="348"/>
      <c r="G4" s="348"/>
      <c r="H4" s="352"/>
      <c r="J4" s="350" t="s">
        <v>97</v>
      </c>
      <c r="K4" s="348"/>
      <c r="L4" s="348"/>
      <c r="M4" s="348"/>
      <c r="N4" s="348"/>
      <c r="O4" s="348"/>
      <c r="P4" s="348"/>
      <c r="Q4" s="348"/>
      <c r="R4" s="354"/>
      <c r="S4" s="354"/>
      <c r="T4" s="354"/>
      <c r="U4" s="354"/>
      <c r="V4" s="354"/>
      <c r="W4" s="354"/>
    </row>
    <row r="5" spans="1:23" ht="17.25" customHeight="1" x14ac:dyDescent="0.2">
      <c r="A5" s="348"/>
      <c r="B5" s="365"/>
      <c r="C5" s="358"/>
      <c r="D5" s="348"/>
      <c r="E5" s="365"/>
      <c r="F5" s="348"/>
      <c r="G5" s="348"/>
      <c r="H5" s="352"/>
      <c r="J5" s="350" t="s">
        <v>5</v>
      </c>
      <c r="K5" s="348"/>
      <c r="L5" s="348"/>
      <c r="M5" s="348"/>
      <c r="N5" s="348"/>
      <c r="O5" s="348"/>
      <c r="P5" s="348"/>
      <c r="Q5" s="348"/>
      <c r="R5" s="354"/>
      <c r="S5" s="354"/>
      <c r="T5" s="354"/>
      <c r="U5" s="354"/>
      <c r="V5" s="354"/>
      <c r="W5" s="354"/>
    </row>
    <row r="6" spans="1:23" ht="17.25" customHeight="1" x14ac:dyDescent="0.2">
      <c r="A6" s="348"/>
      <c r="B6" s="365"/>
      <c r="C6" s="358"/>
      <c r="D6" s="348"/>
      <c r="E6" s="365"/>
      <c r="F6" s="348"/>
      <c r="G6" s="348"/>
      <c r="H6" s="352"/>
      <c r="J6" s="350" t="s">
        <v>307</v>
      </c>
      <c r="K6" s="348"/>
      <c r="L6" s="348"/>
      <c r="M6" s="348"/>
      <c r="N6" s="348"/>
      <c r="O6" s="348"/>
      <c r="P6" s="348"/>
      <c r="Q6" s="348"/>
      <c r="R6" s="354"/>
      <c r="S6" s="354"/>
      <c r="T6" s="354"/>
      <c r="U6" s="354"/>
      <c r="V6" s="354"/>
      <c r="W6" s="354"/>
    </row>
    <row r="7" spans="1:23" ht="17.25" customHeight="1" x14ac:dyDescent="0.2">
      <c r="A7" s="348"/>
      <c r="B7" s="439" t="s">
        <v>307</v>
      </c>
      <c r="C7" s="439"/>
      <c r="D7" s="439"/>
      <c r="E7" s="439"/>
      <c r="F7" s="439"/>
      <c r="G7" s="439"/>
      <c r="H7" s="439"/>
      <c r="I7" s="439"/>
      <c r="J7" s="348"/>
      <c r="K7" s="348"/>
      <c r="L7" s="348"/>
      <c r="M7" s="348"/>
      <c r="N7" s="348"/>
      <c r="O7" s="348"/>
      <c r="P7" s="348"/>
      <c r="Q7" s="348"/>
      <c r="R7" s="354"/>
      <c r="S7" s="354"/>
      <c r="T7" s="354"/>
      <c r="U7" s="354"/>
      <c r="V7" s="354"/>
      <c r="W7" s="354"/>
    </row>
    <row r="8" spans="1:23" ht="17.25" customHeight="1" x14ac:dyDescent="0.2">
      <c r="A8" s="348"/>
      <c r="B8" s="439" t="s">
        <v>308</v>
      </c>
      <c r="C8" s="439"/>
      <c r="D8" s="439"/>
      <c r="E8" s="439"/>
      <c r="F8" s="439"/>
      <c r="G8" s="439"/>
      <c r="H8" s="439"/>
      <c r="I8" s="439"/>
      <c r="J8" s="348"/>
      <c r="K8" s="348"/>
      <c r="L8" s="348"/>
      <c r="M8" s="348"/>
      <c r="N8" s="348"/>
      <c r="O8" s="348"/>
      <c r="P8" s="348"/>
      <c r="Q8" s="348"/>
      <c r="R8" s="354"/>
      <c r="S8" s="354"/>
      <c r="T8" s="354"/>
      <c r="U8" s="354"/>
      <c r="V8" s="354"/>
      <c r="W8" s="354"/>
    </row>
    <row r="9" spans="1:23" ht="17.25" customHeight="1" x14ac:dyDescent="0.2">
      <c r="A9" s="348"/>
      <c r="B9" s="440" t="s">
        <v>295</v>
      </c>
      <c r="C9" s="440"/>
      <c r="D9" s="440"/>
      <c r="E9" s="440"/>
      <c r="F9" s="440"/>
      <c r="G9" s="440"/>
      <c r="H9" s="440"/>
      <c r="I9" s="439"/>
      <c r="J9" s="348"/>
      <c r="K9" s="348"/>
      <c r="L9" s="348"/>
      <c r="M9" s="348"/>
      <c r="N9" s="348"/>
      <c r="O9" s="348"/>
      <c r="P9" s="348"/>
      <c r="Q9" s="348"/>
      <c r="R9" s="354"/>
      <c r="S9" s="354"/>
      <c r="T9" s="354"/>
      <c r="U9" s="354"/>
      <c r="V9" s="354"/>
      <c r="W9" s="354"/>
    </row>
    <row r="10" spans="1:23" ht="17.25" customHeight="1" x14ac:dyDescent="0.2">
      <c r="A10" s="348"/>
      <c r="B10" s="365"/>
      <c r="C10" s="358"/>
      <c r="D10" s="348"/>
      <c r="E10" s="365"/>
      <c r="F10" s="348"/>
      <c r="G10" s="348"/>
      <c r="H10" s="348"/>
      <c r="I10" s="348"/>
      <c r="J10" s="348"/>
      <c r="K10" s="348"/>
      <c r="L10" s="348"/>
      <c r="M10" s="348"/>
      <c r="N10" s="348"/>
      <c r="O10" s="348"/>
      <c r="P10" s="348"/>
      <c r="Q10" s="348"/>
      <c r="R10" s="354"/>
      <c r="S10" s="354"/>
      <c r="T10" s="354"/>
      <c r="U10" s="354"/>
      <c r="V10" s="354"/>
      <c r="W10" s="354"/>
    </row>
    <row r="11" spans="1:23" ht="17.25" customHeight="1" x14ac:dyDescent="0.2">
      <c r="A11" s="354"/>
      <c r="B11" s="365"/>
      <c r="C11" s="358"/>
      <c r="D11" s="348"/>
      <c r="E11" s="365"/>
      <c r="F11" s="348"/>
      <c r="G11" s="348"/>
      <c r="H11" s="348"/>
      <c r="I11" s="348"/>
      <c r="J11" s="348"/>
      <c r="L11" s="354"/>
      <c r="M11" s="354"/>
      <c r="N11" s="354"/>
      <c r="O11" s="354"/>
      <c r="P11" s="354"/>
      <c r="Q11" s="354"/>
      <c r="R11" s="354"/>
      <c r="S11" s="354"/>
      <c r="T11" s="354"/>
      <c r="U11" s="354"/>
      <c r="V11" s="354"/>
      <c r="W11" s="354"/>
    </row>
    <row r="12" spans="1:23" s="676" customFormat="1" ht="17.25" customHeight="1" x14ac:dyDescent="0.2">
      <c r="B12" s="677" t="s">
        <v>141</v>
      </c>
      <c r="C12" s="678"/>
      <c r="D12" s="679"/>
      <c r="E12" s="680"/>
      <c r="F12" s="681"/>
      <c r="G12" s="681"/>
      <c r="H12" s="681"/>
      <c r="I12" s="681"/>
      <c r="J12" s="681"/>
    </row>
    <row r="13" spans="1:23" s="676" customFormat="1" ht="20.25" customHeight="1" x14ac:dyDescent="0.2">
      <c r="A13" s="164"/>
      <c r="B13" s="344">
        <v>1</v>
      </c>
      <c r="C13" s="679" t="s">
        <v>309</v>
      </c>
      <c r="D13" s="682"/>
      <c r="E13" s="675"/>
      <c r="F13" s="681"/>
      <c r="G13" s="681"/>
      <c r="H13" s="352"/>
      <c r="I13" s="681"/>
      <c r="J13" s="683"/>
      <c r="K13" s="164"/>
      <c r="L13" s="164"/>
    </row>
    <row r="14" spans="1:23" s="676" customFormat="1" ht="38.25" x14ac:dyDescent="0.2">
      <c r="A14" s="164"/>
      <c r="B14" s="180"/>
      <c r="C14" s="684" t="s">
        <v>143</v>
      </c>
      <c r="D14" s="685" t="s">
        <v>202</v>
      </c>
      <c r="E14" s="685" t="s">
        <v>203</v>
      </c>
      <c r="F14" s="684" t="s">
        <v>72</v>
      </c>
      <c r="G14" s="685" t="s">
        <v>169</v>
      </c>
      <c r="H14" s="685" t="s">
        <v>146</v>
      </c>
      <c r="I14" s="684" t="s">
        <v>147</v>
      </c>
      <c r="J14" s="684" t="s">
        <v>204</v>
      </c>
      <c r="K14" s="164"/>
      <c r="L14" s="164"/>
      <c r="M14" s="164"/>
    </row>
    <row r="15" spans="1:23" s="676" customFormat="1" ht="15" x14ac:dyDescent="0.2">
      <c r="A15" s="164"/>
      <c r="B15" s="180"/>
      <c r="C15" s="686">
        <v>1</v>
      </c>
      <c r="D15" s="687" t="s">
        <v>310</v>
      </c>
      <c r="E15" s="688">
        <v>80126</v>
      </c>
      <c r="F15" s="688" t="s">
        <v>311</v>
      </c>
      <c r="G15" s="688" t="s">
        <v>312</v>
      </c>
      <c r="H15" s="689">
        <v>44166</v>
      </c>
      <c r="I15" s="690">
        <v>63.518000000000001</v>
      </c>
      <c r="J15" s="688">
        <f t="shared" ref="J15:J26" si="0">MROUND((DATE(YEAR(H15),12,31)-H15)/30,0.5)</f>
        <v>1</v>
      </c>
      <c r="K15" s="164"/>
      <c r="L15" s="164"/>
      <c r="M15" s="164"/>
    </row>
    <row r="16" spans="1:23" s="676" customFormat="1" ht="15" x14ac:dyDescent="0.2">
      <c r="A16" s="164"/>
      <c r="B16" s="180"/>
      <c r="C16" s="686">
        <v>2</v>
      </c>
      <c r="D16" s="691" t="s">
        <v>313</v>
      </c>
      <c r="E16" s="685">
        <v>86693</v>
      </c>
      <c r="F16" s="685" t="s">
        <v>311</v>
      </c>
      <c r="G16" s="685" t="s">
        <v>314</v>
      </c>
      <c r="H16" s="689">
        <v>45037</v>
      </c>
      <c r="I16" s="690">
        <v>82.233246769999994</v>
      </c>
      <c r="J16" s="688">
        <f>MROUND((DATE(YEAR(H16),12,31)-H16)/30,1)</f>
        <v>8</v>
      </c>
      <c r="L16" s="164"/>
      <c r="M16" s="164"/>
    </row>
    <row r="17" spans="1:13" s="676" customFormat="1" ht="15" x14ac:dyDescent="0.2">
      <c r="A17" s="164"/>
      <c r="B17" s="180"/>
      <c r="C17" s="686">
        <v>3</v>
      </c>
      <c r="D17" s="691" t="s">
        <v>313</v>
      </c>
      <c r="E17" s="685">
        <v>86693</v>
      </c>
      <c r="F17" s="685" t="s">
        <v>311</v>
      </c>
      <c r="G17" s="685" t="s">
        <v>314</v>
      </c>
      <c r="H17" s="689">
        <v>45383</v>
      </c>
      <c r="I17" s="690">
        <v>87.902077769999991</v>
      </c>
      <c r="J17" s="688">
        <f t="shared" si="0"/>
        <v>9</v>
      </c>
      <c r="K17" s="164"/>
      <c r="L17" s="164"/>
      <c r="M17" s="164"/>
    </row>
    <row r="18" spans="1:13" s="676" customFormat="1" ht="15" x14ac:dyDescent="0.2">
      <c r="A18" s="164"/>
      <c r="B18" s="180"/>
      <c r="C18" s="686">
        <v>4</v>
      </c>
      <c r="D18" s="691" t="s">
        <v>313</v>
      </c>
      <c r="E18" s="685">
        <v>86693</v>
      </c>
      <c r="F18" s="685" t="s">
        <v>311</v>
      </c>
      <c r="G18" s="685" t="s">
        <v>315</v>
      </c>
      <c r="H18" s="689">
        <v>45749</v>
      </c>
      <c r="I18" s="690">
        <v>89.350054</v>
      </c>
      <c r="J18" s="688">
        <f t="shared" si="0"/>
        <v>9</v>
      </c>
      <c r="K18" s="164"/>
      <c r="L18" s="164"/>
      <c r="M18" s="164"/>
    </row>
    <row r="19" spans="1:13" s="676" customFormat="1" ht="15" x14ac:dyDescent="0.2">
      <c r="A19" s="164"/>
      <c r="B19" s="180"/>
      <c r="C19" s="686">
        <v>5</v>
      </c>
      <c r="D19" s="691" t="s">
        <v>316</v>
      </c>
      <c r="E19" s="685">
        <v>83039</v>
      </c>
      <c r="F19" s="685" t="s">
        <v>317</v>
      </c>
      <c r="G19" s="685" t="s">
        <v>312</v>
      </c>
      <c r="H19" s="689">
        <v>46113</v>
      </c>
      <c r="I19" s="690">
        <v>92.879000000000005</v>
      </c>
      <c r="J19" s="688">
        <f t="shared" si="0"/>
        <v>9</v>
      </c>
      <c r="K19" s="164"/>
      <c r="L19" s="164"/>
      <c r="M19" s="164"/>
    </row>
    <row r="20" spans="1:13" s="676" customFormat="1" ht="15" x14ac:dyDescent="0.2">
      <c r="A20" s="164"/>
      <c r="B20" s="180"/>
      <c r="C20" s="686">
        <v>6</v>
      </c>
      <c r="D20" s="691" t="s">
        <v>318</v>
      </c>
      <c r="E20" s="685">
        <v>87151</v>
      </c>
      <c r="F20" s="685" t="s">
        <v>311</v>
      </c>
      <c r="G20" s="685" t="s">
        <v>315</v>
      </c>
      <c r="H20" s="689">
        <v>46327</v>
      </c>
      <c r="I20" s="690">
        <v>81.308999999999997</v>
      </c>
      <c r="J20" s="688">
        <f t="shared" si="0"/>
        <v>2</v>
      </c>
      <c r="K20" s="164"/>
      <c r="L20" s="164"/>
      <c r="M20" s="164"/>
    </row>
    <row r="21" spans="1:13" s="676" customFormat="1" ht="15" x14ac:dyDescent="0.2">
      <c r="A21" s="164"/>
      <c r="B21" s="180"/>
      <c r="C21" s="686"/>
      <c r="D21" s="687"/>
      <c r="E21" s="688"/>
      <c r="F21" s="688"/>
      <c r="G21" s="688"/>
      <c r="H21" s="689"/>
      <c r="I21" s="690"/>
      <c r="J21" s="688"/>
      <c r="K21" s="164"/>
      <c r="L21" s="164"/>
      <c r="M21" s="164"/>
    </row>
    <row r="22" spans="1:13" s="676" customFormat="1" ht="15" x14ac:dyDescent="0.2">
      <c r="A22" s="164"/>
      <c r="B22" s="180"/>
      <c r="C22" s="686">
        <v>7</v>
      </c>
      <c r="D22" s="691" t="s">
        <v>319</v>
      </c>
      <c r="E22" s="685">
        <v>31555</v>
      </c>
      <c r="F22" s="685" t="s">
        <v>320</v>
      </c>
      <c r="G22" s="685" t="s">
        <v>321</v>
      </c>
      <c r="H22" s="689">
        <v>43921</v>
      </c>
      <c r="I22" s="690">
        <v>381.01237704000005</v>
      </c>
      <c r="J22" s="688">
        <f>MROUND((DATE(YEAR(H22),12,31)-H22)/30,0.5)</f>
        <v>9</v>
      </c>
      <c r="K22" s="164"/>
      <c r="L22" s="164"/>
      <c r="M22" s="164"/>
    </row>
    <row r="23" spans="1:13" s="676" customFormat="1" ht="15" x14ac:dyDescent="0.2">
      <c r="A23" s="164"/>
      <c r="B23" s="180"/>
      <c r="C23" s="686">
        <v>8</v>
      </c>
      <c r="D23" s="691" t="s">
        <v>322</v>
      </c>
      <c r="E23" s="685" t="s">
        <v>323</v>
      </c>
      <c r="F23" s="685" t="s">
        <v>320</v>
      </c>
      <c r="G23" s="685" t="s">
        <v>321</v>
      </c>
      <c r="H23" s="689">
        <v>43986</v>
      </c>
      <c r="I23" s="690">
        <v>4765.0175790000003</v>
      </c>
      <c r="J23" s="688">
        <f t="shared" si="0"/>
        <v>7</v>
      </c>
      <c r="K23" s="164"/>
      <c r="L23" s="164"/>
      <c r="M23" s="164"/>
    </row>
    <row r="24" spans="1:13" s="676" customFormat="1" ht="15" x14ac:dyDescent="0.2">
      <c r="A24" s="164"/>
      <c r="B24" s="180"/>
      <c r="C24" s="686">
        <v>9</v>
      </c>
      <c r="D24" s="691" t="s">
        <v>324</v>
      </c>
      <c r="E24" s="685" t="s">
        <v>323</v>
      </c>
      <c r="F24" s="685" t="s">
        <v>325</v>
      </c>
      <c r="G24" s="685" t="s">
        <v>326</v>
      </c>
      <c r="H24" s="689">
        <v>45125</v>
      </c>
      <c r="I24" s="690">
        <v>2221.8238847499997</v>
      </c>
      <c r="J24" s="688">
        <f t="shared" si="0"/>
        <v>5.5</v>
      </c>
      <c r="K24" s="692"/>
      <c r="L24" s="164"/>
      <c r="M24" s="164"/>
    </row>
    <row r="25" spans="1:13" s="676" customFormat="1" ht="15" x14ac:dyDescent="0.2">
      <c r="A25" s="164"/>
      <c r="B25" s="180"/>
      <c r="C25" s="686">
        <v>10</v>
      </c>
      <c r="D25" s="691" t="s">
        <v>327</v>
      </c>
      <c r="E25" s="685" t="s">
        <v>323</v>
      </c>
      <c r="F25" s="685" t="s">
        <v>325</v>
      </c>
      <c r="G25" s="685" t="s">
        <v>326</v>
      </c>
      <c r="H25" s="689">
        <v>45623</v>
      </c>
      <c r="I25" s="690">
        <v>1689.8637343199998</v>
      </c>
      <c r="J25" s="688">
        <f t="shared" si="0"/>
        <v>1</v>
      </c>
      <c r="K25" s="692"/>
      <c r="L25" s="164"/>
      <c r="M25" s="164"/>
    </row>
    <row r="26" spans="1:13" s="676" customFormat="1" ht="15" x14ac:dyDescent="0.2">
      <c r="A26" s="164"/>
      <c r="B26" s="180"/>
      <c r="C26" s="686">
        <v>11</v>
      </c>
      <c r="D26" s="691" t="s">
        <v>328</v>
      </c>
      <c r="E26" s="685" t="s">
        <v>323</v>
      </c>
      <c r="F26" s="685" t="s">
        <v>320</v>
      </c>
      <c r="G26" s="685" t="s">
        <v>326</v>
      </c>
      <c r="H26" s="689">
        <v>46127</v>
      </c>
      <c r="I26" s="690">
        <v>2291.5296334283535</v>
      </c>
      <c r="J26" s="688">
        <f t="shared" si="0"/>
        <v>8.5</v>
      </c>
      <c r="K26" s="164"/>
      <c r="L26" s="164"/>
      <c r="M26" s="164"/>
    </row>
    <row r="27" spans="1:13" ht="15" x14ac:dyDescent="0.2">
      <c r="A27" s="164"/>
      <c r="B27" s="180"/>
      <c r="C27" s="686"/>
      <c r="D27" s="691"/>
      <c r="E27" s="685"/>
      <c r="F27" s="685"/>
      <c r="G27" s="685"/>
      <c r="H27" s="689"/>
      <c r="I27" s="693"/>
      <c r="J27" s="688"/>
    </row>
    <row r="28" spans="1:13" ht="15" x14ac:dyDescent="0.2">
      <c r="A28" s="164"/>
      <c r="B28" s="183"/>
      <c r="C28" s="686">
        <v>12</v>
      </c>
      <c r="D28" s="691" t="s">
        <v>329</v>
      </c>
      <c r="E28" s="685">
        <v>88537</v>
      </c>
      <c r="F28" s="685" t="s">
        <v>264</v>
      </c>
      <c r="G28" s="685" t="s">
        <v>330</v>
      </c>
      <c r="H28" s="694">
        <v>46280</v>
      </c>
      <c r="I28" s="690">
        <v>57.420410289999978</v>
      </c>
      <c r="J28" s="688">
        <f>MROUND((DATE(YEAR(H28),12,31)-H28)/30,0.5)</f>
        <v>3.5</v>
      </c>
    </row>
    <row r="29" spans="1:13" ht="12.6" customHeight="1" x14ac:dyDescent="0.2">
      <c r="A29" s="164"/>
      <c r="B29" s="183"/>
      <c r="C29" s="352"/>
      <c r="D29" s="348"/>
      <c r="E29" s="675"/>
      <c r="F29" s="695"/>
      <c r="G29" s="695"/>
      <c r="H29" s="409"/>
      <c r="I29" s="365"/>
      <c r="J29" s="683"/>
    </row>
    <row r="30" spans="1:13" ht="30" customHeight="1" x14ac:dyDescent="0.2">
      <c r="A30" s="164"/>
      <c r="B30" s="696" t="s">
        <v>331</v>
      </c>
      <c r="C30" s="697" t="s">
        <v>332</v>
      </c>
      <c r="D30" s="697"/>
      <c r="E30" s="697"/>
      <c r="F30" s="697"/>
      <c r="G30" s="697"/>
      <c r="H30" s="697"/>
      <c r="I30" s="697"/>
      <c r="J30" s="698"/>
    </row>
    <row r="31" spans="1:13" ht="30" customHeight="1" x14ac:dyDescent="0.2">
      <c r="A31" s="164"/>
      <c r="B31" s="696" t="s">
        <v>333</v>
      </c>
      <c r="C31" s="699" t="s">
        <v>334</v>
      </c>
      <c r="D31" s="699"/>
      <c r="E31" s="699"/>
      <c r="F31" s="699"/>
      <c r="G31" s="699"/>
      <c r="H31" s="699"/>
      <c r="I31" s="699"/>
      <c r="J31" s="698"/>
    </row>
    <row r="32" spans="1:13" ht="20.45" customHeight="1" x14ac:dyDescent="0.2">
      <c r="B32" s="344"/>
      <c r="C32" s="344"/>
      <c r="D32" s="344"/>
      <c r="E32" s="344"/>
      <c r="F32" s="344"/>
      <c r="G32" s="344"/>
      <c r="H32" s="344"/>
      <c r="I32" s="344"/>
      <c r="J32" s="344"/>
    </row>
    <row r="33" spans="2:11" ht="19.5" customHeight="1" x14ac:dyDescent="0.2">
      <c r="B33" s="344">
        <v>2</v>
      </c>
      <c r="C33" s="700" t="s">
        <v>335</v>
      </c>
      <c r="D33" s="700"/>
      <c r="E33" s="700"/>
      <c r="F33" s="700"/>
      <c r="G33" s="700"/>
      <c r="H33" s="700"/>
      <c r="I33" s="700"/>
      <c r="J33" s="701"/>
    </row>
    <row r="34" spans="2:11" ht="43.5" customHeight="1" x14ac:dyDescent="0.2">
      <c r="B34" s="344">
        <v>3</v>
      </c>
      <c r="C34" s="697" t="s">
        <v>336</v>
      </c>
      <c r="D34" s="697"/>
      <c r="E34" s="697"/>
      <c r="F34" s="697"/>
      <c r="G34" s="697"/>
      <c r="H34" s="697"/>
      <c r="I34" s="697"/>
      <c r="J34" s="682"/>
    </row>
    <row r="35" spans="2:11" ht="18" customHeight="1" x14ac:dyDescent="0.2">
      <c r="B35" s="344">
        <v>4</v>
      </c>
      <c r="C35" s="697" t="s">
        <v>337</v>
      </c>
      <c r="D35" s="697"/>
      <c r="E35" s="697"/>
      <c r="F35" s="697"/>
      <c r="G35" s="697"/>
      <c r="H35" s="697"/>
      <c r="I35" s="697"/>
      <c r="J35" s="682"/>
    </row>
    <row r="36" spans="2:11" ht="16.350000000000001" customHeight="1" x14ac:dyDescent="0.2">
      <c r="B36" s="702">
        <v>5</v>
      </c>
      <c r="C36" s="697" t="s">
        <v>338</v>
      </c>
      <c r="D36" s="697"/>
      <c r="E36" s="697"/>
      <c r="F36" s="697"/>
      <c r="G36" s="697"/>
      <c r="H36" s="697"/>
      <c r="I36" s="697"/>
      <c r="J36" s="703"/>
    </row>
    <row r="37" spans="2:11" ht="16.350000000000001" customHeight="1" x14ac:dyDescent="0.2">
      <c r="B37" s="702">
        <v>6</v>
      </c>
      <c r="C37" s="704" t="s">
        <v>339</v>
      </c>
      <c r="D37" s="705"/>
      <c r="E37" s="705"/>
      <c r="F37" s="705"/>
      <c r="G37" s="705"/>
      <c r="H37" s="705"/>
      <c r="I37" s="705"/>
      <c r="J37" s="682"/>
    </row>
    <row r="38" spans="2:11" ht="31.5" customHeight="1" x14ac:dyDescent="0.2">
      <c r="B38" s="702">
        <v>7</v>
      </c>
      <c r="C38" s="706" t="s">
        <v>340</v>
      </c>
      <c r="D38" s="706"/>
      <c r="E38" s="706"/>
      <c r="F38" s="706"/>
      <c r="G38" s="706"/>
      <c r="H38" s="706"/>
      <c r="I38" s="706"/>
      <c r="J38" s="706"/>
    </row>
    <row r="39" spans="2:11" ht="14.25" x14ac:dyDescent="0.2">
      <c r="B39" s="707"/>
      <c r="C39" s="708"/>
      <c r="D39" s="708"/>
      <c r="E39" s="709"/>
      <c r="F39" s="708"/>
      <c r="G39" s="708"/>
      <c r="H39" s="708"/>
      <c r="I39" s="708"/>
      <c r="J39" s="682"/>
    </row>
    <row r="40" spans="2:11" ht="36" customHeight="1" x14ac:dyDescent="0.2">
      <c r="B40" s="707"/>
      <c r="C40" s="710" t="s">
        <v>341</v>
      </c>
      <c r="D40" s="711"/>
      <c r="E40" s="712"/>
      <c r="F40" s="713"/>
      <c r="G40" s="713"/>
      <c r="H40" s="713"/>
      <c r="I40" s="713"/>
      <c r="J40" s="713"/>
    </row>
    <row r="41" spans="2:11" ht="33.950000000000003" customHeight="1" x14ac:dyDescent="0.2">
      <c r="B41" s="707"/>
      <c r="C41" s="714" t="s">
        <v>143</v>
      </c>
      <c r="D41" s="715" t="s">
        <v>153</v>
      </c>
      <c r="E41" s="716">
        <v>2024</v>
      </c>
      <c r="F41" s="713"/>
      <c r="G41" s="713"/>
      <c r="H41" s="713"/>
      <c r="I41" s="713"/>
      <c r="J41" s="713"/>
      <c r="K41" s="717"/>
    </row>
    <row r="42" spans="2:11" ht="15" x14ac:dyDescent="0.25">
      <c r="B42" s="707"/>
      <c r="C42" s="718"/>
      <c r="D42" s="719"/>
      <c r="E42" s="720"/>
      <c r="F42" s="713"/>
      <c r="G42" s="713"/>
      <c r="H42" s="713"/>
      <c r="I42" s="713"/>
      <c r="J42" s="713"/>
      <c r="K42" s="717"/>
    </row>
    <row r="43" spans="2:11" ht="28.5" x14ac:dyDescent="0.2">
      <c r="B43" s="707"/>
      <c r="C43" s="721" t="s">
        <v>342</v>
      </c>
      <c r="D43" s="722" t="s">
        <v>343</v>
      </c>
      <c r="E43" s="723">
        <v>20341.708871653525</v>
      </c>
      <c r="F43" s="713"/>
      <c r="G43" s="713"/>
      <c r="H43" s="713"/>
      <c r="I43" s="713"/>
      <c r="J43" s="713"/>
      <c r="K43" s="717"/>
    </row>
    <row r="44" spans="2:11" ht="28.5" x14ac:dyDescent="0.2">
      <c r="B44" s="707"/>
      <c r="C44" s="724" t="s">
        <v>344</v>
      </c>
      <c r="D44" s="725" t="s">
        <v>345</v>
      </c>
      <c r="E44" s="726">
        <v>7908.787705390092</v>
      </c>
      <c r="F44" s="713"/>
      <c r="G44" s="713"/>
      <c r="H44" s="713"/>
      <c r="I44" s="713"/>
      <c r="J44" s="713"/>
    </row>
    <row r="45" spans="2:11" ht="14.25" x14ac:dyDescent="0.2">
      <c r="B45" s="707"/>
      <c r="C45" s="724" t="s">
        <v>346</v>
      </c>
      <c r="D45" s="727" t="s">
        <v>347</v>
      </c>
      <c r="E45" s="728">
        <f>E43-E44</f>
        <v>12432.921166263433</v>
      </c>
      <c r="F45" s="713"/>
      <c r="G45" s="713"/>
      <c r="H45" s="713"/>
      <c r="I45" s="713"/>
      <c r="J45" s="713"/>
    </row>
    <row r="46" spans="2:11" ht="15" x14ac:dyDescent="0.2">
      <c r="B46" s="707"/>
      <c r="C46" s="729"/>
      <c r="D46" s="730"/>
      <c r="E46" s="731"/>
      <c r="F46" s="713"/>
      <c r="G46" s="713"/>
      <c r="H46" s="713"/>
      <c r="I46" s="713"/>
      <c r="J46" s="713"/>
      <c r="K46" s="717"/>
    </row>
    <row r="47" spans="2:11" ht="14.25" x14ac:dyDescent="0.2">
      <c r="B47" s="707"/>
      <c r="C47" s="724"/>
      <c r="D47" s="732" t="s">
        <v>348</v>
      </c>
      <c r="E47" s="729"/>
      <c r="F47" s="713"/>
      <c r="G47" s="713"/>
      <c r="H47" s="713"/>
      <c r="I47" s="713"/>
      <c r="J47" s="713"/>
    </row>
    <row r="48" spans="2:11" ht="28.5" x14ac:dyDescent="0.2">
      <c r="B48" s="707"/>
      <c r="C48" s="724" t="s">
        <v>349</v>
      </c>
      <c r="D48" s="725" t="s">
        <v>350</v>
      </c>
      <c r="E48" s="733">
        <v>1632.6254282400002</v>
      </c>
      <c r="F48" s="713"/>
      <c r="G48" s="713"/>
      <c r="H48" s="713"/>
      <c r="I48" s="713"/>
      <c r="J48" s="713"/>
    </row>
    <row r="49" spans="2:11" ht="14.25" x14ac:dyDescent="0.2">
      <c r="B49" s="707"/>
      <c r="C49" s="724" t="s">
        <v>351</v>
      </c>
      <c r="D49" s="725" t="s">
        <v>352</v>
      </c>
      <c r="E49" s="733">
        <v>29.982994756113911</v>
      </c>
      <c r="F49" s="734"/>
      <c r="G49" s="713"/>
      <c r="H49" s="713"/>
      <c r="I49" s="713"/>
      <c r="J49" s="713"/>
    </row>
    <row r="50" spans="2:11" ht="14.25" x14ac:dyDescent="0.2">
      <c r="B50" s="707"/>
      <c r="C50" s="724" t="s">
        <v>353</v>
      </c>
      <c r="D50" s="725" t="s">
        <v>161</v>
      </c>
      <c r="E50" s="735">
        <v>-2.02995248400171</v>
      </c>
      <c r="F50" s="736"/>
      <c r="G50" s="713"/>
      <c r="H50" s="713"/>
      <c r="I50" s="713"/>
      <c r="J50" s="713"/>
    </row>
    <row r="51" spans="2:11" ht="14.25" x14ac:dyDescent="0.2">
      <c r="B51" s="707"/>
      <c r="C51" s="724" t="s">
        <v>354</v>
      </c>
      <c r="D51" s="737" t="s">
        <v>355</v>
      </c>
      <c r="E51" s="738">
        <f>SUM(E48:E50)</f>
        <v>1660.5784705121123</v>
      </c>
      <c r="F51" s="713"/>
      <c r="G51" s="713"/>
      <c r="H51" s="713"/>
      <c r="I51" s="713"/>
      <c r="J51" s="713"/>
    </row>
    <row r="52" spans="2:11" ht="14.25" x14ac:dyDescent="0.2">
      <c r="B52" s="707"/>
      <c r="C52" s="721"/>
      <c r="D52" s="739"/>
      <c r="E52" s="740"/>
      <c r="F52" s="713"/>
      <c r="G52" s="713"/>
      <c r="H52" s="713"/>
      <c r="I52" s="713"/>
      <c r="J52" s="713"/>
    </row>
    <row r="53" spans="2:11" ht="45" x14ac:dyDescent="0.2">
      <c r="B53" s="707"/>
      <c r="C53" s="741" t="s">
        <v>356</v>
      </c>
      <c r="D53" s="742" t="s">
        <v>357</v>
      </c>
      <c r="E53" s="743">
        <f>E45+E51</f>
        <v>14093.499636775545</v>
      </c>
      <c r="F53" s="713"/>
      <c r="G53" s="713"/>
      <c r="H53" s="713"/>
      <c r="I53" s="713"/>
      <c r="J53" s="713"/>
    </row>
    <row r="54" spans="2:11" ht="15.95" customHeight="1" x14ac:dyDescent="0.2">
      <c r="B54" s="707"/>
      <c r="C54" s="354"/>
      <c r="D54" s="682"/>
      <c r="E54" s="707"/>
      <c r="F54" s="682"/>
      <c r="G54" s="682"/>
      <c r="H54" s="682"/>
      <c r="I54" s="682"/>
      <c r="J54" s="682"/>
    </row>
    <row r="55" spans="2:11" ht="15.6" customHeight="1" x14ac:dyDescent="0.2">
      <c r="B55" s="432" t="s">
        <v>164</v>
      </c>
      <c r="C55" s="706" t="s">
        <v>358</v>
      </c>
      <c r="D55" s="706"/>
      <c r="E55" s="706"/>
      <c r="F55" s="706"/>
      <c r="G55" s="706"/>
      <c r="H55" s="706"/>
      <c r="I55" s="706"/>
      <c r="J55" s="706"/>
      <c r="K55" s="734"/>
    </row>
    <row r="56" spans="2:11" ht="33" customHeight="1" x14ac:dyDescent="0.2">
      <c r="B56" s="432" t="s">
        <v>359</v>
      </c>
      <c r="C56" s="706" t="s">
        <v>360</v>
      </c>
      <c r="D56" s="706"/>
      <c r="E56" s="706"/>
      <c r="F56" s="706"/>
      <c r="G56" s="706"/>
      <c r="H56" s="706"/>
      <c r="I56" s="706"/>
      <c r="J56" s="706"/>
    </row>
    <row r="57" spans="2:11" ht="31.5" customHeight="1" x14ac:dyDescent="0.2">
      <c r="B57" s="744" t="s">
        <v>361</v>
      </c>
      <c r="C57" s="745" t="s">
        <v>362</v>
      </c>
      <c r="D57" s="699"/>
      <c r="E57" s="699"/>
      <c r="F57" s="699"/>
      <c r="G57" s="699"/>
      <c r="H57" s="699"/>
      <c r="I57" s="699"/>
      <c r="J57" s="699"/>
      <c r="K57" s="734"/>
    </row>
    <row r="58" spans="2:11" ht="15" x14ac:dyDescent="0.25">
      <c r="B58" s="707"/>
      <c r="C58" s="746"/>
      <c r="D58" s="682"/>
      <c r="E58" s="707"/>
      <c r="F58" s="682"/>
      <c r="G58" s="682"/>
      <c r="H58" s="682"/>
      <c r="I58" s="682"/>
      <c r="J58" s="682"/>
    </row>
    <row r="59" spans="2:11" ht="15" x14ac:dyDescent="0.25">
      <c r="B59" s="707"/>
      <c r="C59" s="746"/>
      <c r="D59" s="682"/>
      <c r="E59" s="747"/>
      <c r="F59" s="713"/>
      <c r="G59" s="713"/>
      <c r="H59" s="713"/>
      <c r="I59" s="713"/>
      <c r="J59" s="713"/>
    </row>
    <row r="60" spans="2:11" ht="15" x14ac:dyDescent="0.25">
      <c r="B60" s="707"/>
      <c r="C60" s="746"/>
      <c r="D60" s="682"/>
      <c r="E60" s="707"/>
      <c r="F60" s="682"/>
      <c r="G60" s="682"/>
      <c r="H60" s="682"/>
      <c r="I60" s="682"/>
      <c r="J60" s="682"/>
    </row>
    <row r="61" spans="2:11" ht="15" x14ac:dyDescent="0.25">
      <c r="B61" s="707"/>
      <c r="C61" s="746"/>
      <c r="D61" s="682"/>
      <c r="E61" s="747"/>
      <c r="F61" s="713"/>
      <c r="G61" s="713"/>
      <c r="H61" s="713"/>
      <c r="I61" s="713"/>
      <c r="J61" s="713"/>
    </row>
    <row r="62" spans="2:11" ht="15" x14ac:dyDescent="0.25">
      <c r="B62" s="707"/>
      <c r="C62" s="746"/>
      <c r="D62" s="682"/>
      <c r="E62" s="707"/>
      <c r="F62" s="682"/>
      <c r="G62" s="682"/>
      <c r="H62" s="682"/>
      <c r="I62" s="682"/>
      <c r="J62" s="682"/>
    </row>
    <row r="63" spans="2:11" ht="15" x14ac:dyDescent="0.25">
      <c r="B63" s="707"/>
      <c r="C63" s="746"/>
      <c r="D63" s="682"/>
      <c r="E63" s="707"/>
      <c r="F63" s="682"/>
      <c r="G63" s="682"/>
      <c r="H63" s="682"/>
      <c r="I63" s="682"/>
      <c r="J63" s="682"/>
    </row>
    <row r="64" spans="2:11" ht="15.75" x14ac:dyDescent="0.25">
      <c r="B64" s="675"/>
      <c r="C64" s="748"/>
      <c r="D64" s="352"/>
      <c r="E64" s="675"/>
      <c r="F64" s="352"/>
      <c r="G64" s="352"/>
      <c r="H64" s="352"/>
      <c r="I64" s="352"/>
      <c r="J64" s="352"/>
    </row>
    <row r="65" spans="2:10" ht="15.75" x14ac:dyDescent="0.25">
      <c r="B65" s="675"/>
      <c r="C65" s="748"/>
      <c r="D65" s="352"/>
      <c r="E65" s="675"/>
      <c r="F65" s="352"/>
      <c r="G65" s="352"/>
      <c r="H65" s="352"/>
      <c r="I65" s="352"/>
      <c r="J65" s="352"/>
    </row>
    <row r="66" spans="2:10" ht="15.75" x14ac:dyDescent="0.25">
      <c r="B66" s="675"/>
      <c r="C66" s="748"/>
      <c r="D66" s="352"/>
      <c r="E66" s="675"/>
      <c r="F66" s="352"/>
      <c r="G66" s="352"/>
      <c r="H66" s="352"/>
      <c r="I66" s="352"/>
      <c r="J66" s="352"/>
    </row>
    <row r="67" spans="2:10" ht="15.75" x14ac:dyDescent="0.25">
      <c r="B67" s="675"/>
      <c r="C67" s="748"/>
      <c r="D67" s="352"/>
      <c r="E67" s="675"/>
      <c r="F67" s="352"/>
      <c r="G67" s="352"/>
      <c r="H67" s="352"/>
      <c r="I67" s="352"/>
      <c r="J67" s="352"/>
    </row>
    <row r="68" spans="2:10" ht="15.75" x14ac:dyDescent="0.25">
      <c r="B68" s="675"/>
      <c r="C68" s="748"/>
      <c r="D68" s="352"/>
      <c r="E68" s="675"/>
      <c r="F68" s="352"/>
      <c r="G68" s="352"/>
      <c r="H68" s="352"/>
      <c r="I68" s="352"/>
      <c r="J68" s="352"/>
    </row>
    <row r="69" spans="2:10" ht="15.75" x14ac:dyDescent="0.25">
      <c r="B69" s="675"/>
      <c r="C69" s="748"/>
      <c r="D69" s="352"/>
      <c r="E69" s="675"/>
      <c r="F69" s="352"/>
      <c r="G69" s="352"/>
      <c r="H69" s="352"/>
      <c r="I69" s="352"/>
      <c r="J69" s="352"/>
    </row>
    <row r="70" spans="2:10" ht="15.75" x14ac:dyDescent="0.25">
      <c r="B70" s="675"/>
      <c r="C70" s="748"/>
      <c r="D70" s="352"/>
      <c r="E70" s="675"/>
      <c r="F70" s="352"/>
      <c r="G70" s="352"/>
      <c r="H70" s="352"/>
      <c r="I70" s="352"/>
      <c r="J70" s="352"/>
    </row>
    <row r="71" spans="2:10" ht="15.75" x14ac:dyDescent="0.25">
      <c r="B71" s="675"/>
      <c r="C71" s="748"/>
      <c r="D71" s="352"/>
      <c r="E71" s="675"/>
      <c r="F71" s="352"/>
      <c r="G71" s="352"/>
      <c r="H71" s="352"/>
      <c r="I71" s="352"/>
      <c r="J71" s="352"/>
    </row>
    <row r="72" spans="2:10" ht="15.75" x14ac:dyDescent="0.25">
      <c r="B72" s="675"/>
      <c r="C72" s="748"/>
      <c r="D72" s="352"/>
      <c r="E72" s="675"/>
      <c r="F72" s="352"/>
      <c r="G72" s="352"/>
      <c r="H72" s="352"/>
      <c r="I72" s="352"/>
      <c r="J72" s="352"/>
    </row>
    <row r="73" spans="2:10" ht="15.75" x14ac:dyDescent="0.25">
      <c r="B73" s="675"/>
      <c r="C73" s="748"/>
      <c r="D73" s="352"/>
      <c r="E73" s="675"/>
      <c r="F73" s="352"/>
      <c r="G73" s="352"/>
      <c r="H73" s="352"/>
      <c r="I73" s="352"/>
      <c r="J73" s="352"/>
    </row>
    <row r="74" spans="2:10" ht="15" customHeight="1" x14ac:dyDescent="0.25">
      <c r="B74" s="675"/>
      <c r="C74" s="748"/>
      <c r="D74" s="352"/>
      <c r="E74" s="675"/>
      <c r="F74" s="352"/>
      <c r="G74" s="352"/>
      <c r="H74" s="352"/>
      <c r="I74" s="352"/>
      <c r="J74" s="352"/>
    </row>
    <row r="75" spans="2:10" ht="15" x14ac:dyDescent="0.2">
      <c r="B75" s="675"/>
      <c r="C75" s="675"/>
      <c r="D75" s="675"/>
      <c r="E75" s="675"/>
      <c r="F75" s="675"/>
      <c r="G75" s="675"/>
      <c r="H75" s="675"/>
      <c r="I75" s="675"/>
      <c r="J75" s="675"/>
    </row>
  </sheetData>
  <mergeCells count="14">
    <mergeCell ref="C56:J56"/>
    <mergeCell ref="C57:J57"/>
    <mergeCell ref="C34:I34"/>
    <mergeCell ref="C35:I35"/>
    <mergeCell ref="C36:I36"/>
    <mergeCell ref="C38:J38"/>
    <mergeCell ref="C40:E40"/>
    <mergeCell ref="C55:J55"/>
    <mergeCell ref="B7:I7"/>
    <mergeCell ref="B8:I8"/>
    <mergeCell ref="B9:I9"/>
    <mergeCell ref="C30:I30"/>
    <mergeCell ref="C31:I31"/>
    <mergeCell ref="C33:I33"/>
  </mergeCells>
  <printOptions horizontalCentered="1"/>
  <pageMargins left="0.51181102362204722" right="0.51181102362204722" top="0.98425196850393704" bottom="0.23622047244094491" header="0" footer="0"/>
  <pageSetup scale="52" orientation="portrait" r:id="rId1"/>
  <headerFooter alignWithMargins="0"/>
  <ignoredErrors>
    <ignoredError sqref="J16" 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220FE-E3DB-44ED-8A1F-DB43AAD2969D}">
  <sheetPr>
    <pageSetUpPr fitToPage="1"/>
  </sheetPr>
  <dimension ref="A1:Q156"/>
  <sheetViews>
    <sheetView view="pageBreakPreview" zoomScaleNormal="85" zoomScaleSheetLayoutView="100" workbookViewId="0">
      <selection activeCell="B7" sqref="B7:I7"/>
    </sheetView>
  </sheetViews>
  <sheetFormatPr defaultColWidth="9.140625" defaultRowHeight="12.75" x14ac:dyDescent="0.2"/>
  <cols>
    <col min="1" max="1" width="2.5703125" style="351" customWidth="1"/>
    <col min="2" max="2" width="7.85546875" style="538" customWidth="1"/>
    <col min="3" max="3" width="68.7109375" style="539" customWidth="1"/>
    <col min="4" max="4" width="15.5703125" style="351" customWidth="1"/>
    <col min="5" max="5" width="14.140625" style="351" customWidth="1"/>
    <col min="6" max="6" width="17.85546875" style="351" customWidth="1"/>
    <col min="7" max="7" width="13" style="351" customWidth="1"/>
    <col min="8" max="8" width="13.85546875" style="351" customWidth="1"/>
    <col min="9" max="9" width="16.140625" style="351" customWidth="1"/>
    <col min="10" max="10" width="2.85546875" style="351" customWidth="1"/>
    <col min="11" max="11" width="10.42578125" style="351" customWidth="1"/>
    <col min="12" max="12" width="13.85546875" style="351" customWidth="1"/>
    <col min="13" max="16384" width="9.140625" style="351"/>
  </cols>
  <sheetData>
    <row r="1" spans="1:17" ht="17.25" customHeight="1" x14ac:dyDescent="0.2">
      <c r="A1" s="348"/>
      <c r="B1" s="349" t="s">
        <v>0</v>
      </c>
      <c r="C1" s="358"/>
      <c r="D1" s="348"/>
      <c r="E1" s="350"/>
      <c r="F1" s="352"/>
      <c r="G1" s="348"/>
      <c r="H1" s="352"/>
      <c r="I1" s="353" t="s">
        <v>34</v>
      </c>
      <c r="J1" s="348"/>
      <c r="K1" s="348"/>
      <c r="L1" s="354"/>
      <c r="M1" s="354"/>
      <c r="N1" s="354"/>
      <c r="O1" s="354"/>
      <c r="P1" s="354"/>
      <c r="Q1" s="354"/>
    </row>
    <row r="2" spans="1:17" ht="17.25" customHeight="1" x14ac:dyDescent="0.2">
      <c r="A2" s="348"/>
      <c r="B2" s="355"/>
      <c r="C2" s="356"/>
      <c r="D2" s="352"/>
      <c r="E2" s="352"/>
      <c r="F2" s="348"/>
      <c r="G2" s="352"/>
      <c r="H2" s="352"/>
      <c r="I2" s="353" t="s">
        <v>2</v>
      </c>
      <c r="J2" s="352"/>
      <c r="K2" s="348"/>
      <c r="L2" s="354"/>
      <c r="M2" s="354"/>
      <c r="N2" s="354"/>
      <c r="O2" s="354"/>
      <c r="P2" s="354"/>
      <c r="Q2" s="354"/>
    </row>
    <row r="3" spans="1:17" ht="17.25" customHeight="1" x14ac:dyDescent="0.2">
      <c r="A3" s="348"/>
      <c r="B3" s="357"/>
      <c r="C3" s="358"/>
      <c r="D3" s="348"/>
      <c r="E3" s="350"/>
      <c r="F3" s="352"/>
      <c r="G3" s="348"/>
      <c r="H3" s="352"/>
      <c r="I3" s="350" t="s">
        <v>242</v>
      </c>
      <c r="J3" s="348"/>
      <c r="K3" s="348"/>
      <c r="L3" s="354"/>
      <c r="M3" s="354"/>
      <c r="N3" s="354"/>
      <c r="O3" s="354"/>
      <c r="P3" s="354"/>
      <c r="Q3" s="354"/>
    </row>
    <row r="4" spans="1:17" ht="17.25" customHeight="1" x14ac:dyDescent="0.2">
      <c r="A4" s="348"/>
      <c r="B4" s="365"/>
      <c r="C4" s="358"/>
      <c r="D4" s="348"/>
      <c r="E4" s="350"/>
      <c r="F4" s="348"/>
      <c r="G4" s="348"/>
      <c r="H4" s="352"/>
      <c r="I4" s="350" t="s">
        <v>97</v>
      </c>
      <c r="J4" s="348"/>
      <c r="K4" s="348"/>
      <c r="L4" s="354"/>
      <c r="M4" s="354"/>
      <c r="N4" s="354"/>
      <c r="O4" s="354"/>
      <c r="P4" s="354"/>
      <c r="Q4" s="354"/>
    </row>
    <row r="5" spans="1:17" ht="17.25" customHeight="1" x14ac:dyDescent="0.2">
      <c r="A5" s="348"/>
      <c r="B5" s="365"/>
      <c r="C5" s="358"/>
      <c r="D5" s="348"/>
      <c r="E5" s="350"/>
      <c r="F5" s="348"/>
      <c r="G5" s="348"/>
      <c r="H5" s="352"/>
      <c r="I5" s="350" t="s">
        <v>5</v>
      </c>
      <c r="J5" s="348"/>
      <c r="K5" s="348"/>
      <c r="L5" s="354"/>
      <c r="M5" s="354"/>
      <c r="N5" s="354"/>
      <c r="O5" s="354"/>
      <c r="P5" s="354"/>
      <c r="Q5" s="354"/>
    </row>
    <row r="6" spans="1:17" ht="17.25" customHeight="1" x14ac:dyDescent="0.2">
      <c r="A6" s="348"/>
      <c r="B6" s="365"/>
      <c r="C6" s="358"/>
      <c r="D6" s="348"/>
      <c r="E6" s="348"/>
      <c r="F6" s="348"/>
      <c r="G6" s="348"/>
      <c r="H6" s="352"/>
      <c r="I6" s="350" t="s">
        <v>35</v>
      </c>
      <c r="J6" s="348"/>
      <c r="K6" s="348"/>
      <c r="L6" s="354"/>
      <c r="M6" s="354"/>
      <c r="N6" s="354"/>
      <c r="O6" s="354"/>
      <c r="P6" s="354"/>
      <c r="Q6" s="354"/>
    </row>
    <row r="7" spans="1:17" ht="17.25" customHeight="1" x14ac:dyDescent="0.2">
      <c r="A7" s="348"/>
      <c r="B7" s="439" t="s">
        <v>237</v>
      </c>
      <c r="C7" s="439"/>
      <c r="D7" s="439"/>
      <c r="E7" s="439"/>
      <c r="F7" s="439"/>
      <c r="G7" s="439"/>
      <c r="H7" s="439"/>
      <c r="I7" s="439"/>
      <c r="J7" s="348"/>
      <c r="K7" s="348"/>
      <c r="L7" s="354"/>
      <c r="M7" s="354"/>
      <c r="N7" s="354"/>
      <c r="O7" s="354"/>
      <c r="P7" s="354"/>
      <c r="Q7" s="354"/>
    </row>
    <row r="8" spans="1:17" ht="17.25" customHeight="1" x14ac:dyDescent="0.2">
      <c r="A8" s="348"/>
      <c r="B8" s="439" t="s">
        <v>294</v>
      </c>
      <c r="C8" s="439"/>
      <c r="D8" s="439"/>
      <c r="E8" s="439"/>
      <c r="F8" s="439"/>
      <c r="G8" s="439"/>
      <c r="H8" s="439"/>
      <c r="I8" s="439"/>
      <c r="J8" s="348"/>
      <c r="K8" s="348"/>
      <c r="L8" s="354"/>
      <c r="M8" s="354"/>
      <c r="N8" s="354"/>
      <c r="O8" s="354"/>
      <c r="P8" s="354"/>
      <c r="Q8" s="354"/>
    </row>
    <row r="9" spans="1:17" ht="17.25" customHeight="1" x14ac:dyDescent="0.2">
      <c r="A9" s="348"/>
      <c r="B9" s="440" t="s">
        <v>363</v>
      </c>
      <c r="C9" s="440"/>
      <c r="D9" s="440"/>
      <c r="E9" s="440"/>
      <c r="F9" s="440"/>
      <c r="G9" s="440"/>
      <c r="H9" s="440"/>
      <c r="I9" s="439"/>
      <c r="J9" s="348"/>
      <c r="K9" s="348"/>
      <c r="L9" s="354"/>
      <c r="M9" s="354"/>
      <c r="N9" s="354"/>
      <c r="O9" s="354"/>
      <c r="P9" s="354"/>
      <c r="Q9" s="354"/>
    </row>
    <row r="10" spans="1:17" ht="17.25" customHeight="1" thickBot="1" x14ac:dyDescent="0.25">
      <c r="A10" s="348"/>
      <c r="B10" s="365"/>
      <c r="C10" s="358"/>
      <c r="D10" s="348"/>
      <c r="E10" s="348"/>
      <c r="F10" s="348"/>
      <c r="G10" s="348"/>
      <c r="H10" s="348"/>
      <c r="I10" s="348"/>
      <c r="J10" s="348"/>
      <c r="K10" s="348"/>
      <c r="L10" s="354"/>
      <c r="M10" s="354"/>
      <c r="N10" s="354"/>
      <c r="O10" s="354"/>
      <c r="P10" s="354"/>
      <c r="Q10" s="354"/>
    </row>
    <row r="11" spans="1:17" ht="17.25" customHeight="1" x14ac:dyDescent="0.2">
      <c r="A11" s="348"/>
      <c r="B11" s="607"/>
      <c r="C11" s="608"/>
      <c r="D11" s="375" t="s">
        <v>50</v>
      </c>
      <c r="E11" s="375"/>
      <c r="F11" s="375"/>
      <c r="G11" s="375"/>
      <c r="H11" s="376"/>
      <c r="I11" s="609" t="s">
        <v>100</v>
      </c>
      <c r="J11" s="348"/>
      <c r="K11" s="348"/>
      <c r="L11" s="354"/>
      <c r="M11" s="354"/>
      <c r="N11" s="354"/>
      <c r="O11" s="354"/>
      <c r="P11" s="354"/>
      <c r="Q11" s="354"/>
    </row>
    <row r="12" spans="1:17" s="544" customFormat="1" ht="17.25" customHeight="1" x14ac:dyDescent="0.2">
      <c r="A12" s="542"/>
      <c r="B12" s="481"/>
      <c r="C12" s="487"/>
      <c r="D12" s="487" t="s">
        <v>52</v>
      </c>
      <c r="E12" s="487"/>
      <c r="F12" s="487" t="s">
        <v>101</v>
      </c>
      <c r="G12" s="610" t="s">
        <v>102</v>
      </c>
      <c r="H12" s="611" t="s">
        <v>103</v>
      </c>
      <c r="I12" s="612" t="s">
        <v>104</v>
      </c>
      <c r="J12" s="542"/>
      <c r="K12" s="542"/>
      <c r="L12" s="543"/>
      <c r="M12" s="543"/>
      <c r="N12" s="543"/>
      <c r="O12" s="543"/>
      <c r="P12" s="543"/>
      <c r="Q12" s="543"/>
    </row>
    <row r="13" spans="1:17" s="544" customFormat="1" ht="17.25" customHeight="1" x14ac:dyDescent="0.2">
      <c r="A13" s="542"/>
      <c r="B13" s="481" t="s">
        <v>9</v>
      </c>
      <c r="C13" s="487"/>
      <c r="D13" s="487" t="s">
        <v>105</v>
      </c>
      <c r="E13" s="487" t="s">
        <v>106</v>
      </c>
      <c r="F13" s="487" t="s">
        <v>107</v>
      </c>
      <c r="G13" s="487" t="s">
        <v>108</v>
      </c>
      <c r="H13" s="482" t="s">
        <v>109</v>
      </c>
      <c r="I13" s="612" t="s">
        <v>110</v>
      </c>
      <c r="J13" s="542"/>
      <c r="K13" s="542"/>
      <c r="L13" s="543"/>
      <c r="M13" s="543"/>
      <c r="N13" s="543"/>
      <c r="O13" s="543"/>
      <c r="P13" s="543"/>
      <c r="Q13" s="543"/>
    </row>
    <row r="14" spans="1:17" s="544" customFormat="1" ht="17.25" customHeight="1" thickBot="1" x14ac:dyDescent="0.25">
      <c r="A14" s="542"/>
      <c r="B14" s="489" t="s">
        <v>10</v>
      </c>
      <c r="C14" s="381" t="s">
        <v>72</v>
      </c>
      <c r="D14" s="381" t="s">
        <v>112</v>
      </c>
      <c r="E14" s="381" t="s">
        <v>113</v>
      </c>
      <c r="F14" s="381" t="s">
        <v>114</v>
      </c>
      <c r="G14" s="381" t="s">
        <v>93</v>
      </c>
      <c r="H14" s="382" t="s">
        <v>112</v>
      </c>
      <c r="I14" s="749" t="s">
        <v>115</v>
      </c>
      <c r="J14" s="542"/>
      <c r="K14" s="542"/>
      <c r="L14" s="543"/>
      <c r="M14" s="543"/>
      <c r="N14" s="543"/>
      <c r="O14" s="543"/>
      <c r="P14" s="543"/>
      <c r="Q14" s="543"/>
    </row>
    <row r="15" spans="1:17" s="538" customFormat="1" ht="17.25" customHeight="1" x14ac:dyDescent="0.2">
      <c r="A15" s="365"/>
      <c r="B15" s="750"/>
      <c r="C15" s="385"/>
      <c r="D15" s="385" t="s">
        <v>13</v>
      </c>
      <c r="E15" s="751" t="s">
        <v>14</v>
      </c>
      <c r="F15" s="385" t="s">
        <v>15</v>
      </c>
      <c r="G15" s="385" t="s">
        <v>16</v>
      </c>
      <c r="H15" s="752" t="s">
        <v>17</v>
      </c>
      <c r="I15" s="614" t="s">
        <v>18</v>
      </c>
      <c r="J15" s="365"/>
      <c r="K15" s="365"/>
      <c r="L15" s="753"/>
      <c r="M15" s="432"/>
      <c r="N15" s="432"/>
      <c r="O15" s="432"/>
      <c r="P15" s="432"/>
      <c r="Q15" s="432"/>
    </row>
    <row r="16" spans="1:17" s="538" customFormat="1" ht="17.25" customHeight="1" x14ac:dyDescent="0.2">
      <c r="A16" s="365"/>
      <c r="B16" s="524"/>
      <c r="C16" s="499"/>
      <c r="D16" s="499"/>
      <c r="E16" s="499"/>
      <c r="F16" s="499"/>
      <c r="G16" s="499"/>
      <c r="H16" s="615"/>
      <c r="I16" s="615"/>
      <c r="J16" s="365"/>
      <c r="K16" s="365"/>
      <c r="L16" s="754"/>
      <c r="M16" s="432"/>
      <c r="N16" s="432"/>
      <c r="O16" s="432"/>
      <c r="P16" s="432"/>
      <c r="Q16" s="432"/>
    </row>
    <row r="17" spans="1:17" s="538" customFormat="1" ht="17.25" customHeight="1" x14ac:dyDescent="0.2">
      <c r="A17" s="365"/>
      <c r="B17" s="392"/>
      <c r="C17" s="616" t="s">
        <v>364</v>
      </c>
      <c r="D17" s="617"/>
      <c r="E17" s="617"/>
      <c r="F17" s="617"/>
      <c r="G17" s="617"/>
      <c r="H17" s="618"/>
      <c r="I17" s="618"/>
      <c r="J17" s="365"/>
      <c r="K17" s="365"/>
      <c r="L17" s="432"/>
      <c r="M17" s="432"/>
      <c r="N17" s="432"/>
      <c r="O17" s="432"/>
      <c r="P17" s="432"/>
      <c r="Q17" s="432"/>
    </row>
    <row r="18" spans="1:17" s="538" customFormat="1" ht="17.25" customHeight="1" x14ac:dyDescent="0.2">
      <c r="A18" s="365"/>
      <c r="B18" s="392"/>
      <c r="C18" s="616"/>
      <c r="D18" s="617"/>
      <c r="E18" s="617"/>
      <c r="F18" s="617"/>
      <c r="G18" s="617"/>
      <c r="H18" s="618"/>
      <c r="I18" s="618"/>
      <c r="J18" s="365"/>
      <c r="K18" s="365"/>
      <c r="L18" s="432"/>
      <c r="M18" s="432"/>
      <c r="N18" s="432"/>
      <c r="O18" s="432"/>
      <c r="P18" s="432"/>
      <c r="Q18" s="432"/>
    </row>
    <row r="19" spans="1:17" s="538" customFormat="1" ht="17.25" customHeight="1" x14ac:dyDescent="0.2">
      <c r="A19" s="365"/>
      <c r="B19" s="392"/>
      <c r="C19" s="619" t="s">
        <v>255</v>
      </c>
      <c r="D19" s="617"/>
      <c r="E19" s="617"/>
      <c r="F19" s="617"/>
      <c r="G19" s="617"/>
      <c r="H19" s="618"/>
      <c r="I19" s="618"/>
      <c r="J19" s="365"/>
      <c r="K19" s="365"/>
      <c r="L19" s="432"/>
      <c r="M19" s="432"/>
      <c r="N19" s="432"/>
      <c r="O19" s="432"/>
      <c r="P19" s="432"/>
      <c r="Q19" s="432"/>
    </row>
    <row r="20" spans="1:17" s="538" customFormat="1" ht="17.25" customHeight="1" x14ac:dyDescent="0.2">
      <c r="A20" s="365"/>
      <c r="B20" s="392"/>
      <c r="C20" s="616"/>
      <c r="D20" s="617"/>
      <c r="E20" s="617"/>
      <c r="F20" s="617"/>
      <c r="G20" s="617"/>
      <c r="H20" s="618"/>
      <c r="I20" s="618"/>
      <c r="J20" s="365"/>
      <c r="K20" s="365"/>
      <c r="L20" s="432"/>
      <c r="M20" s="432"/>
      <c r="N20" s="432"/>
      <c r="O20" s="432"/>
      <c r="P20" s="432"/>
      <c r="Q20" s="432"/>
    </row>
    <row r="21" spans="1:17" s="538" customFormat="1" ht="17.25" customHeight="1" x14ac:dyDescent="0.2">
      <c r="A21" s="365"/>
      <c r="B21" s="392"/>
      <c r="C21" s="616" t="s">
        <v>246</v>
      </c>
      <c r="D21" s="617"/>
      <c r="E21" s="617"/>
      <c r="F21" s="617"/>
      <c r="G21" s="617"/>
      <c r="H21" s="618"/>
      <c r="I21" s="618"/>
      <c r="J21" s="365"/>
      <c r="K21" s="553"/>
      <c r="L21" s="432"/>
      <c r="M21" s="432"/>
      <c r="N21" s="432"/>
      <c r="O21" s="432"/>
      <c r="P21" s="432"/>
      <c r="Q21" s="432"/>
    </row>
    <row r="22" spans="1:17" s="538" customFormat="1" ht="17.25" customHeight="1" x14ac:dyDescent="0.2">
      <c r="A22" s="365"/>
      <c r="B22" s="392">
        <v>1</v>
      </c>
      <c r="C22" s="620" t="s">
        <v>247</v>
      </c>
      <c r="D22" s="394">
        <v>4649.6321769375409</v>
      </c>
      <c r="E22" s="167">
        <v>826.85582116486705</v>
      </c>
      <c r="F22" s="167">
        <v>0</v>
      </c>
      <c r="G22" s="394">
        <f t="shared" ref="G22:G36" si="0">E22+F22</f>
        <v>826.85582116486705</v>
      </c>
      <c r="H22" s="413">
        <f t="shared" ref="H22:H32" si="1">D22+G22</f>
        <v>5476.4879981024078</v>
      </c>
      <c r="I22" s="632">
        <f>(D22+H22-SUM('B3-3-1_Table 2a'!H15:H17))/2+(SUM('B3-3-1_Table 2a'!H15:H17)*'B3-3-1_Table 2a'!I15/12)</f>
        <v>4969.1541558533081</v>
      </c>
      <c r="J22" s="365"/>
      <c r="K22" s="535"/>
      <c r="L22" s="432"/>
      <c r="M22" s="432"/>
      <c r="N22" s="432"/>
      <c r="O22" s="432"/>
      <c r="P22" s="432"/>
      <c r="Q22" s="432"/>
    </row>
    <row r="23" spans="1:17" s="538" customFormat="1" ht="17.25" customHeight="1" x14ac:dyDescent="0.2">
      <c r="A23" s="365"/>
      <c r="B23" s="392">
        <f>B22+1</f>
        <v>2</v>
      </c>
      <c r="C23" s="634" t="s">
        <v>248</v>
      </c>
      <c r="D23" s="394">
        <v>11906.51576771426</v>
      </c>
      <c r="E23" s="167">
        <v>0</v>
      </c>
      <c r="F23" s="167">
        <v>0</v>
      </c>
      <c r="G23" s="394">
        <f t="shared" si="0"/>
        <v>0</v>
      </c>
      <c r="H23" s="413">
        <f t="shared" si="1"/>
        <v>11906.51576771426</v>
      </c>
      <c r="I23" s="635">
        <f>(D23+H23)/2</f>
        <v>11906.51576771426</v>
      </c>
      <c r="J23" s="365"/>
      <c r="K23" s="365"/>
      <c r="L23" s="432"/>
      <c r="M23" s="432"/>
      <c r="N23" s="432"/>
      <c r="O23" s="432"/>
      <c r="P23" s="432"/>
      <c r="Q23" s="432"/>
    </row>
    <row r="24" spans="1:17" s="538" customFormat="1" ht="17.25" customHeight="1" thickBot="1" x14ac:dyDescent="0.25">
      <c r="A24" s="365"/>
      <c r="B24" s="392">
        <f t="shared" ref="B24" si="2">B23+1</f>
        <v>3</v>
      </c>
      <c r="C24" s="634" t="s">
        <v>249</v>
      </c>
      <c r="D24" s="755">
        <v>395.64994203619995</v>
      </c>
      <c r="E24" s="168">
        <v>0</v>
      </c>
      <c r="F24" s="168">
        <v>0</v>
      </c>
      <c r="G24" s="397">
        <f t="shared" si="0"/>
        <v>0</v>
      </c>
      <c r="H24" s="756">
        <f t="shared" si="1"/>
        <v>395.64994203619995</v>
      </c>
      <c r="I24" s="636">
        <f>(D24+H24)/2</f>
        <v>395.64994203619995</v>
      </c>
      <c r="J24" s="365"/>
      <c r="K24" s="365"/>
      <c r="L24" s="432"/>
      <c r="M24" s="432"/>
      <c r="N24" s="432"/>
      <c r="O24" s="432"/>
      <c r="P24" s="432"/>
      <c r="Q24" s="432"/>
    </row>
    <row r="25" spans="1:17" s="538" customFormat="1" ht="17.25" customHeight="1" x14ac:dyDescent="0.2">
      <c r="A25" s="365"/>
      <c r="B25" s="392">
        <v>4</v>
      </c>
      <c r="C25" s="622" t="s">
        <v>250</v>
      </c>
      <c r="D25" s="757">
        <f>SUM(D22:D24)</f>
        <v>16951.797886688</v>
      </c>
      <c r="E25" s="757">
        <f t="shared" ref="E25:I25" si="3">SUM(E22:E24)</f>
        <v>826.85582116486705</v>
      </c>
      <c r="F25" s="400">
        <f t="shared" si="3"/>
        <v>0</v>
      </c>
      <c r="G25" s="757">
        <f t="shared" si="3"/>
        <v>826.85582116486705</v>
      </c>
      <c r="H25" s="758">
        <f t="shared" si="3"/>
        <v>17778.653707852871</v>
      </c>
      <c r="I25" s="637">
        <f t="shared" si="3"/>
        <v>17271.319865603771</v>
      </c>
      <c r="J25" s="365"/>
      <c r="K25" s="365"/>
      <c r="L25" s="432"/>
      <c r="M25" s="432"/>
      <c r="N25" s="432"/>
      <c r="O25" s="432"/>
      <c r="P25" s="432"/>
      <c r="Q25" s="432"/>
    </row>
    <row r="26" spans="1:17" s="538" customFormat="1" ht="17.25" customHeight="1" x14ac:dyDescent="0.2">
      <c r="A26" s="365"/>
      <c r="B26" s="392"/>
      <c r="C26" s="622"/>
      <c r="D26" s="338"/>
      <c r="E26" s="167"/>
      <c r="F26" s="167"/>
      <c r="G26" s="394"/>
      <c r="H26" s="759"/>
      <c r="I26" s="413"/>
      <c r="J26" s="365"/>
      <c r="K26" s="365"/>
      <c r="L26" s="432"/>
      <c r="M26" s="432"/>
      <c r="N26" s="432"/>
      <c r="O26" s="432"/>
      <c r="P26" s="432"/>
      <c r="Q26" s="432"/>
    </row>
    <row r="27" spans="1:17" s="538" customFormat="1" ht="17.25" customHeight="1" x14ac:dyDescent="0.2">
      <c r="A27" s="365"/>
      <c r="B27" s="392"/>
      <c r="C27" s="622" t="s">
        <v>256</v>
      </c>
      <c r="D27" s="338"/>
      <c r="E27" s="167"/>
      <c r="F27" s="167"/>
      <c r="G27" s="394"/>
      <c r="H27" s="759"/>
      <c r="I27" s="413"/>
      <c r="J27" s="365"/>
      <c r="K27" s="365"/>
      <c r="L27" s="432"/>
      <c r="M27" s="432"/>
      <c r="N27" s="432"/>
      <c r="O27" s="432"/>
      <c r="P27" s="432"/>
      <c r="Q27" s="432"/>
    </row>
    <row r="28" spans="1:17" s="538" customFormat="1" ht="17.25" customHeight="1" x14ac:dyDescent="0.2">
      <c r="A28" s="365"/>
      <c r="B28" s="392">
        <v>5</v>
      </c>
      <c r="C28" s="620" t="s">
        <v>257</v>
      </c>
      <c r="D28" s="394">
        <v>2882.4621200718202</v>
      </c>
      <c r="E28" s="167">
        <v>119.108458937807</v>
      </c>
      <c r="F28" s="167">
        <v>0</v>
      </c>
      <c r="G28" s="394">
        <f t="shared" si="0"/>
        <v>119.108458937807</v>
      </c>
      <c r="H28" s="413">
        <f t="shared" si="1"/>
        <v>3001.5705790096272</v>
      </c>
      <c r="I28" s="413">
        <f>(D28+H28)/2</f>
        <v>2942.0163495407237</v>
      </c>
      <c r="J28" s="365"/>
      <c r="K28" s="365"/>
      <c r="L28" s="432"/>
      <c r="M28" s="432"/>
      <c r="N28" s="432"/>
      <c r="O28" s="432"/>
      <c r="P28" s="432"/>
      <c r="Q28" s="432"/>
    </row>
    <row r="29" spans="1:17" s="538" customFormat="1" ht="17.25" customHeight="1" thickBot="1" x14ac:dyDescent="0.25">
      <c r="A29" s="365"/>
      <c r="B29" s="392">
        <v>6</v>
      </c>
      <c r="C29" s="620" t="s">
        <v>264</v>
      </c>
      <c r="D29" s="397">
        <v>159.28792153999999</v>
      </c>
      <c r="E29" s="168">
        <v>20.569067290000003</v>
      </c>
      <c r="F29" s="168">
        <v>0</v>
      </c>
      <c r="G29" s="397">
        <f t="shared" si="0"/>
        <v>20.569067290000003</v>
      </c>
      <c r="H29" s="414">
        <f t="shared" si="1"/>
        <v>179.85698882999998</v>
      </c>
      <c r="I29" s="414">
        <f>(D29+H29)/2</f>
        <v>169.57245518499997</v>
      </c>
      <c r="J29" s="365"/>
      <c r="K29" s="365"/>
      <c r="L29" s="432"/>
      <c r="M29" s="432"/>
      <c r="N29" s="432"/>
      <c r="O29" s="432"/>
      <c r="P29" s="432"/>
      <c r="Q29" s="432"/>
    </row>
    <row r="30" spans="1:17" s="538" customFormat="1" ht="17.25" customHeight="1" x14ac:dyDescent="0.2">
      <c r="A30" s="365"/>
      <c r="B30" s="392">
        <v>7</v>
      </c>
      <c r="C30" s="179" t="s">
        <v>259</v>
      </c>
      <c r="D30" s="400">
        <f>SUM(D28:D29)</f>
        <v>3041.7500416118201</v>
      </c>
      <c r="E30" s="400">
        <f t="shared" ref="E30:H30" si="4">SUM(E28:E29)</f>
        <v>139.67752622780699</v>
      </c>
      <c r="F30" s="400">
        <f t="shared" si="4"/>
        <v>0</v>
      </c>
      <c r="G30" s="400">
        <f t="shared" si="4"/>
        <v>139.67752622780699</v>
      </c>
      <c r="H30" s="415">
        <f t="shared" si="4"/>
        <v>3181.427567839627</v>
      </c>
      <c r="I30" s="415">
        <f>SUM(I28:I29)</f>
        <v>3111.5888047257235</v>
      </c>
      <c r="J30" s="365"/>
      <c r="K30" s="365"/>
      <c r="L30" s="432"/>
      <c r="M30" s="432"/>
      <c r="N30" s="432"/>
      <c r="O30" s="432"/>
      <c r="P30" s="432"/>
      <c r="Q30" s="432"/>
    </row>
    <row r="31" spans="1:17" s="538" customFormat="1" ht="17.25" customHeight="1" x14ac:dyDescent="0.2">
      <c r="A31" s="365"/>
      <c r="B31" s="392"/>
      <c r="C31" s="179"/>
      <c r="D31" s="394"/>
      <c r="E31" s="167"/>
      <c r="F31" s="167"/>
      <c r="G31" s="394"/>
      <c r="H31" s="413"/>
      <c r="I31" s="413"/>
      <c r="J31" s="365"/>
      <c r="K31" s="365"/>
      <c r="L31" s="432"/>
      <c r="M31" s="432"/>
      <c r="N31" s="432"/>
      <c r="O31" s="432"/>
      <c r="P31" s="432"/>
      <c r="Q31" s="432"/>
    </row>
    <row r="32" spans="1:17" s="538" customFormat="1" ht="17.25" customHeight="1" x14ac:dyDescent="0.2">
      <c r="A32" s="365"/>
      <c r="B32" s="392">
        <v>8</v>
      </c>
      <c r="C32" s="622" t="s">
        <v>298</v>
      </c>
      <c r="D32" s="394">
        <v>812.77762920593125</v>
      </c>
      <c r="E32" s="167">
        <v>35.959078686553603</v>
      </c>
      <c r="F32" s="167">
        <v>0</v>
      </c>
      <c r="G32" s="394">
        <f t="shared" si="0"/>
        <v>35.959078686553603</v>
      </c>
      <c r="H32" s="413">
        <f t="shared" si="1"/>
        <v>848.7367078924849</v>
      </c>
      <c r="I32" s="413">
        <f>(D32+H32)/2</f>
        <v>830.75716854920802</v>
      </c>
      <c r="J32" s="365"/>
      <c r="K32" s="365"/>
      <c r="L32" s="432"/>
      <c r="M32" s="432"/>
      <c r="N32" s="432"/>
      <c r="O32" s="432"/>
      <c r="P32" s="432"/>
      <c r="Q32" s="432"/>
    </row>
    <row r="33" spans="1:17" s="538" customFormat="1" ht="17.25" customHeight="1" thickBot="1" x14ac:dyDescent="0.25">
      <c r="A33" s="365"/>
      <c r="B33" s="392"/>
      <c r="C33" s="622"/>
      <c r="D33" s="397"/>
      <c r="E33" s="168"/>
      <c r="F33" s="168"/>
      <c r="G33" s="397"/>
      <c r="H33" s="414"/>
      <c r="I33" s="414"/>
      <c r="J33" s="365"/>
      <c r="K33" s="365"/>
      <c r="L33" s="432"/>
      <c r="M33" s="432"/>
      <c r="N33" s="432"/>
      <c r="O33" s="432"/>
      <c r="P33" s="432"/>
      <c r="Q33" s="432"/>
    </row>
    <row r="34" spans="1:17" s="538" customFormat="1" ht="17.25" customHeight="1" x14ac:dyDescent="0.2">
      <c r="A34" s="365"/>
      <c r="B34" s="392">
        <f>B32+1</f>
        <v>9</v>
      </c>
      <c r="C34" s="623" t="s">
        <v>253</v>
      </c>
      <c r="D34" s="400">
        <f>D25+D30+D32</f>
        <v>20806.325557505752</v>
      </c>
      <c r="E34" s="400">
        <f t="shared" ref="E34:I34" si="5">E25+E30+E32</f>
        <v>1002.4924260792277</v>
      </c>
      <c r="F34" s="400">
        <f t="shared" si="5"/>
        <v>0</v>
      </c>
      <c r="G34" s="400">
        <f t="shared" si="5"/>
        <v>1002.4924260792277</v>
      </c>
      <c r="H34" s="415">
        <f t="shared" si="5"/>
        <v>21808.817983584981</v>
      </c>
      <c r="I34" s="415">
        <f t="shared" si="5"/>
        <v>21213.665838878704</v>
      </c>
      <c r="J34" s="365"/>
      <c r="K34" s="365"/>
      <c r="L34" s="432"/>
      <c r="M34" s="432"/>
      <c r="N34" s="432"/>
      <c r="O34" s="432"/>
      <c r="P34" s="432"/>
      <c r="Q34" s="432"/>
    </row>
    <row r="35" spans="1:17" s="538" customFormat="1" ht="17.25" customHeight="1" x14ac:dyDescent="0.2">
      <c r="A35" s="365"/>
      <c r="B35" s="392"/>
      <c r="C35" s="179"/>
      <c r="D35" s="394"/>
      <c r="E35" s="394"/>
      <c r="F35" s="394"/>
      <c r="G35" s="394"/>
      <c r="H35" s="413"/>
      <c r="I35" s="413"/>
      <c r="J35" s="365"/>
      <c r="K35" s="365"/>
      <c r="L35" s="432"/>
      <c r="M35" s="432"/>
      <c r="N35" s="432"/>
      <c r="O35" s="432"/>
      <c r="P35" s="432"/>
      <c r="Q35" s="432"/>
    </row>
    <row r="36" spans="1:17" s="538" customFormat="1" ht="17.25" customHeight="1" thickBot="1" x14ac:dyDescent="0.25">
      <c r="A36" s="365"/>
      <c r="B36" s="392">
        <f>B34+1</f>
        <v>10</v>
      </c>
      <c r="C36" s="179" t="s">
        <v>254</v>
      </c>
      <c r="D36" s="397">
        <v>3104.7425534784225</v>
      </c>
      <c r="E36" s="168">
        <v>0</v>
      </c>
      <c r="F36" s="168">
        <v>0</v>
      </c>
      <c r="G36" s="397">
        <f t="shared" si="0"/>
        <v>0</v>
      </c>
      <c r="H36" s="414">
        <f>D36+G36</f>
        <v>3104.7425534784225</v>
      </c>
      <c r="I36" s="414">
        <f>(D36+H36)/2</f>
        <v>3104.7425534784225</v>
      </c>
      <c r="J36" s="365"/>
      <c r="K36" s="365"/>
      <c r="L36" s="432"/>
      <c r="M36" s="432"/>
      <c r="N36" s="432"/>
      <c r="O36" s="432"/>
      <c r="P36" s="432"/>
      <c r="Q36" s="432"/>
    </row>
    <row r="37" spans="1:17" s="538" customFormat="1" ht="24" customHeight="1" thickBot="1" x14ac:dyDescent="0.25">
      <c r="A37" s="365"/>
      <c r="B37" s="524">
        <f>B36+1</f>
        <v>11</v>
      </c>
      <c r="C37" s="184" t="s">
        <v>27</v>
      </c>
      <c r="D37" s="527">
        <f>D34+D36</f>
        <v>23911.068110984175</v>
      </c>
      <c r="E37" s="527">
        <f t="shared" ref="E37:I37" si="6">E34+E36</f>
        <v>1002.4924260792277</v>
      </c>
      <c r="F37" s="527">
        <f t="shared" si="6"/>
        <v>0</v>
      </c>
      <c r="G37" s="527">
        <f t="shared" si="6"/>
        <v>1002.4924260792277</v>
      </c>
      <c r="H37" s="528">
        <f t="shared" si="6"/>
        <v>24913.560537063404</v>
      </c>
      <c r="I37" s="528">
        <f t="shared" si="6"/>
        <v>24318.408392357127</v>
      </c>
      <c r="J37" s="365"/>
      <c r="K37" s="365"/>
      <c r="L37" s="432"/>
      <c r="M37" s="432"/>
      <c r="N37" s="432"/>
      <c r="O37" s="432"/>
      <c r="P37" s="432"/>
      <c r="Q37" s="432"/>
    </row>
    <row r="38" spans="1:17" s="538" customFormat="1" ht="17.25" customHeight="1" thickTop="1" x14ac:dyDescent="0.2">
      <c r="A38" s="365"/>
      <c r="B38" s="529"/>
      <c r="C38" s="760"/>
      <c r="D38" s="532"/>
      <c r="E38" s="663"/>
      <c r="F38" s="663"/>
      <c r="G38" s="532"/>
      <c r="H38" s="533"/>
      <c r="I38" s="533"/>
      <c r="J38" s="365"/>
      <c r="K38" s="365"/>
      <c r="L38" s="432"/>
      <c r="M38" s="432"/>
      <c r="N38" s="432"/>
      <c r="O38" s="432"/>
      <c r="P38" s="432"/>
      <c r="Q38" s="432"/>
    </row>
    <row r="39" spans="1:17" s="538" customFormat="1" ht="17.25" customHeight="1" x14ac:dyDescent="0.2">
      <c r="A39" s="365"/>
      <c r="B39" s="392"/>
      <c r="C39" s="761" t="s">
        <v>260</v>
      </c>
      <c r="D39" s="394"/>
      <c r="E39" s="167"/>
      <c r="F39" s="167"/>
      <c r="G39" s="394"/>
      <c r="H39" s="413"/>
      <c r="I39" s="413"/>
      <c r="J39" s="365"/>
      <c r="K39" s="365"/>
      <c r="L39" s="432"/>
      <c r="M39" s="432"/>
      <c r="N39" s="432"/>
      <c r="O39" s="432"/>
      <c r="P39" s="432"/>
      <c r="Q39" s="432"/>
    </row>
    <row r="40" spans="1:17" s="538" customFormat="1" ht="24" customHeight="1" thickBot="1" x14ac:dyDescent="0.25">
      <c r="A40" s="365"/>
      <c r="B40" s="402">
        <f>B37+1</f>
        <v>12</v>
      </c>
      <c r="C40" s="673" t="s">
        <v>261</v>
      </c>
      <c r="D40" s="397">
        <v>0</v>
      </c>
      <c r="E40" s="397">
        <v>0</v>
      </c>
      <c r="F40" s="168">
        <v>0</v>
      </c>
      <c r="G40" s="397">
        <f t="shared" ref="G40" si="7">E40+F40</f>
        <v>0</v>
      </c>
      <c r="H40" s="414">
        <f t="shared" ref="H40" si="8">D40+G40</f>
        <v>0</v>
      </c>
      <c r="I40" s="414">
        <f>(D40+H40)/2</f>
        <v>0</v>
      </c>
      <c r="J40" s="365"/>
      <c r="K40" s="365"/>
      <c r="L40" s="432"/>
      <c r="M40" s="432"/>
      <c r="N40" s="432"/>
      <c r="O40" s="432"/>
      <c r="P40" s="432"/>
      <c r="Q40" s="432"/>
    </row>
    <row r="41" spans="1:17" s="538" customFormat="1" ht="17.25" customHeight="1" x14ac:dyDescent="0.2">
      <c r="A41" s="365"/>
      <c r="B41" s="624"/>
      <c r="C41" s="561"/>
      <c r="D41" s="625"/>
      <c r="E41" s="625"/>
      <c r="F41" s="625"/>
      <c r="G41" s="625"/>
      <c r="H41" s="762"/>
      <c r="I41" s="627"/>
      <c r="J41" s="365"/>
      <c r="K41" s="365"/>
      <c r="L41" s="432"/>
      <c r="M41" s="432"/>
      <c r="N41" s="432"/>
      <c r="O41" s="432"/>
      <c r="P41" s="432"/>
      <c r="Q41" s="432"/>
    </row>
    <row r="42" spans="1:17" ht="17.25" customHeight="1" x14ac:dyDescent="0.2">
      <c r="A42" s="348"/>
      <c r="B42" s="392"/>
      <c r="C42" s="616" t="s">
        <v>365</v>
      </c>
      <c r="D42" s="499"/>
      <c r="E42" s="499"/>
      <c r="F42" s="499"/>
      <c r="G42" s="499"/>
      <c r="H42" s="615"/>
      <c r="I42" s="630"/>
      <c r="J42" s="348"/>
      <c r="K42" s="348"/>
      <c r="L42" s="354"/>
      <c r="M42" s="354"/>
      <c r="N42" s="354"/>
      <c r="O42" s="354"/>
      <c r="P42" s="354"/>
      <c r="Q42" s="354"/>
    </row>
    <row r="43" spans="1:17" ht="17.25" customHeight="1" x14ac:dyDescent="0.2">
      <c r="A43" s="348"/>
      <c r="B43" s="392"/>
      <c r="C43" s="616"/>
      <c r="D43" s="499"/>
      <c r="E43" s="499"/>
      <c r="F43" s="499"/>
      <c r="G43" s="499"/>
      <c r="H43" s="615"/>
      <c r="I43" s="630"/>
      <c r="J43" s="348"/>
      <c r="K43" s="348"/>
      <c r="L43" s="354"/>
      <c r="M43" s="354"/>
      <c r="N43" s="354"/>
      <c r="O43" s="354"/>
      <c r="P43" s="354"/>
      <c r="Q43" s="354"/>
    </row>
    <row r="44" spans="1:17" ht="17.25" customHeight="1" x14ac:dyDescent="0.2">
      <c r="A44" s="348"/>
      <c r="B44" s="392"/>
      <c r="C44" s="619" t="s">
        <v>255</v>
      </c>
      <c r="D44" s="499"/>
      <c r="E44" s="499"/>
      <c r="F44" s="499"/>
      <c r="G44" s="499"/>
      <c r="H44" s="615"/>
      <c r="I44" s="630"/>
      <c r="J44" s="348"/>
      <c r="K44" s="348"/>
      <c r="L44" s="354"/>
      <c r="M44" s="354"/>
      <c r="N44" s="354"/>
      <c r="O44" s="354"/>
      <c r="P44" s="354"/>
      <c r="Q44" s="354"/>
    </row>
    <row r="45" spans="1:17" ht="17.25" customHeight="1" x14ac:dyDescent="0.2">
      <c r="A45" s="348"/>
      <c r="B45" s="392"/>
      <c r="C45" s="616"/>
      <c r="D45" s="499"/>
      <c r="E45" s="499"/>
      <c r="F45" s="499"/>
      <c r="G45" s="499"/>
      <c r="H45" s="615"/>
      <c r="I45" s="630"/>
      <c r="J45" s="348"/>
      <c r="K45" s="348"/>
      <c r="L45" s="354"/>
      <c r="M45" s="354"/>
      <c r="N45" s="354"/>
      <c r="O45" s="354"/>
      <c r="P45" s="354"/>
      <c r="Q45" s="354"/>
    </row>
    <row r="46" spans="1:17" ht="17.25" customHeight="1" x14ac:dyDescent="0.2">
      <c r="A46" s="348"/>
      <c r="B46" s="392"/>
      <c r="C46" s="616" t="s">
        <v>246</v>
      </c>
      <c r="D46" s="499"/>
      <c r="E46" s="499"/>
      <c r="F46" s="499"/>
      <c r="G46" s="499"/>
      <c r="H46" s="615"/>
      <c r="I46" s="630"/>
      <c r="J46" s="348"/>
      <c r="K46" s="348"/>
      <c r="L46" s="354"/>
      <c r="M46" s="354"/>
      <c r="N46" s="354"/>
      <c r="O46" s="354"/>
      <c r="P46" s="354"/>
      <c r="Q46" s="354"/>
    </row>
    <row r="47" spans="1:17" ht="17.25" customHeight="1" x14ac:dyDescent="0.2">
      <c r="A47" s="348"/>
      <c r="B47" s="392">
        <v>13</v>
      </c>
      <c r="C47" s="620" t="s">
        <v>247</v>
      </c>
      <c r="D47" s="394">
        <f>H22</f>
        <v>5476.4879981024078</v>
      </c>
      <c r="E47" s="167">
        <v>741.53919199493282</v>
      </c>
      <c r="F47" s="167">
        <v>0</v>
      </c>
      <c r="G47" s="394">
        <f t="shared" ref="G47:G57" si="9">E47+F47</f>
        <v>741.53919199493282</v>
      </c>
      <c r="H47" s="413">
        <f t="shared" ref="H47:H57" si="10">D47+G47</f>
        <v>6218.0271900973403</v>
      </c>
      <c r="I47" s="632">
        <f>(D47+H47-SUM('B3-3-1_Table 2a'!H18:H19))/2+('B3-3-1_Table 2a'!H18*'B3-3-1_Table 2a'!I18/12)+('B3-3-1_Table 2a'!H19*'B3-3-1_Table 2a'!I19/12)</f>
        <v>5962.3840940998743</v>
      </c>
      <c r="J47" s="348"/>
      <c r="K47" s="409"/>
      <c r="L47" s="763"/>
      <c r="M47" s="354"/>
      <c r="N47" s="354"/>
      <c r="O47" s="354"/>
      <c r="P47" s="354"/>
      <c r="Q47" s="354"/>
    </row>
    <row r="48" spans="1:17" ht="18.75" customHeight="1" x14ac:dyDescent="0.2">
      <c r="A48" s="348"/>
      <c r="B48" s="392">
        <f>B47+1</f>
        <v>14</v>
      </c>
      <c r="C48" s="634" t="s">
        <v>248</v>
      </c>
      <c r="D48" s="394">
        <f>H23</f>
        <v>11906.51576771426</v>
      </c>
      <c r="E48" s="167">
        <v>0</v>
      </c>
      <c r="F48" s="167">
        <v>0</v>
      </c>
      <c r="G48" s="394">
        <f t="shared" si="9"/>
        <v>0</v>
      </c>
      <c r="H48" s="413">
        <f t="shared" si="10"/>
        <v>11906.51576771426</v>
      </c>
      <c r="I48" s="635">
        <f>(D48+H48)/2</f>
        <v>11906.51576771426</v>
      </c>
      <c r="J48" s="348"/>
      <c r="K48" s="409"/>
      <c r="L48" s="763"/>
      <c r="M48" s="354"/>
      <c r="N48" s="354"/>
      <c r="O48" s="354"/>
      <c r="P48" s="354"/>
      <c r="Q48" s="354"/>
    </row>
    <row r="49" spans="1:17" ht="18.75" customHeight="1" thickBot="1" x14ac:dyDescent="0.25">
      <c r="A49" s="348"/>
      <c r="B49" s="392">
        <f t="shared" ref="B49:B54" si="11">B48+1</f>
        <v>15</v>
      </c>
      <c r="C49" s="634" t="s">
        <v>249</v>
      </c>
      <c r="D49" s="755">
        <f>H24</f>
        <v>395.64994203619995</v>
      </c>
      <c r="E49" s="168">
        <v>0</v>
      </c>
      <c r="F49" s="168">
        <v>0</v>
      </c>
      <c r="G49" s="397">
        <f t="shared" si="9"/>
        <v>0</v>
      </c>
      <c r="H49" s="756">
        <f t="shared" si="10"/>
        <v>395.64994203619995</v>
      </c>
      <c r="I49" s="636">
        <f>(D49+H49)/2</f>
        <v>395.64994203619995</v>
      </c>
      <c r="J49" s="348"/>
      <c r="K49" s="409"/>
      <c r="L49" s="763"/>
      <c r="M49" s="354"/>
      <c r="N49" s="354"/>
      <c r="O49" s="354"/>
      <c r="P49" s="354"/>
      <c r="Q49" s="354"/>
    </row>
    <row r="50" spans="1:17" ht="18.75" customHeight="1" x14ac:dyDescent="0.2">
      <c r="A50" s="348"/>
      <c r="B50" s="392">
        <v>16</v>
      </c>
      <c r="C50" s="622" t="s">
        <v>250</v>
      </c>
      <c r="D50" s="757">
        <f>SUM(D47:D49)</f>
        <v>17778.653707852871</v>
      </c>
      <c r="E50" s="757">
        <f t="shared" ref="E50:I50" si="12">SUM(E47:E49)</f>
        <v>741.53919199493282</v>
      </c>
      <c r="F50" s="400">
        <f t="shared" si="12"/>
        <v>0</v>
      </c>
      <c r="G50" s="757">
        <f t="shared" si="12"/>
        <v>741.53919199493282</v>
      </c>
      <c r="H50" s="758">
        <f t="shared" si="12"/>
        <v>18520.192899847803</v>
      </c>
      <c r="I50" s="637">
        <f t="shared" si="12"/>
        <v>18264.549803850336</v>
      </c>
      <c r="J50" s="348"/>
      <c r="K50" s="409"/>
      <c r="L50" s="763"/>
      <c r="M50" s="354"/>
      <c r="N50" s="354"/>
      <c r="O50" s="354"/>
      <c r="P50" s="354"/>
      <c r="Q50" s="354"/>
    </row>
    <row r="51" spans="1:17" ht="18.75" customHeight="1" x14ac:dyDescent="0.2">
      <c r="A51" s="348"/>
      <c r="B51" s="392"/>
      <c r="C51" s="622"/>
      <c r="D51" s="338"/>
      <c r="E51" s="167"/>
      <c r="F51" s="167"/>
      <c r="G51" s="394"/>
      <c r="H51" s="759"/>
      <c r="I51" s="413"/>
      <c r="J51" s="348"/>
      <c r="K51" s="409"/>
      <c r="L51" s="763"/>
      <c r="M51" s="354"/>
      <c r="N51" s="354"/>
      <c r="O51" s="354"/>
      <c r="P51" s="354"/>
      <c r="Q51" s="354"/>
    </row>
    <row r="52" spans="1:17" ht="18.75" customHeight="1" x14ac:dyDescent="0.2">
      <c r="A52" s="348"/>
      <c r="B52" s="392"/>
      <c r="C52" s="622" t="s">
        <v>256</v>
      </c>
      <c r="D52" s="338"/>
      <c r="E52" s="167"/>
      <c r="F52" s="167"/>
      <c r="G52" s="394"/>
      <c r="H52" s="759"/>
      <c r="I52" s="413"/>
      <c r="J52" s="348"/>
      <c r="K52" s="409"/>
      <c r="L52" s="763"/>
      <c r="M52" s="354"/>
      <c r="N52" s="354"/>
      <c r="O52" s="354"/>
      <c r="P52" s="354"/>
      <c r="Q52" s="354"/>
    </row>
    <row r="53" spans="1:17" ht="17.25" customHeight="1" x14ac:dyDescent="0.2">
      <c r="A53" s="348"/>
      <c r="B53" s="392">
        <v>17</v>
      </c>
      <c r="C53" s="658" t="s">
        <v>257</v>
      </c>
      <c r="D53" s="394">
        <f>H28</f>
        <v>3001.5705790096272</v>
      </c>
      <c r="E53" s="167">
        <v>90.637251687617095</v>
      </c>
      <c r="F53" s="167">
        <v>0</v>
      </c>
      <c r="G53" s="394">
        <f t="shared" si="9"/>
        <v>90.637251687617095</v>
      </c>
      <c r="H53" s="413">
        <f t="shared" si="10"/>
        <v>3092.2078306972444</v>
      </c>
      <c r="I53" s="413">
        <f>(D53+H53)/2</f>
        <v>3046.8892048534358</v>
      </c>
      <c r="J53" s="348"/>
      <c r="K53" s="409"/>
      <c r="L53" s="763"/>
      <c r="M53" s="354"/>
      <c r="N53" s="354"/>
      <c r="O53" s="354"/>
      <c r="P53" s="354"/>
      <c r="Q53" s="354"/>
    </row>
    <row r="54" spans="1:17" ht="17.25" customHeight="1" thickBot="1" x14ac:dyDescent="0.25">
      <c r="A54" s="348"/>
      <c r="B54" s="392">
        <f t="shared" si="11"/>
        <v>18</v>
      </c>
      <c r="C54" s="620" t="s">
        <v>264</v>
      </c>
      <c r="D54" s="397">
        <f>H29</f>
        <v>179.85698882999998</v>
      </c>
      <c r="E54" s="168">
        <v>0</v>
      </c>
      <c r="F54" s="168">
        <v>0</v>
      </c>
      <c r="G54" s="397">
        <f t="shared" si="9"/>
        <v>0</v>
      </c>
      <c r="H54" s="414">
        <f t="shared" si="10"/>
        <v>179.85698882999998</v>
      </c>
      <c r="I54" s="414">
        <f>(D54+H54)/2</f>
        <v>179.85698882999998</v>
      </c>
      <c r="J54" s="348"/>
      <c r="K54" s="409"/>
      <c r="L54" s="763"/>
      <c r="M54" s="354"/>
      <c r="N54" s="354"/>
      <c r="O54" s="354"/>
      <c r="P54" s="354"/>
      <c r="Q54" s="354"/>
    </row>
    <row r="55" spans="1:17" ht="17.25" customHeight="1" x14ac:dyDescent="0.2">
      <c r="A55" s="348"/>
      <c r="B55" s="392">
        <v>19</v>
      </c>
      <c r="C55" s="623" t="s">
        <v>259</v>
      </c>
      <c r="D55" s="400">
        <f>SUM(D53:D54)</f>
        <v>3181.427567839627</v>
      </c>
      <c r="E55" s="400">
        <f t="shared" ref="E55:H55" si="13">SUM(E53:E54)</f>
        <v>90.637251687617095</v>
      </c>
      <c r="F55" s="400">
        <f t="shared" si="13"/>
        <v>0</v>
      </c>
      <c r="G55" s="400">
        <f t="shared" si="13"/>
        <v>90.637251687617095</v>
      </c>
      <c r="H55" s="415">
        <f t="shared" si="13"/>
        <v>3272.0648195272443</v>
      </c>
      <c r="I55" s="415">
        <f>SUM(I53:I54)</f>
        <v>3226.7461936834356</v>
      </c>
      <c r="J55" s="348"/>
      <c r="K55" s="409"/>
      <c r="L55" s="763"/>
      <c r="M55" s="354"/>
      <c r="N55" s="354"/>
      <c r="O55" s="354"/>
      <c r="P55" s="354"/>
      <c r="Q55" s="354"/>
    </row>
    <row r="56" spans="1:17" ht="17.25" customHeight="1" x14ac:dyDescent="0.2">
      <c r="A56" s="348"/>
      <c r="B56" s="392"/>
      <c r="C56" s="620"/>
      <c r="D56" s="394"/>
      <c r="E56" s="167"/>
      <c r="F56" s="167"/>
      <c r="G56" s="394"/>
      <c r="H56" s="413"/>
      <c r="I56" s="413"/>
      <c r="J56" s="348"/>
      <c r="K56" s="409"/>
      <c r="L56" s="763"/>
      <c r="M56" s="354"/>
      <c r="N56" s="354"/>
      <c r="O56" s="354"/>
      <c r="P56" s="354"/>
      <c r="Q56" s="354"/>
    </row>
    <row r="57" spans="1:17" ht="18.75" customHeight="1" x14ac:dyDescent="0.2">
      <c r="A57" s="348"/>
      <c r="B57" s="392">
        <v>20</v>
      </c>
      <c r="C57" s="622" t="s">
        <v>298</v>
      </c>
      <c r="D57" s="394">
        <f>H32</f>
        <v>848.7367078924849</v>
      </c>
      <c r="E57" s="394">
        <v>29.7474286419896</v>
      </c>
      <c r="F57" s="167">
        <v>0</v>
      </c>
      <c r="G57" s="394">
        <f t="shared" si="9"/>
        <v>29.7474286419896</v>
      </c>
      <c r="H57" s="413">
        <f t="shared" si="10"/>
        <v>878.48413653447449</v>
      </c>
      <c r="I57" s="413">
        <f>(D57+H57)/2</f>
        <v>863.61042221347975</v>
      </c>
      <c r="J57" s="348"/>
      <c r="K57" s="409"/>
      <c r="L57" s="763"/>
      <c r="M57" s="354"/>
      <c r="N57" s="354"/>
      <c r="O57" s="354"/>
      <c r="P57" s="354"/>
      <c r="Q57" s="354"/>
    </row>
    <row r="58" spans="1:17" ht="18.75" customHeight="1" thickBot="1" x14ac:dyDescent="0.25">
      <c r="A58" s="348"/>
      <c r="B58" s="392"/>
      <c r="C58" s="622"/>
      <c r="D58" s="397"/>
      <c r="E58" s="397"/>
      <c r="F58" s="168"/>
      <c r="G58" s="397"/>
      <c r="H58" s="414"/>
      <c r="I58" s="414"/>
      <c r="J58" s="348"/>
      <c r="K58" s="409"/>
      <c r="L58" s="763"/>
      <c r="M58" s="354"/>
      <c r="N58" s="354"/>
      <c r="O58" s="354"/>
      <c r="P58" s="354"/>
      <c r="Q58" s="354"/>
    </row>
    <row r="59" spans="1:17" ht="17.25" customHeight="1" x14ac:dyDescent="0.2">
      <c r="A59" s="348"/>
      <c r="B59" s="392">
        <f>B57+1</f>
        <v>21</v>
      </c>
      <c r="C59" s="567" t="s">
        <v>253</v>
      </c>
      <c r="D59" s="400">
        <f>D50+D55+D57</f>
        <v>21808.817983584981</v>
      </c>
      <c r="E59" s="400">
        <f t="shared" ref="E59:I59" si="14">E50+E55+E57</f>
        <v>861.9238723245395</v>
      </c>
      <c r="F59" s="400">
        <f t="shared" si="14"/>
        <v>0</v>
      </c>
      <c r="G59" s="400">
        <f t="shared" si="14"/>
        <v>861.9238723245395</v>
      </c>
      <c r="H59" s="415">
        <f t="shared" si="14"/>
        <v>22670.74185590952</v>
      </c>
      <c r="I59" s="415">
        <f t="shared" si="14"/>
        <v>22354.906419747251</v>
      </c>
      <c r="J59" s="348"/>
      <c r="K59" s="409"/>
      <c r="L59" s="354"/>
      <c r="M59" s="354"/>
      <c r="N59" s="354"/>
      <c r="O59" s="354"/>
      <c r="P59" s="354"/>
      <c r="Q59" s="354"/>
    </row>
    <row r="60" spans="1:17" ht="17.25" customHeight="1" x14ac:dyDescent="0.2">
      <c r="A60" s="348"/>
      <c r="B60" s="392"/>
      <c r="C60" s="622"/>
      <c r="D60" s="394"/>
      <c r="E60" s="394"/>
      <c r="F60" s="394"/>
      <c r="G60" s="394"/>
      <c r="H60" s="413"/>
      <c r="I60" s="413"/>
      <c r="J60" s="348"/>
      <c r="K60" s="409"/>
      <c r="L60" s="354"/>
      <c r="M60" s="354"/>
      <c r="N60" s="354"/>
      <c r="O60" s="354"/>
      <c r="P60" s="354"/>
      <c r="Q60" s="354"/>
    </row>
    <row r="61" spans="1:17" ht="17.25" customHeight="1" thickBot="1" x14ac:dyDescent="0.25">
      <c r="A61" s="348"/>
      <c r="B61" s="392">
        <f>B59+1</f>
        <v>22</v>
      </c>
      <c r="C61" s="622" t="s">
        <v>254</v>
      </c>
      <c r="D61" s="397">
        <f>H36</f>
        <v>3104.7425534784225</v>
      </c>
      <c r="E61" s="397">
        <v>0</v>
      </c>
      <c r="F61" s="397">
        <v>0</v>
      </c>
      <c r="G61" s="397">
        <f>E61+F61</f>
        <v>0</v>
      </c>
      <c r="H61" s="414">
        <f>D61+G61</f>
        <v>3104.7425534784225</v>
      </c>
      <c r="I61" s="414">
        <f>(D61+H61)/2</f>
        <v>3104.7425534784225</v>
      </c>
      <c r="J61" s="348"/>
      <c r="K61" s="409"/>
      <c r="L61" s="354"/>
      <c r="M61" s="354"/>
      <c r="N61" s="354"/>
      <c r="O61" s="354"/>
      <c r="P61" s="354"/>
      <c r="Q61" s="354"/>
    </row>
    <row r="62" spans="1:17" ht="24" customHeight="1" thickBot="1" x14ac:dyDescent="0.25">
      <c r="A62" s="348"/>
      <c r="B62" s="524">
        <f>B61+1</f>
        <v>23</v>
      </c>
      <c r="C62" s="660" t="s">
        <v>27</v>
      </c>
      <c r="D62" s="527">
        <f>D59+D61</f>
        <v>24913.560537063404</v>
      </c>
      <c r="E62" s="527">
        <f t="shared" ref="E62:I62" si="15">E59+E61</f>
        <v>861.9238723245395</v>
      </c>
      <c r="F62" s="527">
        <f t="shared" si="15"/>
        <v>0</v>
      </c>
      <c r="G62" s="527">
        <f t="shared" si="15"/>
        <v>861.9238723245395</v>
      </c>
      <c r="H62" s="528">
        <f t="shared" si="15"/>
        <v>25775.484409387944</v>
      </c>
      <c r="I62" s="528">
        <f t="shared" si="15"/>
        <v>25459.648973225674</v>
      </c>
      <c r="J62" s="348"/>
      <c r="K62" s="409"/>
      <c r="L62" s="354"/>
      <c r="M62" s="354"/>
      <c r="N62" s="354"/>
      <c r="O62" s="354"/>
      <c r="P62" s="354"/>
      <c r="Q62" s="354"/>
    </row>
    <row r="63" spans="1:17" ht="17.45" customHeight="1" thickTop="1" x14ac:dyDescent="0.2">
      <c r="A63" s="348"/>
      <c r="B63" s="529"/>
      <c r="C63" s="760"/>
      <c r="D63" s="532"/>
      <c r="E63" s="663"/>
      <c r="F63" s="663"/>
      <c r="G63" s="532"/>
      <c r="H63" s="533"/>
      <c r="I63" s="533"/>
      <c r="J63" s="348"/>
      <c r="K63" s="409"/>
      <c r="L63" s="354"/>
      <c r="M63" s="354"/>
      <c r="N63" s="354"/>
      <c r="O63" s="354"/>
      <c r="P63" s="354"/>
      <c r="Q63" s="354"/>
    </row>
    <row r="64" spans="1:17" ht="17.45" customHeight="1" x14ac:dyDescent="0.2">
      <c r="A64" s="348"/>
      <c r="B64" s="493"/>
      <c r="C64" s="761" t="s">
        <v>260</v>
      </c>
      <c r="D64" s="394"/>
      <c r="E64" s="167"/>
      <c r="F64" s="167"/>
      <c r="G64" s="394"/>
      <c r="H64" s="413"/>
      <c r="I64" s="413"/>
      <c r="J64" s="348"/>
      <c r="K64" s="409"/>
      <c r="L64" s="354"/>
      <c r="M64" s="354"/>
      <c r="N64" s="354"/>
      <c r="O64" s="354"/>
      <c r="P64" s="354"/>
      <c r="Q64" s="354"/>
    </row>
    <row r="65" spans="1:17" ht="24" customHeight="1" thickBot="1" x14ac:dyDescent="0.25">
      <c r="A65" s="348"/>
      <c r="B65" s="402">
        <f>B62+1</f>
        <v>24</v>
      </c>
      <c r="C65" s="673" t="s">
        <v>261</v>
      </c>
      <c r="D65" s="397">
        <f>H40</f>
        <v>0</v>
      </c>
      <c r="E65" s="397">
        <v>0</v>
      </c>
      <c r="F65" s="168">
        <v>0</v>
      </c>
      <c r="G65" s="397">
        <f t="shared" ref="G65" si="16">E65+F65</f>
        <v>0</v>
      </c>
      <c r="H65" s="414">
        <f t="shared" ref="H65" si="17">D65+G65</f>
        <v>0</v>
      </c>
      <c r="I65" s="414">
        <f>(D65+H65)/2</f>
        <v>0</v>
      </c>
      <c r="J65" s="348"/>
      <c r="K65" s="409"/>
      <c r="L65" s="354"/>
      <c r="M65" s="354"/>
      <c r="N65" s="354"/>
      <c r="O65" s="354"/>
      <c r="P65" s="354"/>
      <c r="Q65" s="354"/>
    </row>
    <row r="66" spans="1:17" ht="17.25" customHeight="1" x14ac:dyDescent="0.2">
      <c r="A66" s="348"/>
      <c r="B66" s="764"/>
      <c r="C66" s="765"/>
      <c r="D66" s="644"/>
      <c r="E66" s="644"/>
      <c r="F66" s="644"/>
      <c r="G66" s="644"/>
      <c r="H66" s="766"/>
      <c r="I66" s="670"/>
      <c r="J66" s="348"/>
      <c r="K66" s="409"/>
      <c r="L66" s="354"/>
      <c r="M66" s="354"/>
      <c r="N66" s="354"/>
      <c r="O66" s="354"/>
      <c r="P66" s="354"/>
      <c r="Q66" s="354"/>
    </row>
    <row r="67" spans="1:17" ht="17.25" customHeight="1" x14ac:dyDescent="0.2">
      <c r="A67" s="348"/>
      <c r="B67" s="392"/>
      <c r="C67" s="616" t="s">
        <v>366</v>
      </c>
      <c r="D67" s="499"/>
      <c r="E67" s="499"/>
      <c r="F67" s="499"/>
      <c r="G67" s="499"/>
      <c r="H67" s="615"/>
      <c r="I67" s="630"/>
      <c r="J67" s="348"/>
      <c r="K67" s="409"/>
      <c r="L67" s="354"/>
      <c r="M67" s="354"/>
      <c r="N67" s="354"/>
      <c r="O67" s="354"/>
      <c r="P67" s="354"/>
      <c r="Q67" s="354"/>
    </row>
    <row r="68" spans="1:17" ht="17.25" customHeight="1" x14ac:dyDescent="0.2">
      <c r="A68" s="348"/>
      <c r="B68" s="392"/>
      <c r="C68" s="616"/>
      <c r="D68" s="499"/>
      <c r="E68" s="499"/>
      <c r="F68" s="499"/>
      <c r="G68" s="499"/>
      <c r="H68" s="615"/>
      <c r="I68" s="630"/>
      <c r="J68" s="348"/>
      <c r="K68" s="409"/>
      <c r="L68" s="354"/>
      <c r="M68" s="354"/>
      <c r="N68" s="354"/>
      <c r="O68" s="354"/>
      <c r="P68" s="354"/>
      <c r="Q68" s="354"/>
    </row>
    <row r="69" spans="1:17" ht="17.25" customHeight="1" x14ac:dyDescent="0.2">
      <c r="A69" s="348"/>
      <c r="B69" s="392"/>
      <c r="C69" s="619" t="s">
        <v>255</v>
      </c>
      <c r="D69" s="499"/>
      <c r="E69" s="499"/>
      <c r="F69" s="499"/>
      <c r="G69" s="499"/>
      <c r="H69" s="615"/>
      <c r="I69" s="630"/>
      <c r="J69" s="348"/>
      <c r="K69" s="409"/>
      <c r="L69" s="354"/>
      <c r="M69" s="354"/>
      <c r="N69" s="354"/>
      <c r="O69" s="354"/>
      <c r="P69" s="354"/>
      <c r="Q69" s="354"/>
    </row>
    <row r="70" spans="1:17" ht="17.25" customHeight="1" x14ac:dyDescent="0.2">
      <c r="A70" s="348"/>
      <c r="B70" s="392"/>
      <c r="C70" s="616"/>
      <c r="D70" s="499"/>
      <c r="E70" s="499"/>
      <c r="F70" s="499"/>
      <c r="G70" s="499"/>
      <c r="H70" s="615"/>
      <c r="I70" s="630"/>
      <c r="J70" s="348"/>
      <c r="K70" s="409"/>
      <c r="L70" s="354"/>
      <c r="M70" s="354"/>
      <c r="N70" s="354"/>
      <c r="O70" s="354"/>
      <c r="P70" s="354"/>
      <c r="Q70" s="354"/>
    </row>
    <row r="71" spans="1:17" ht="17.25" customHeight="1" x14ac:dyDescent="0.2">
      <c r="A71" s="348"/>
      <c r="B71" s="392"/>
      <c r="C71" s="616" t="s">
        <v>246</v>
      </c>
      <c r="D71" s="499"/>
      <c r="E71" s="499"/>
      <c r="F71" s="499"/>
      <c r="G71" s="499"/>
      <c r="H71" s="615"/>
      <c r="I71" s="630"/>
      <c r="J71" s="348"/>
      <c r="K71" s="409"/>
      <c r="L71" s="354"/>
      <c r="M71" s="354"/>
      <c r="N71" s="354"/>
      <c r="O71" s="354"/>
      <c r="P71" s="354"/>
      <c r="Q71" s="354"/>
    </row>
    <row r="72" spans="1:17" ht="17.25" customHeight="1" x14ac:dyDescent="0.2">
      <c r="A72" s="348"/>
      <c r="B72" s="392">
        <v>25</v>
      </c>
      <c r="C72" s="620" t="s">
        <v>247</v>
      </c>
      <c r="D72" s="394">
        <f>H47</f>
        <v>6218.0271900973403</v>
      </c>
      <c r="E72" s="394">
        <v>936.64529603196058</v>
      </c>
      <c r="F72" s="167">
        <v>0</v>
      </c>
      <c r="G72" s="394">
        <f t="shared" ref="G72:G82" si="18">E72+F72</f>
        <v>936.64529603196058</v>
      </c>
      <c r="H72" s="413">
        <f t="shared" ref="H72:H82" si="19">D72+G72</f>
        <v>7154.6724861293005</v>
      </c>
      <c r="I72" s="632">
        <f>(D72+H72-'B3-3-1_Table 2a'!H20)/2+('B3-3-1_Table 2a'!H20*'B3-3-1_Table 2a'!I20/12)</f>
        <v>6425.9142872799875</v>
      </c>
      <c r="J72" s="348"/>
      <c r="K72" s="409"/>
      <c r="L72" s="763"/>
      <c r="M72" s="354"/>
      <c r="N72" s="354"/>
      <c r="O72" s="354"/>
      <c r="P72" s="354"/>
      <c r="Q72" s="354"/>
    </row>
    <row r="73" spans="1:17" ht="17.25" customHeight="1" x14ac:dyDescent="0.2">
      <c r="A73" s="348"/>
      <c r="B73" s="392">
        <f>B72+1</f>
        <v>26</v>
      </c>
      <c r="C73" s="634" t="s">
        <v>248</v>
      </c>
      <c r="D73" s="394">
        <f>H48</f>
        <v>11906.51576771426</v>
      </c>
      <c r="E73" s="167">
        <v>0</v>
      </c>
      <c r="F73" s="167">
        <v>0</v>
      </c>
      <c r="G73" s="394">
        <f t="shared" si="18"/>
        <v>0</v>
      </c>
      <c r="H73" s="413">
        <f t="shared" si="19"/>
        <v>11906.51576771426</v>
      </c>
      <c r="I73" s="635">
        <f>(D73+H73)/2</f>
        <v>11906.51576771426</v>
      </c>
      <c r="J73" s="348"/>
      <c r="K73" s="409"/>
      <c r="L73" s="763"/>
      <c r="M73" s="354"/>
      <c r="N73" s="354"/>
      <c r="O73" s="354"/>
      <c r="P73" s="354"/>
      <c r="Q73" s="354"/>
    </row>
    <row r="74" spans="1:17" ht="17.25" customHeight="1" thickBot="1" x14ac:dyDescent="0.25">
      <c r="A74" s="348"/>
      <c r="B74" s="392">
        <f t="shared" ref="B74:B79" si="20">B73+1</f>
        <v>27</v>
      </c>
      <c r="C74" s="634" t="s">
        <v>249</v>
      </c>
      <c r="D74" s="755">
        <f>H49</f>
        <v>395.64994203619995</v>
      </c>
      <c r="E74" s="168">
        <v>0</v>
      </c>
      <c r="F74" s="168">
        <v>0</v>
      </c>
      <c r="G74" s="397">
        <f t="shared" si="18"/>
        <v>0</v>
      </c>
      <c r="H74" s="756">
        <f t="shared" si="19"/>
        <v>395.64994203619995</v>
      </c>
      <c r="I74" s="636">
        <f>(D74+H74)/2</f>
        <v>395.64994203619995</v>
      </c>
      <c r="J74" s="348"/>
      <c r="K74" s="409"/>
      <c r="L74" s="763"/>
      <c r="M74" s="354"/>
      <c r="N74" s="354"/>
      <c r="O74" s="354"/>
      <c r="P74" s="354"/>
      <c r="Q74" s="354"/>
    </row>
    <row r="75" spans="1:17" ht="17.25" customHeight="1" x14ac:dyDescent="0.2">
      <c r="A75" s="348"/>
      <c r="B75" s="392">
        <v>28</v>
      </c>
      <c r="C75" s="567" t="s">
        <v>250</v>
      </c>
      <c r="D75" s="757">
        <f>SUM(D72:D74)</f>
        <v>18520.192899847803</v>
      </c>
      <c r="E75" s="757">
        <f t="shared" ref="E75:I75" si="21">SUM(E72:E74)</f>
        <v>936.64529603196058</v>
      </c>
      <c r="F75" s="400">
        <f t="shared" si="21"/>
        <v>0</v>
      </c>
      <c r="G75" s="757">
        <f t="shared" si="21"/>
        <v>936.64529603196058</v>
      </c>
      <c r="H75" s="758">
        <f t="shared" si="21"/>
        <v>19456.838195879762</v>
      </c>
      <c r="I75" s="637">
        <f t="shared" si="21"/>
        <v>18728.079997030451</v>
      </c>
      <c r="J75" s="348"/>
      <c r="K75" s="409"/>
      <c r="L75" s="763"/>
      <c r="M75" s="354"/>
      <c r="N75" s="354"/>
      <c r="O75" s="354"/>
      <c r="P75" s="354"/>
      <c r="Q75" s="354"/>
    </row>
    <row r="76" spans="1:17" ht="17.25" customHeight="1" x14ac:dyDescent="0.2">
      <c r="A76" s="348"/>
      <c r="B76" s="392"/>
      <c r="C76" s="658"/>
      <c r="D76" s="338"/>
      <c r="E76" s="167"/>
      <c r="F76" s="167"/>
      <c r="G76" s="394"/>
      <c r="H76" s="759"/>
      <c r="I76" s="413"/>
      <c r="J76" s="348"/>
      <c r="K76" s="409"/>
      <c r="L76" s="763"/>
      <c r="M76" s="354"/>
      <c r="N76" s="354"/>
      <c r="O76" s="354"/>
      <c r="P76" s="354"/>
      <c r="Q76" s="354"/>
    </row>
    <row r="77" spans="1:17" ht="17.25" customHeight="1" x14ac:dyDescent="0.2">
      <c r="A77" s="348"/>
      <c r="B77" s="392"/>
      <c r="C77" s="567" t="s">
        <v>256</v>
      </c>
      <c r="D77" s="338"/>
      <c r="E77" s="167"/>
      <c r="F77" s="167"/>
      <c r="G77" s="394"/>
      <c r="H77" s="759"/>
      <c r="I77" s="413"/>
      <c r="J77" s="348"/>
      <c r="K77" s="409"/>
      <c r="L77" s="763"/>
      <c r="M77" s="354"/>
      <c r="N77" s="354"/>
      <c r="O77" s="354"/>
      <c r="P77" s="354"/>
      <c r="Q77" s="354"/>
    </row>
    <row r="78" spans="1:17" ht="18.75" customHeight="1" x14ac:dyDescent="0.2">
      <c r="A78" s="348"/>
      <c r="B78" s="392">
        <v>29</v>
      </c>
      <c r="C78" s="658" t="s">
        <v>257</v>
      </c>
      <c r="D78" s="394">
        <f>H53</f>
        <v>3092.2078306972444</v>
      </c>
      <c r="E78" s="394">
        <v>102.18956043700699</v>
      </c>
      <c r="F78" s="167">
        <v>0</v>
      </c>
      <c r="G78" s="394">
        <f t="shared" si="18"/>
        <v>102.18956043700699</v>
      </c>
      <c r="H78" s="413">
        <f t="shared" si="19"/>
        <v>3194.3973911342514</v>
      </c>
      <c r="I78" s="413">
        <f>(D78+H78)/2</f>
        <v>3143.3026109157481</v>
      </c>
      <c r="J78" s="348"/>
      <c r="K78" s="409"/>
      <c r="L78" s="763"/>
      <c r="M78" s="354"/>
      <c r="N78" s="354"/>
      <c r="O78" s="354"/>
      <c r="P78" s="354"/>
      <c r="Q78" s="354"/>
    </row>
    <row r="79" spans="1:17" ht="18.75" customHeight="1" thickBot="1" x14ac:dyDescent="0.25">
      <c r="A79" s="348"/>
      <c r="B79" s="392">
        <f t="shared" si="20"/>
        <v>30</v>
      </c>
      <c r="C79" s="620" t="s">
        <v>264</v>
      </c>
      <c r="D79" s="397">
        <f>H54</f>
        <v>179.85698882999998</v>
      </c>
      <c r="E79" s="397">
        <v>0</v>
      </c>
      <c r="F79" s="168">
        <v>0</v>
      </c>
      <c r="G79" s="397">
        <f t="shared" si="18"/>
        <v>0</v>
      </c>
      <c r="H79" s="414">
        <f t="shared" si="19"/>
        <v>179.85698882999998</v>
      </c>
      <c r="I79" s="414">
        <f>(D79+H79)/2</f>
        <v>179.85698882999998</v>
      </c>
      <c r="J79" s="348"/>
      <c r="K79" s="409"/>
      <c r="L79" s="763"/>
      <c r="M79" s="354"/>
      <c r="N79" s="354"/>
      <c r="O79" s="354"/>
      <c r="P79" s="354"/>
      <c r="Q79" s="354"/>
    </row>
    <row r="80" spans="1:17" ht="18.75" customHeight="1" x14ac:dyDescent="0.2">
      <c r="A80" s="348"/>
      <c r="B80" s="392">
        <v>31</v>
      </c>
      <c r="C80" s="179" t="s">
        <v>259</v>
      </c>
      <c r="D80" s="400">
        <f>SUM(D78:D79)</f>
        <v>3272.0648195272443</v>
      </c>
      <c r="E80" s="400">
        <f t="shared" ref="E80:I80" si="22">SUM(E78:E79)</f>
        <v>102.18956043700699</v>
      </c>
      <c r="F80" s="400">
        <f t="shared" si="22"/>
        <v>0</v>
      </c>
      <c r="G80" s="400">
        <f t="shared" si="22"/>
        <v>102.18956043700699</v>
      </c>
      <c r="H80" s="415">
        <f t="shared" si="22"/>
        <v>3374.2543799642513</v>
      </c>
      <c r="I80" s="415">
        <f t="shared" si="22"/>
        <v>3323.159599745748</v>
      </c>
      <c r="J80" s="348"/>
      <c r="K80" s="409"/>
      <c r="L80" s="763"/>
      <c r="M80" s="354"/>
      <c r="N80" s="354"/>
      <c r="O80" s="354"/>
      <c r="P80" s="354"/>
      <c r="Q80" s="354"/>
    </row>
    <row r="81" spans="1:17" ht="18.75" customHeight="1" x14ac:dyDescent="0.2">
      <c r="A81" s="348"/>
      <c r="B81" s="392"/>
      <c r="C81" s="179"/>
      <c r="D81" s="394"/>
      <c r="E81" s="394"/>
      <c r="F81" s="167"/>
      <c r="G81" s="394"/>
      <c r="H81" s="413"/>
      <c r="I81" s="413"/>
      <c r="J81" s="348"/>
      <c r="K81" s="409"/>
      <c r="L81" s="763"/>
      <c r="M81" s="354"/>
      <c r="N81" s="354"/>
      <c r="O81" s="354"/>
      <c r="P81" s="354"/>
      <c r="Q81" s="354"/>
    </row>
    <row r="82" spans="1:17" ht="18.75" customHeight="1" x14ac:dyDescent="0.2">
      <c r="A82" s="348"/>
      <c r="B82" s="392">
        <v>32</v>
      </c>
      <c r="C82" s="622" t="s">
        <v>298</v>
      </c>
      <c r="D82" s="394">
        <f>H57</f>
        <v>878.48413653447449</v>
      </c>
      <c r="E82" s="394">
        <v>32.899123656277602</v>
      </c>
      <c r="F82" s="167">
        <v>0</v>
      </c>
      <c r="G82" s="394">
        <f t="shared" si="18"/>
        <v>32.899123656277602</v>
      </c>
      <c r="H82" s="413">
        <f t="shared" si="19"/>
        <v>911.38326019075214</v>
      </c>
      <c r="I82" s="413">
        <f>(D82+H82)/2</f>
        <v>894.93369836261331</v>
      </c>
      <c r="J82" s="348"/>
      <c r="K82" s="409"/>
      <c r="L82" s="763"/>
      <c r="M82" s="354"/>
      <c r="N82" s="354"/>
      <c r="O82" s="354"/>
      <c r="P82" s="354"/>
      <c r="Q82" s="354"/>
    </row>
    <row r="83" spans="1:17" ht="18.75" customHeight="1" thickBot="1" x14ac:dyDescent="0.25">
      <c r="A83" s="348"/>
      <c r="B83" s="392"/>
      <c r="C83" s="622"/>
      <c r="D83" s="397"/>
      <c r="E83" s="397"/>
      <c r="F83" s="168"/>
      <c r="G83" s="397"/>
      <c r="H83" s="414"/>
      <c r="I83" s="414"/>
      <c r="J83" s="348"/>
      <c r="K83" s="409"/>
      <c r="L83" s="763"/>
      <c r="M83" s="354"/>
      <c r="N83" s="354"/>
      <c r="O83" s="354"/>
      <c r="P83" s="354"/>
      <c r="Q83" s="354"/>
    </row>
    <row r="84" spans="1:17" ht="17.25" customHeight="1" x14ac:dyDescent="0.2">
      <c r="A84" s="348"/>
      <c r="B84" s="392">
        <f>B82+1</f>
        <v>33</v>
      </c>
      <c r="C84" s="567" t="s">
        <v>253</v>
      </c>
      <c r="D84" s="400">
        <f>D75+D80+D82</f>
        <v>22670.74185590952</v>
      </c>
      <c r="E84" s="400">
        <f t="shared" ref="E84:I84" si="23">E75+E80+E82</f>
        <v>1071.7339801252451</v>
      </c>
      <c r="F84" s="400">
        <f t="shared" si="23"/>
        <v>0</v>
      </c>
      <c r="G84" s="400">
        <f t="shared" si="23"/>
        <v>1071.7339801252451</v>
      </c>
      <c r="H84" s="415">
        <f t="shared" si="23"/>
        <v>23742.475836034766</v>
      </c>
      <c r="I84" s="415">
        <f t="shared" si="23"/>
        <v>22946.173295138811</v>
      </c>
      <c r="J84" s="348"/>
      <c r="K84" s="409"/>
      <c r="L84" s="354"/>
      <c r="M84" s="354"/>
      <c r="N84" s="354"/>
      <c r="O84" s="354"/>
      <c r="P84" s="354"/>
      <c r="Q84" s="354"/>
    </row>
    <row r="85" spans="1:17" ht="17.25" customHeight="1" x14ac:dyDescent="0.2">
      <c r="A85" s="348"/>
      <c r="B85" s="392"/>
      <c r="C85" s="622"/>
      <c r="D85" s="394"/>
      <c r="E85" s="394"/>
      <c r="F85" s="394"/>
      <c r="G85" s="394"/>
      <c r="H85" s="413"/>
      <c r="I85" s="413"/>
      <c r="J85" s="348"/>
      <c r="K85" s="409"/>
      <c r="L85" s="354"/>
      <c r="M85" s="354"/>
      <c r="N85" s="354"/>
      <c r="O85" s="354"/>
      <c r="P85" s="354"/>
      <c r="Q85" s="354"/>
    </row>
    <row r="86" spans="1:17" ht="17.25" customHeight="1" thickBot="1" x14ac:dyDescent="0.25">
      <c r="A86" s="348"/>
      <c r="B86" s="392">
        <f>B84+1</f>
        <v>34</v>
      </c>
      <c r="C86" s="622" t="s">
        <v>254</v>
      </c>
      <c r="D86" s="397">
        <f>H61</f>
        <v>3104.7425534784225</v>
      </c>
      <c r="E86" s="397">
        <v>0</v>
      </c>
      <c r="F86" s="397">
        <v>0</v>
      </c>
      <c r="G86" s="397">
        <f>E86+F86</f>
        <v>0</v>
      </c>
      <c r="H86" s="414">
        <f>D86+G86</f>
        <v>3104.7425534784225</v>
      </c>
      <c r="I86" s="414">
        <f>(D86+H86)/2</f>
        <v>3104.7425534784225</v>
      </c>
      <c r="J86" s="348"/>
      <c r="K86" s="409"/>
      <c r="L86" s="354"/>
      <c r="M86" s="354"/>
      <c r="N86" s="354"/>
      <c r="O86" s="354"/>
      <c r="P86" s="354"/>
      <c r="Q86" s="354"/>
    </row>
    <row r="87" spans="1:17" ht="24" customHeight="1" thickBot="1" x14ac:dyDescent="0.25">
      <c r="A87" s="348"/>
      <c r="B87" s="524">
        <f>B86+1</f>
        <v>35</v>
      </c>
      <c r="C87" s="660" t="s">
        <v>27</v>
      </c>
      <c r="D87" s="527">
        <f>D84+D86</f>
        <v>25775.484409387944</v>
      </c>
      <c r="E87" s="527">
        <f t="shared" ref="E87:I87" si="24">E84+E86</f>
        <v>1071.7339801252451</v>
      </c>
      <c r="F87" s="527">
        <f t="shared" si="24"/>
        <v>0</v>
      </c>
      <c r="G87" s="527">
        <f t="shared" si="24"/>
        <v>1071.7339801252451</v>
      </c>
      <c r="H87" s="528">
        <f t="shared" si="24"/>
        <v>26847.218389513189</v>
      </c>
      <c r="I87" s="528">
        <f t="shared" si="24"/>
        <v>26050.915848617235</v>
      </c>
      <c r="J87" s="348"/>
      <c r="K87" s="409"/>
      <c r="L87" s="354"/>
      <c r="M87" s="354"/>
      <c r="N87" s="354"/>
      <c r="O87" s="354"/>
      <c r="P87" s="354"/>
      <c r="Q87" s="354"/>
    </row>
    <row r="88" spans="1:17" ht="17.45" customHeight="1" thickTop="1" x14ac:dyDescent="0.2">
      <c r="A88" s="348"/>
      <c r="B88" s="529"/>
      <c r="C88" s="760"/>
      <c r="D88" s="532"/>
      <c r="E88" s="663"/>
      <c r="F88" s="663"/>
      <c r="G88" s="532"/>
      <c r="H88" s="533"/>
      <c r="I88" s="533"/>
      <c r="J88" s="348"/>
      <c r="K88" s="409"/>
      <c r="L88" s="354"/>
      <c r="M88" s="354"/>
      <c r="N88" s="354"/>
      <c r="O88" s="354"/>
      <c r="P88" s="354"/>
      <c r="Q88" s="354"/>
    </row>
    <row r="89" spans="1:17" ht="17.45" customHeight="1" x14ac:dyDescent="0.2">
      <c r="A89" s="348"/>
      <c r="B89" s="560"/>
      <c r="C89" s="761" t="s">
        <v>260</v>
      </c>
      <c r="D89" s="394"/>
      <c r="E89" s="167"/>
      <c r="F89" s="167"/>
      <c r="G89" s="394"/>
      <c r="H89" s="413"/>
      <c r="I89" s="413"/>
      <c r="J89" s="348"/>
      <c r="K89" s="409"/>
      <c r="L89" s="354"/>
      <c r="M89" s="354"/>
      <c r="N89" s="354"/>
      <c r="O89" s="354"/>
      <c r="P89" s="354"/>
      <c r="Q89" s="354"/>
    </row>
    <row r="90" spans="1:17" ht="24" customHeight="1" thickBot="1" x14ac:dyDescent="0.25">
      <c r="A90" s="348"/>
      <c r="B90" s="402">
        <f>B87+1</f>
        <v>36</v>
      </c>
      <c r="C90" s="673" t="s">
        <v>261</v>
      </c>
      <c r="D90" s="397">
        <f>H65</f>
        <v>0</v>
      </c>
      <c r="E90" s="397">
        <v>0</v>
      </c>
      <c r="F90" s="168">
        <v>0</v>
      </c>
      <c r="G90" s="397">
        <f t="shared" ref="G90" si="25">E90+F90</f>
        <v>0</v>
      </c>
      <c r="H90" s="414">
        <f>D90+G90</f>
        <v>0</v>
      </c>
      <c r="I90" s="414">
        <v>0</v>
      </c>
      <c r="J90" s="348"/>
      <c r="K90" s="409"/>
      <c r="L90" s="354"/>
      <c r="M90" s="354"/>
      <c r="N90" s="354"/>
      <c r="O90" s="354"/>
      <c r="P90" s="354"/>
      <c r="Q90" s="354"/>
    </row>
    <row r="91" spans="1:17" ht="17.25" customHeight="1" x14ac:dyDescent="0.2">
      <c r="A91" s="348"/>
      <c r="B91" s="624"/>
      <c r="C91" s="647"/>
      <c r="D91" s="641"/>
      <c r="E91" s="641"/>
      <c r="F91" s="641"/>
      <c r="G91" s="640"/>
      <c r="H91" s="535"/>
      <c r="I91" s="652"/>
      <c r="J91" s="348"/>
      <c r="K91" s="409"/>
      <c r="L91" s="354"/>
      <c r="M91" s="354"/>
      <c r="N91" s="354"/>
      <c r="O91" s="354"/>
      <c r="P91" s="354"/>
      <c r="Q91" s="354"/>
    </row>
    <row r="92" spans="1:17" ht="17.25" customHeight="1" x14ac:dyDescent="0.2">
      <c r="A92" s="348"/>
      <c r="B92" s="392"/>
      <c r="C92" s="616" t="s">
        <v>367</v>
      </c>
      <c r="D92" s="499"/>
      <c r="E92" s="499"/>
      <c r="F92" s="499"/>
      <c r="G92" s="499"/>
      <c r="H92" s="653"/>
      <c r="I92" s="630"/>
      <c r="J92" s="348"/>
      <c r="K92" s="409"/>
      <c r="L92" s="354"/>
      <c r="M92" s="354"/>
      <c r="N92" s="354"/>
      <c r="O92" s="354"/>
      <c r="P92" s="354"/>
      <c r="Q92" s="354"/>
    </row>
    <row r="93" spans="1:17" ht="17.25" customHeight="1" x14ac:dyDescent="0.2">
      <c r="A93" s="348"/>
      <c r="B93" s="392"/>
      <c r="C93" s="616"/>
      <c r="D93" s="499"/>
      <c r="E93" s="499"/>
      <c r="F93" s="499"/>
      <c r="G93" s="499"/>
      <c r="H93" s="653"/>
      <c r="I93" s="630"/>
      <c r="J93" s="348"/>
      <c r="K93" s="409"/>
      <c r="L93" s="354"/>
      <c r="M93" s="354"/>
      <c r="N93" s="354"/>
      <c r="O93" s="354"/>
      <c r="P93" s="354"/>
      <c r="Q93" s="354"/>
    </row>
    <row r="94" spans="1:17" ht="17.25" customHeight="1" x14ac:dyDescent="0.2">
      <c r="A94" s="348"/>
      <c r="B94" s="392"/>
      <c r="C94" s="619" t="s">
        <v>255</v>
      </c>
      <c r="D94" s="499"/>
      <c r="E94" s="499"/>
      <c r="F94" s="499"/>
      <c r="G94" s="499"/>
      <c r="H94" s="653"/>
      <c r="I94" s="630"/>
      <c r="J94" s="348"/>
      <c r="K94" s="409"/>
      <c r="L94" s="354"/>
      <c r="M94" s="354"/>
      <c r="N94" s="354"/>
      <c r="O94" s="354"/>
      <c r="P94" s="354"/>
      <c r="Q94" s="354"/>
    </row>
    <row r="95" spans="1:17" ht="17.25" customHeight="1" x14ac:dyDescent="0.2">
      <c r="A95" s="348"/>
      <c r="B95" s="392"/>
      <c r="C95" s="616"/>
      <c r="D95" s="499"/>
      <c r="E95" s="499"/>
      <c r="F95" s="499"/>
      <c r="G95" s="499"/>
      <c r="H95" s="653"/>
      <c r="I95" s="630"/>
      <c r="J95" s="348"/>
      <c r="K95" s="409"/>
      <c r="L95" s="354"/>
      <c r="M95" s="354"/>
      <c r="N95" s="354"/>
      <c r="O95" s="354"/>
      <c r="P95" s="354"/>
      <c r="Q95" s="354"/>
    </row>
    <row r="96" spans="1:17" ht="17.25" customHeight="1" x14ac:dyDescent="0.2">
      <c r="A96" s="348"/>
      <c r="B96" s="392"/>
      <c r="C96" s="616" t="s">
        <v>246</v>
      </c>
      <c r="D96" s="499"/>
      <c r="E96" s="499"/>
      <c r="F96" s="499"/>
      <c r="G96" s="499"/>
      <c r="H96" s="653"/>
      <c r="I96" s="630"/>
      <c r="J96" s="348"/>
      <c r="K96" s="409"/>
      <c r="L96" s="354"/>
      <c r="M96" s="354"/>
      <c r="N96" s="354"/>
      <c r="O96" s="354"/>
      <c r="P96" s="354"/>
      <c r="Q96" s="354"/>
    </row>
    <row r="97" spans="1:17" ht="17.25" customHeight="1" x14ac:dyDescent="0.2">
      <c r="A97" s="348"/>
      <c r="B97" s="392">
        <v>37</v>
      </c>
      <c r="C97" s="620" t="s">
        <v>247</v>
      </c>
      <c r="D97" s="394">
        <f>H72</f>
        <v>7154.6724861293005</v>
      </c>
      <c r="E97" s="167">
        <v>1059.1979954742549</v>
      </c>
      <c r="F97" s="167">
        <v>0</v>
      </c>
      <c r="G97" s="394">
        <f>E97+F97</f>
        <v>1059.1979954742549</v>
      </c>
      <c r="H97" s="413">
        <f t="shared" ref="H97:H107" si="26">D97+G97</f>
        <v>8213.8704816035552</v>
      </c>
      <c r="I97" s="632">
        <f>((D97+H97-SUM('B3-3-1_Table 2a'!H21:H23))/2)+('B3-3-1_Table 2a'!H21*'B3-3-1_Table 2a'!I21/12)+('B3-3-1_Table 2a'!H22*'B3-3-1_Table 2a'!I22/12)+('B3-3-1_Table 2a'!H23*'B3-3-1_Table 2a'!I23/12)</f>
        <v>7400.672464283095</v>
      </c>
      <c r="J97" s="348"/>
      <c r="K97" s="409"/>
      <c r="L97" s="767"/>
      <c r="M97" s="354"/>
      <c r="N97" s="354"/>
      <c r="O97" s="354"/>
      <c r="P97" s="536"/>
      <c r="Q97" s="354"/>
    </row>
    <row r="98" spans="1:17" ht="17.25" customHeight="1" x14ac:dyDescent="0.2">
      <c r="A98" s="348"/>
      <c r="B98" s="392">
        <f>B97+1</f>
        <v>38</v>
      </c>
      <c r="C98" s="634" t="s">
        <v>248</v>
      </c>
      <c r="D98" s="394">
        <f>H73</f>
        <v>11906.51576771426</v>
      </c>
      <c r="E98" s="167">
        <v>0</v>
      </c>
      <c r="F98" s="167">
        <v>0</v>
      </c>
      <c r="G98" s="394">
        <f>E98+F98</f>
        <v>0</v>
      </c>
      <c r="H98" s="413">
        <f t="shared" si="26"/>
        <v>11906.51576771426</v>
      </c>
      <c r="I98" s="635">
        <f>(D98+H98)/2</f>
        <v>11906.51576771426</v>
      </c>
      <c r="J98" s="348"/>
      <c r="K98" s="409"/>
      <c r="L98" s="763"/>
      <c r="M98" s="354"/>
      <c r="N98" s="354"/>
      <c r="O98" s="354"/>
      <c r="P98" s="354"/>
      <c r="Q98" s="354"/>
    </row>
    <row r="99" spans="1:17" ht="17.25" customHeight="1" thickBot="1" x14ac:dyDescent="0.25">
      <c r="A99" s="348"/>
      <c r="B99" s="392">
        <f t="shared" ref="B99:B104" si="27">B98+1</f>
        <v>39</v>
      </c>
      <c r="C99" s="634" t="s">
        <v>249</v>
      </c>
      <c r="D99" s="755">
        <f>H74</f>
        <v>395.64994203619995</v>
      </c>
      <c r="E99" s="168">
        <v>0</v>
      </c>
      <c r="F99" s="168">
        <v>0</v>
      </c>
      <c r="G99" s="397">
        <f>E99+F99</f>
        <v>0</v>
      </c>
      <c r="H99" s="756">
        <f t="shared" si="26"/>
        <v>395.64994203619995</v>
      </c>
      <c r="I99" s="636">
        <f>(D99+H99)/2</f>
        <v>395.64994203619995</v>
      </c>
      <c r="J99" s="348"/>
      <c r="K99" s="409"/>
      <c r="L99" s="763"/>
      <c r="M99" s="354"/>
      <c r="N99" s="354"/>
      <c r="O99" s="354"/>
      <c r="P99" s="354"/>
      <c r="Q99" s="354"/>
    </row>
    <row r="100" spans="1:17" ht="17.25" customHeight="1" x14ac:dyDescent="0.2">
      <c r="A100" s="348"/>
      <c r="B100" s="392">
        <v>40</v>
      </c>
      <c r="C100" s="622" t="s">
        <v>250</v>
      </c>
      <c r="D100" s="757">
        <f>SUM(D97:D99)</f>
        <v>19456.838195879762</v>
      </c>
      <c r="E100" s="757">
        <f t="shared" ref="E100:I100" si="28">SUM(E97:E99)</f>
        <v>1059.1979954742549</v>
      </c>
      <c r="F100" s="400">
        <f t="shared" si="28"/>
        <v>0</v>
      </c>
      <c r="G100" s="757">
        <f t="shared" si="28"/>
        <v>1059.1979954742549</v>
      </c>
      <c r="H100" s="758">
        <f t="shared" si="28"/>
        <v>20516.036191354018</v>
      </c>
      <c r="I100" s="637">
        <f t="shared" si="28"/>
        <v>19702.838174033557</v>
      </c>
      <c r="J100" s="348"/>
      <c r="K100" s="409"/>
      <c r="L100" s="763"/>
      <c r="M100" s="354"/>
      <c r="N100" s="354"/>
      <c r="O100" s="354"/>
      <c r="P100" s="354"/>
      <c r="Q100" s="354"/>
    </row>
    <row r="101" spans="1:17" ht="17.25" customHeight="1" x14ac:dyDescent="0.2">
      <c r="A101" s="348"/>
      <c r="B101" s="392"/>
      <c r="C101" s="622"/>
      <c r="D101" s="338"/>
      <c r="E101" s="167"/>
      <c r="F101" s="167"/>
      <c r="G101" s="338"/>
      <c r="H101" s="759"/>
      <c r="I101" s="413"/>
      <c r="J101" s="348"/>
      <c r="K101" s="409"/>
      <c r="L101" s="763"/>
      <c r="M101" s="354"/>
      <c r="N101" s="354"/>
      <c r="O101" s="354"/>
      <c r="P101" s="354"/>
      <c r="Q101" s="354"/>
    </row>
    <row r="102" spans="1:17" ht="17.25" customHeight="1" x14ac:dyDescent="0.2">
      <c r="A102" s="348"/>
      <c r="B102" s="392"/>
      <c r="C102" s="622" t="s">
        <v>256</v>
      </c>
      <c r="D102" s="338"/>
      <c r="E102" s="167"/>
      <c r="F102" s="167"/>
      <c r="G102" s="338"/>
      <c r="H102" s="759"/>
      <c r="I102" s="413"/>
      <c r="J102" s="348"/>
      <c r="K102" s="409"/>
      <c r="L102" s="763"/>
      <c r="M102" s="354"/>
      <c r="N102" s="354"/>
      <c r="O102" s="354"/>
      <c r="P102" s="354"/>
      <c r="Q102" s="354"/>
    </row>
    <row r="103" spans="1:17" ht="17.100000000000001" customHeight="1" x14ac:dyDescent="0.2">
      <c r="A103" s="348"/>
      <c r="B103" s="392">
        <v>41</v>
      </c>
      <c r="C103" s="658" t="s">
        <v>257</v>
      </c>
      <c r="D103" s="394">
        <f>H78</f>
        <v>3194.3973911342514</v>
      </c>
      <c r="E103" s="394">
        <v>348.87260257131794</v>
      </c>
      <c r="F103" s="167">
        <v>0</v>
      </c>
      <c r="G103" s="394">
        <f t="shared" ref="G103:G104" si="29">E103+F103</f>
        <v>348.87260257131794</v>
      </c>
      <c r="H103" s="413">
        <f t="shared" si="26"/>
        <v>3543.2699937055695</v>
      </c>
      <c r="I103" s="413">
        <f>((D103+H103-SUM('B3-3-1_Table 2a'!H26))/2)+('B3-3-1_Table 2a'!H26*'B3-3-1_Table 2a'!I26/12)</f>
        <v>3393.3899424199099</v>
      </c>
      <c r="J103" s="348"/>
      <c r="K103" s="409"/>
      <c r="L103" s="763"/>
      <c r="M103" s="354"/>
      <c r="N103" s="354"/>
      <c r="O103" s="354"/>
      <c r="P103" s="354"/>
      <c r="Q103" s="354"/>
    </row>
    <row r="104" spans="1:17" ht="17.100000000000001" customHeight="1" thickBot="1" x14ac:dyDescent="0.25">
      <c r="A104" s="348"/>
      <c r="B104" s="392">
        <f t="shared" si="27"/>
        <v>42</v>
      </c>
      <c r="C104" s="620" t="s">
        <v>264</v>
      </c>
      <c r="D104" s="397">
        <f>H79</f>
        <v>179.85698882999998</v>
      </c>
      <c r="E104" s="397">
        <v>0</v>
      </c>
      <c r="F104" s="168">
        <v>0</v>
      </c>
      <c r="G104" s="397">
        <f t="shared" si="29"/>
        <v>0</v>
      </c>
      <c r="H104" s="414">
        <f t="shared" si="26"/>
        <v>179.85698882999998</v>
      </c>
      <c r="I104" s="414">
        <f>(D104+H104)/2</f>
        <v>179.85698882999998</v>
      </c>
      <c r="J104" s="348"/>
      <c r="K104" s="409"/>
      <c r="L104" s="763"/>
      <c r="M104" s="354"/>
      <c r="N104" s="354"/>
      <c r="O104" s="354"/>
      <c r="P104" s="354"/>
      <c r="Q104" s="354"/>
    </row>
    <row r="105" spans="1:17" ht="17.100000000000001" customHeight="1" x14ac:dyDescent="0.2">
      <c r="A105" s="348"/>
      <c r="B105" s="392">
        <v>43</v>
      </c>
      <c r="C105" s="179" t="s">
        <v>259</v>
      </c>
      <c r="D105" s="400">
        <f>SUM(D103:D104)</f>
        <v>3374.2543799642513</v>
      </c>
      <c r="E105" s="400">
        <f t="shared" ref="E105:I105" si="30">SUM(E103:E104)</f>
        <v>348.87260257131794</v>
      </c>
      <c r="F105" s="400">
        <f t="shared" si="30"/>
        <v>0</v>
      </c>
      <c r="G105" s="400">
        <f t="shared" si="30"/>
        <v>348.87260257131794</v>
      </c>
      <c r="H105" s="415">
        <f t="shared" si="30"/>
        <v>3723.1269825355694</v>
      </c>
      <c r="I105" s="415">
        <f t="shared" si="30"/>
        <v>3573.2469312499097</v>
      </c>
      <c r="J105" s="348"/>
      <c r="K105" s="409"/>
      <c r="L105" s="763"/>
      <c r="M105" s="354"/>
      <c r="N105" s="354"/>
      <c r="O105" s="354"/>
      <c r="P105" s="354"/>
      <c r="Q105" s="354"/>
    </row>
    <row r="106" spans="1:17" ht="17.100000000000001" customHeight="1" x14ac:dyDescent="0.2">
      <c r="A106" s="348"/>
      <c r="B106" s="392"/>
      <c r="C106" s="179"/>
      <c r="D106" s="394"/>
      <c r="E106" s="394"/>
      <c r="F106" s="167"/>
      <c r="G106" s="394"/>
      <c r="H106" s="413"/>
      <c r="I106" s="413"/>
      <c r="J106" s="348"/>
      <c r="K106" s="409"/>
      <c r="L106" s="763"/>
      <c r="M106" s="354"/>
      <c r="N106" s="354"/>
      <c r="O106" s="354"/>
      <c r="P106" s="354"/>
      <c r="Q106" s="354"/>
    </row>
    <row r="107" spans="1:17" ht="18.75" customHeight="1" x14ac:dyDescent="0.2">
      <c r="A107" s="354"/>
      <c r="B107" s="392">
        <v>44</v>
      </c>
      <c r="C107" s="622" t="s">
        <v>298</v>
      </c>
      <c r="D107" s="394">
        <f>H82</f>
        <v>911.38326019075214</v>
      </c>
      <c r="E107" s="394">
        <v>71.359625259326009</v>
      </c>
      <c r="F107" s="167">
        <v>0</v>
      </c>
      <c r="G107" s="394">
        <f>E107+F107</f>
        <v>71.359625259326009</v>
      </c>
      <c r="H107" s="413">
        <f t="shared" si="26"/>
        <v>982.74288545007812</v>
      </c>
      <c r="I107" s="413">
        <f>(D107+H107)/2</f>
        <v>947.06307282041507</v>
      </c>
      <c r="J107" s="354"/>
      <c r="K107" s="409"/>
      <c r="L107" s="763"/>
      <c r="M107" s="354"/>
      <c r="N107" s="354"/>
      <c r="O107" s="354"/>
      <c r="P107" s="354"/>
      <c r="Q107" s="354"/>
    </row>
    <row r="108" spans="1:17" ht="18.75" customHeight="1" thickBot="1" x14ac:dyDescent="0.25">
      <c r="A108" s="354"/>
      <c r="B108" s="392"/>
      <c r="C108" s="622"/>
      <c r="D108" s="397"/>
      <c r="E108" s="397"/>
      <c r="F108" s="168"/>
      <c r="G108" s="397"/>
      <c r="H108" s="414"/>
      <c r="I108" s="414"/>
      <c r="J108" s="354"/>
      <c r="K108" s="409"/>
      <c r="L108" s="763"/>
      <c r="M108" s="354"/>
      <c r="N108" s="354"/>
      <c r="O108" s="354"/>
      <c r="P108" s="354"/>
      <c r="Q108" s="354"/>
    </row>
    <row r="109" spans="1:17" ht="17.25" customHeight="1" x14ac:dyDescent="0.2">
      <c r="A109" s="354"/>
      <c r="B109" s="392">
        <f>B107+1</f>
        <v>45</v>
      </c>
      <c r="C109" s="567" t="s">
        <v>253</v>
      </c>
      <c r="D109" s="400">
        <f>D100+D105+D107</f>
        <v>23742.475836034766</v>
      </c>
      <c r="E109" s="400">
        <f t="shared" ref="E109:I109" si="31">E100+E105+E107</f>
        <v>1479.4302233048988</v>
      </c>
      <c r="F109" s="400">
        <f t="shared" si="31"/>
        <v>0</v>
      </c>
      <c r="G109" s="400">
        <f t="shared" si="31"/>
        <v>1479.4302233048988</v>
      </c>
      <c r="H109" s="415">
        <f t="shared" si="31"/>
        <v>25221.906059339668</v>
      </c>
      <c r="I109" s="415">
        <f t="shared" si="31"/>
        <v>24223.148178103882</v>
      </c>
      <c r="J109" s="354"/>
      <c r="K109" s="409"/>
      <c r="L109" s="354"/>
      <c r="M109" s="354"/>
      <c r="N109" s="354"/>
      <c r="O109" s="354"/>
      <c r="P109" s="354"/>
      <c r="Q109" s="354"/>
    </row>
    <row r="110" spans="1:17" ht="17.25" customHeight="1" x14ac:dyDescent="0.2">
      <c r="A110" s="354"/>
      <c r="B110" s="392"/>
      <c r="C110" s="622"/>
      <c r="D110" s="394"/>
      <c r="E110" s="394"/>
      <c r="F110" s="394"/>
      <c r="G110" s="394"/>
      <c r="H110" s="413"/>
      <c r="I110" s="413"/>
      <c r="J110" s="354"/>
      <c r="K110" s="409"/>
      <c r="L110" s="354"/>
      <c r="M110" s="354"/>
      <c r="N110" s="354"/>
      <c r="O110" s="354"/>
      <c r="P110" s="354"/>
      <c r="Q110" s="354"/>
    </row>
    <row r="111" spans="1:17" ht="17.25" customHeight="1" thickBot="1" x14ac:dyDescent="0.25">
      <c r="A111" s="348"/>
      <c r="B111" s="392">
        <f>B109+1</f>
        <v>46</v>
      </c>
      <c r="C111" s="622" t="s">
        <v>254</v>
      </c>
      <c r="D111" s="397">
        <f>H86</f>
        <v>3104.7425534784225</v>
      </c>
      <c r="E111" s="397">
        <v>0</v>
      </c>
      <c r="F111" s="397">
        <v>0</v>
      </c>
      <c r="G111" s="397">
        <f>E111+F111</f>
        <v>0</v>
      </c>
      <c r="H111" s="414">
        <f>D111+G111</f>
        <v>3104.7425534784225</v>
      </c>
      <c r="I111" s="414">
        <f>(D111+H111)/2</f>
        <v>3104.7425534784225</v>
      </c>
      <c r="J111" s="348"/>
      <c r="K111" s="409"/>
      <c r="L111" s="354"/>
      <c r="M111" s="354"/>
      <c r="N111" s="354"/>
      <c r="O111" s="354"/>
      <c r="P111" s="354"/>
      <c r="Q111" s="354"/>
    </row>
    <row r="112" spans="1:17" ht="24" customHeight="1" thickBot="1" x14ac:dyDescent="0.25">
      <c r="A112" s="348"/>
      <c r="B112" s="524">
        <f>B111+1</f>
        <v>47</v>
      </c>
      <c r="C112" s="660" t="s">
        <v>27</v>
      </c>
      <c r="D112" s="527">
        <f>D109+D111</f>
        <v>26847.218389513189</v>
      </c>
      <c r="E112" s="527">
        <f t="shared" ref="E112:I112" si="32">E109+E111</f>
        <v>1479.4302233048988</v>
      </c>
      <c r="F112" s="527">
        <f t="shared" si="32"/>
        <v>0</v>
      </c>
      <c r="G112" s="527">
        <f t="shared" si="32"/>
        <v>1479.4302233048988</v>
      </c>
      <c r="H112" s="528">
        <f t="shared" si="32"/>
        <v>28326.648612818091</v>
      </c>
      <c r="I112" s="528">
        <f t="shared" si="32"/>
        <v>27327.890731582305</v>
      </c>
      <c r="J112" s="348"/>
      <c r="K112" s="409"/>
      <c r="L112" s="354"/>
      <c r="M112" s="354"/>
      <c r="N112" s="354"/>
      <c r="O112" s="354"/>
      <c r="P112" s="354"/>
      <c r="Q112" s="354"/>
    </row>
    <row r="113" spans="1:17" ht="17.45" customHeight="1" thickTop="1" x14ac:dyDescent="0.2">
      <c r="A113" s="348"/>
      <c r="B113" s="529"/>
      <c r="C113" s="760"/>
      <c r="D113" s="532"/>
      <c r="E113" s="663"/>
      <c r="F113" s="663"/>
      <c r="G113" s="532"/>
      <c r="H113" s="533"/>
      <c r="I113" s="533"/>
      <c r="J113" s="348"/>
      <c r="K113" s="409"/>
      <c r="L113" s="354"/>
      <c r="M113" s="354"/>
      <c r="N113" s="354"/>
      <c r="O113" s="354"/>
      <c r="P113" s="354"/>
      <c r="Q113" s="354"/>
    </row>
    <row r="114" spans="1:17" ht="17.45" customHeight="1" x14ac:dyDescent="0.2">
      <c r="A114" s="348"/>
      <c r="B114" s="493"/>
      <c r="C114" s="761" t="s">
        <v>260</v>
      </c>
      <c r="D114" s="394"/>
      <c r="E114" s="167"/>
      <c r="F114" s="167"/>
      <c r="G114" s="394"/>
      <c r="H114" s="413"/>
      <c r="I114" s="413"/>
      <c r="J114" s="348"/>
      <c r="K114" s="409"/>
      <c r="L114" s="768"/>
      <c r="M114" s="354"/>
      <c r="N114" s="354"/>
      <c r="O114" s="354"/>
      <c r="P114" s="354"/>
      <c r="Q114" s="354"/>
    </row>
    <row r="115" spans="1:17" ht="24" customHeight="1" thickBot="1" x14ac:dyDescent="0.25">
      <c r="A115" s="348"/>
      <c r="B115" s="402">
        <f>B112+1</f>
        <v>48</v>
      </c>
      <c r="C115" s="673" t="s">
        <v>261</v>
      </c>
      <c r="D115" s="397">
        <f>H90</f>
        <v>0</v>
      </c>
      <c r="E115" s="397">
        <v>6584.9249483975218</v>
      </c>
      <c r="F115" s="168">
        <v>0</v>
      </c>
      <c r="G115" s="397">
        <f t="shared" ref="G115" si="33">E115+F115</f>
        <v>6584.9249483975218</v>
      </c>
      <c r="H115" s="414">
        <f>D115+G115</f>
        <v>6584.9249483975218</v>
      </c>
      <c r="I115" s="414">
        <f>(D115+H115-'B3-3-1_Table 2a'!H31)/2+('B3-3-1_Table 2a'!H31*'B3-3-1_Table 2a'!I31/12)</f>
        <v>1371.8593642400112</v>
      </c>
      <c r="J115" s="348"/>
      <c r="L115" s="769"/>
      <c r="M115" s="354"/>
      <c r="N115" s="354"/>
      <c r="O115" s="354"/>
      <c r="P115" s="354"/>
      <c r="Q115" s="354"/>
    </row>
    <row r="116" spans="1:17" ht="17.25" customHeight="1" x14ac:dyDescent="0.2">
      <c r="A116" s="354"/>
      <c r="B116" s="764"/>
      <c r="C116" s="765"/>
      <c r="D116" s="644"/>
      <c r="E116" s="644"/>
      <c r="F116" s="644"/>
      <c r="G116" s="644"/>
      <c r="H116" s="766"/>
      <c r="I116" s="646"/>
      <c r="J116" s="354"/>
      <c r="K116" s="409"/>
      <c r="L116" s="769"/>
      <c r="M116" s="354"/>
      <c r="N116" s="354"/>
      <c r="O116" s="354"/>
      <c r="P116" s="354"/>
      <c r="Q116" s="354"/>
    </row>
    <row r="117" spans="1:17" ht="17.25" customHeight="1" x14ac:dyDescent="0.2">
      <c r="A117" s="354"/>
      <c r="B117" s="392"/>
      <c r="C117" s="770" t="s">
        <v>368</v>
      </c>
      <c r="D117" s="499"/>
      <c r="E117" s="499"/>
      <c r="F117" s="499"/>
      <c r="G117" s="499"/>
      <c r="H117" s="615"/>
      <c r="I117" s="630"/>
      <c r="J117" s="354"/>
      <c r="K117" s="409"/>
      <c r="L117" s="769"/>
      <c r="M117" s="354"/>
      <c r="N117" s="354"/>
      <c r="O117" s="354"/>
      <c r="P117" s="354"/>
      <c r="Q117" s="354"/>
    </row>
    <row r="118" spans="1:17" ht="17.25" customHeight="1" x14ac:dyDescent="0.2">
      <c r="A118" s="354"/>
      <c r="B118" s="392"/>
      <c r="C118" s="770"/>
      <c r="D118" s="499"/>
      <c r="E118" s="499"/>
      <c r="F118" s="499"/>
      <c r="G118" s="499"/>
      <c r="H118" s="615"/>
      <c r="I118" s="630"/>
      <c r="J118" s="354"/>
      <c r="K118" s="409"/>
      <c r="L118" s="354"/>
      <c r="M118" s="354"/>
      <c r="N118" s="354"/>
      <c r="O118" s="354"/>
      <c r="P118" s="354"/>
      <c r="Q118" s="354"/>
    </row>
    <row r="119" spans="1:17" ht="17.25" customHeight="1" x14ac:dyDescent="0.2">
      <c r="A119" s="354"/>
      <c r="B119" s="392"/>
      <c r="C119" s="771" t="s">
        <v>255</v>
      </c>
      <c r="D119" s="499"/>
      <c r="E119" s="499"/>
      <c r="F119" s="499"/>
      <c r="G119" s="499"/>
      <c r="H119" s="615"/>
      <c r="I119" s="630"/>
      <c r="J119" s="354"/>
      <c r="K119" s="409"/>
      <c r="L119" s="354"/>
      <c r="M119" s="354"/>
      <c r="N119" s="354"/>
      <c r="O119" s="354"/>
      <c r="P119" s="354"/>
      <c r="Q119" s="354"/>
    </row>
    <row r="120" spans="1:17" ht="17.25" customHeight="1" x14ac:dyDescent="0.2">
      <c r="A120" s="354"/>
      <c r="B120" s="392"/>
      <c r="C120" s="770"/>
      <c r="D120" s="499"/>
      <c r="E120" s="499"/>
      <c r="F120" s="499"/>
      <c r="G120" s="499"/>
      <c r="H120" s="615"/>
      <c r="I120" s="630"/>
      <c r="J120" s="354"/>
      <c r="K120" s="409"/>
      <c r="L120" s="354"/>
      <c r="M120" s="354"/>
      <c r="N120" s="354"/>
      <c r="O120" s="354"/>
      <c r="P120" s="354"/>
      <c r="Q120" s="354"/>
    </row>
    <row r="121" spans="1:17" ht="17.25" customHeight="1" x14ac:dyDescent="0.2">
      <c r="A121" s="354"/>
      <c r="B121" s="392"/>
      <c r="C121" s="770" t="s">
        <v>246</v>
      </c>
      <c r="D121" s="499"/>
      <c r="E121" s="499"/>
      <c r="F121" s="499"/>
      <c r="G121" s="499"/>
      <c r="H121" s="615"/>
      <c r="I121" s="630"/>
      <c r="J121" s="354"/>
      <c r="K121" s="409"/>
      <c r="L121" s="354"/>
      <c r="M121" s="354"/>
      <c r="N121" s="354"/>
      <c r="O121" s="354"/>
      <c r="P121" s="354"/>
      <c r="Q121" s="354"/>
    </row>
    <row r="122" spans="1:17" ht="17.25" customHeight="1" x14ac:dyDescent="0.2">
      <c r="A122" s="354"/>
      <c r="B122" s="392">
        <v>49</v>
      </c>
      <c r="C122" s="772" t="s">
        <v>247</v>
      </c>
      <c r="D122" s="394">
        <f>H97</f>
        <v>8213.8704816035552</v>
      </c>
      <c r="E122" s="394">
        <v>768.19534333012189</v>
      </c>
      <c r="F122" s="167">
        <v>0</v>
      </c>
      <c r="G122" s="394">
        <f>E122+F122</f>
        <v>768.19534333012189</v>
      </c>
      <c r="H122" s="413">
        <f t="shared" ref="H122:H132" si="34">D122+G122</f>
        <v>8982.0658249336775</v>
      </c>
      <c r="I122" s="632">
        <f>((D122+H122-'B3-3-1_Table 2a'!H24)/2)+('B3-3-1_Table 2a'!H24*'B3-3-1_Table 2a'!I24/12)</f>
        <v>8597.9681532686154</v>
      </c>
      <c r="J122" s="354"/>
      <c r="K122" s="409"/>
      <c r="L122" s="773"/>
      <c r="M122" s="354"/>
      <c r="N122" s="354"/>
      <c r="O122" s="354"/>
      <c r="P122" s="354"/>
      <c r="Q122" s="354"/>
    </row>
    <row r="123" spans="1:17" ht="18.75" customHeight="1" x14ac:dyDescent="0.2">
      <c r="A123" s="354"/>
      <c r="B123" s="392">
        <f>B122+1</f>
        <v>50</v>
      </c>
      <c r="C123" s="634" t="s">
        <v>248</v>
      </c>
      <c r="D123" s="394">
        <f>H98</f>
        <v>11906.51576771426</v>
      </c>
      <c r="E123" s="167">
        <v>0</v>
      </c>
      <c r="F123" s="167">
        <v>0</v>
      </c>
      <c r="G123" s="394">
        <f>E123+F123</f>
        <v>0</v>
      </c>
      <c r="H123" s="413">
        <f t="shared" si="34"/>
        <v>11906.51576771426</v>
      </c>
      <c r="I123" s="635">
        <f>(D123+H123)/2</f>
        <v>11906.51576771426</v>
      </c>
      <c r="J123" s="354"/>
      <c r="K123" s="409"/>
      <c r="L123" s="773"/>
      <c r="M123" s="354"/>
      <c r="N123" s="354"/>
      <c r="O123" s="354"/>
      <c r="P123" s="354"/>
      <c r="Q123" s="354"/>
    </row>
    <row r="124" spans="1:17" ht="18.75" customHeight="1" thickBot="1" x14ac:dyDescent="0.25">
      <c r="A124" s="354"/>
      <c r="B124" s="392">
        <f t="shared" ref="B124:B129" si="35">B123+1</f>
        <v>51</v>
      </c>
      <c r="C124" s="634" t="s">
        <v>249</v>
      </c>
      <c r="D124" s="755">
        <f>H99</f>
        <v>395.64994203619995</v>
      </c>
      <c r="E124" s="168">
        <v>0</v>
      </c>
      <c r="F124" s="168">
        <v>0</v>
      </c>
      <c r="G124" s="397">
        <f>E124+F124</f>
        <v>0</v>
      </c>
      <c r="H124" s="756">
        <f t="shared" si="34"/>
        <v>395.64994203619995</v>
      </c>
      <c r="I124" s="636">
        <f>(D124+H124)/2</f>
        <v>395.64994203619995</v>
      </c>
      <c r="J124" s="354"/>
      <c r="K124" s="409"/>
      <c r="L124" s="773"/>
      <c r="M124" s="354"/>
      <c r="N124" s="354"/>
      <c r="O124" s="354"/>
      <c r="P124" s="354"/>
      <c r="Q124" s="354"/>
    </row>
    <row r="125" spans="1:17" ht="18.75" customHeight="1" x14ac:dyDescent="0.2">
      <c r="A125" s="354"/>
      <c r="B125" s="392">
        <v>52</v>
      </c>
      <c r="C125" s="774" t="s">
        <v>250</v>
      </c>
      <c r="D125" s="757">
        <f>SUM(D122:D124)</f>
        <v>20516.036191354018</v>
      </c>
      <c r="E125" s="757">
        <f t="shared" ref="E125:I125" si="36">SUM(E122:E124)</f>
        <v>768.19534333012189</v>
      </c>
      <c r="F125" s="400">
        <f t="shared" si="36"/>
        <v>0</v>
      </c>
      <c r="G125" s="757">
        <f t="shared" si="36"/>
        <v>768.19534333012189</v>
      </c>
      <c r="H125" s="758">
        <f t="shared" si="36"/>
        <v>21284.231534684139</v>
      </c>
      <c r="I125" s="637">
        <f t="shared" si="36"/>
        <v>20900.133863019077</v>
      </c>
      <c r="J125" s="354"/>
      <c r="K125" s="409"/>
      <c r="L125" s="773"/>
      <c r="M125" s="354"/>
      <c r="N125" s="354"/>
      <c r="O125" s="354"/>
      <c r="P125" s="354"/>
      <c r="Q125" s="354"/>
    </row>
    <row r="126" spans="1:17" ht="18.75" customHeight="1" x14ac:dyDescent="0.2">
      <c r="A126" s="354"/>
      <c r="B126" s="392"/>
      <c r="C126" s="774"/>
      <c r="D126" s="338"/>
      <c r="E126" s="167"/>
      <c r="F126" s="167"/>
      <c r="G126" s="394"/>
      <c r="H126" s="759"/>
      <c r="I126" s="413"/>
      <c r="J126" s="354"/>
      <c r="K126" s="409"/>
      <c r="L126" s="769"/>
      <c r="M126" s="354"/>
      <c r="N126" s="354"/>
      <c r="O126" s="354"/>
      <c r="P126" s="354"/>
      <c r="Q126" s="354"/>
    </row>
    <row r="127" spans="1:17" ht="18.75" customHeight="1" x14ac:dyDescent="0.2">
      <c r="A127" s="354"/>
      <c r="B127" s="392"/>
      <c r="C127" s="774" t="s">
        <v>256</v>
      </c>
      <c r="D127" s="338"/>
      <c r="E127" s="167"/>
      <c r="F127" s="167"/>
      <c r="G127" s="394"/>
      <c r="H127" s="759"/>
      <c r="I127" s="413"/>
      <c r="J127" s="354"/>
      <c r="K127" s="409"/>
      <c r="L127" s="769"/>
      <c r="M127" s="354"/>
      <c r="N127" s="354"/>
      <c r="O127" s="354"/>
      <c r="P127" s="354"/>
      <c r="Q127" s="354"/>
    </row>
    <row r="128" spans="1:17" ht="18.75" customHeight="1" x14ac:dyDescent="0.2">
      <c r="A128" s="354"/>
      <c r="B128" s="392">
        <v>53</v>
      </c>
      <c r="C128" s="775" t="s">
        <v>257</v>
      </c>
      <c r="D128" s="394">
        <f>H103</f>
        <v>3543.2699937055695</v>
      </c>
      <c r="E128" s="394">
        <v>178.62139902488167</v>
      </c>
      <c r="F128" s="167">
        <v>0</v>
      </c>
      <c r="G128" s="394">
        <f t="shared" ref="G128:G129" si="37">E128+F128</f>
        <v>178.62139902488167</v>
      </c>
      <c r="H128" s="413">
        <f t="shared" si="34"/>
        <v>3721.8913927304511</v>
      </c>
      <c r="I128" s="413">
        <f>(D128+H128)/2</f>
        <v>3632.5806932180103</v>
      </c>
      <c r="J128" s="354"/>
      <c r="K128" s="409"/>
      <c r="L128" s="769"/>
      <c r="M128" s="354"/>
      <c r="N128" s="354"/>
      <c r="O128" s="354"/>
      <c r="P128" s="354"/>
      <c r="Q128" s="354"/>
    </row>
    <row r="129" spans="1:17" ht="18.75" customHeight="1" thickBot="1" x14ac:dyDescent="0.25">
      <c r="A129" s="354"/>
      <c r="B129" s="392">
        <f t="shared" si="35"/>
        <v>54</v>
      </c>
      <c r="C129" s="772" t="s">
        <v>264</v>
      </c>
      <c r="D129" s="397">
        <f>H104</f>
        <v>179.85698882999998</v>
      </c>
      <c r="E129" s="397">
        <v>9688.0120983610577</v>
      </c>
      <c r="F129" s="168">
        <v>0</v>
      </c>
      <c r="G129" s="397">
        <f t="shared" si="37"/>
        <v>9688.0120983610577</v>
      </c>
      <c r="H129" s="414">
        <f t="shared" si="34"/>
        <v>9867.8690871910585</v>
      </c>
      <c r="I129" s="414">
        <f>(D129+H129-E129)/2+('B3-3-1_Table 2a'!H28*'B3-3-1_Table 2a'!I28/12)+('B3-3-1_Table 2a'!H29*'B3-3-1_Table 2a'!I29/12)</f>
        <v>6234.8645503056623</v>
      </c>
      <c r="J129" s="354"/>
      <c r="K129" s="409"/>
      <c r="L129" s="769"/>
      <c r="M129" s="354"/>
      <c r="N129" s="354"/>
      <c r="O129" s="354"/>
      <c r="P129" s="354"/>
      <c r="Q129" s="354"/>
    </row>
    <row r="130" spans="1:17" ht="18.75" customHeight="1" x14ac:dyDescent="0.2">
      <c r="A130" s="354"/>
      <c r="B130" s="392">
        <v>55</v>
      </c>
      <c r="C130" s="776" t="s">
        <v>259</v>
      </c>
      <c r="D130" s="400">
        <f>SUM(D128:D129)</f>
        <v>3723.1269825355694</v>
      </c>
      <c r="E130" s="400">
        <f t="shared" ref="E130:H130" si="38">SUM(E128:E129)</f>
        <v>9866.6334973859393</v>
      </c>
      <c r="F130" s="400">
        <f t="shared" si="38"/>
        <v>0</v>
      </c>
      <c r="G130" s="400">
        <f t="shared" si="38"/>
        <v>9866.6334973859393</v>
      </c>
      <c r="H130" s="415">
        <f t="shared" si="38"/>
        <v>13589.76047992151</v>
      </c>
      <c r="I130" s="415">
        <f>SUM(I128:I129)</f>
        <v>9867.4452435236726</v>
      </c>
      <c r="J130" s="354"/>
      <c r="K130" s="409"/>
      <c r="L130" s="769"/>
      <c r="M130" s="354"/>
      <c r="N130" s="354"/>
      <c r="O130" s="354"/>
      <c r="P130" s="354"/>
      <c r="Q130" s="354"/>
    </row>
    <row r="131" spans="1:17" ht="18.75" customHeight="1" x14ac:dyDescent="0.2">
      <c r="A131" s="354"/>
      <c r="B131" s="392"/>
      <c r="C131" s="776"/>
      <c r="D131" s="394"/>
      <c r="E131" s="394"/>
      <c r="F131" s="167"/>
      <c r="G131" s="394"/>
      <c r="H131" s="413"/>
      <c r="I131" s="413"/>
      <c r="J131" s="354"/>
      <c r="K131" s="409"/>
      <c r="L131" s="777"/>
      <c r="M131" s="354"/>
      <c r="N131" s="354"/>
      <c r="O131" s="354"/>
      <c r="P131" s="354"/>
      <c r="Q131" s="354"/>
    </row>
    <row r="132" spans="1:17" ht="18.75" customHeight="1" x14ac:dyDescent="0.2">
      <c r="A132" s="354"/>
      <c r="B132" s="392">
        <v>56</v>
      </c>
      <c r="C132" s="774" t="s">
        <v>298</v>
      </c>
      <c r="D132" s="394">
        <f>H107</f>
        <v>982.74288545007812</v>
      </c>
      <c r="E132" s="394">
        <v>51.514633279685498</v>
      </c>
      <c r="F132" s="167">
        <v>0</v>
      </c>
      <c r="G132" s="394">
        <f>E132+F132</f>
        <v>51.514633279685498</v>
      </c>
      <c r="H132" s="413">
        <f t="shared" si="34"/>
        <v>1034.2575187297637</v>
      </c>
      <c r="I132" s="413">
        <f>(D132+H132)/2</f>
        <v>1008.5002020899209</v>
      </c>
      <c r="J132" s="354"/>
      <c r="K132" s="409"/>
      <c r="L132" s="773"/>
      <c r="M132" s="354"/>
      <c r="N132" s="354"/>
      <c r="O132" s="354"/>
      <c r="P132" s="354"/>
      <c r="Q132" s="354"/>
    </row>
    <row r="133" spans="1:17" ht="18.75" customHeight="1" thickBot="1" x14ac:dyDescent="0.25">
      <c r="A133" s="354"/>
      <c r="B133" s="392"/>
      <c r="C133" s="774"/>
      <c r="D133" s="397"/>
      <c r="E133" s="397"/>
      <c r="F133" s="168"/>
      <c r="G133" s="397"/>
      <c r="H133" s="414"/>
      <c r="I133" s="414"/>
      <c r="J133" s="354"/>
      <c r="K133" s="409"/>
      <c r="L133" s="763"/>
      <c r="M133" s="354"/>
      <c r="N133" s="354"/>
      <c r="O133" s="354"/>
      <c r="P133" s="354"/>
      <c r="Q133" s="354"/>
    </row>
    <row r="134" spans="1:17" ht="17.100000000000001" customHeight="1" x14ac:dyDescent="0.2">
      <c r="A134" s="354"/>
      <c r="B134" s="392">
        <f>B132+1</f>
        <v>57</v>
      </c>
      <c r="C134" s="778" t="s">
        <v>253</v>
      </c>
      <c r="D134" s="400">
        <f>D125+D130+D132</f>
        <v>25221.906059339668</v>
      </c>
      <c r="E134" s="400">
        <f t="shared" ref="E134:I134" si="39">E125+E130+E132</f>
        <v>10686.343473995747</v>
      </c>
      <c r="F134" s="400">
        <f t="shared" si="39"/>
        <v>0</v>
      </c>
      <c r="G134" s="400">
        <f t="shared" si="39"/>
        <v>10686.343473995747</v>
      </c>
      <c r="H134" s="415">
        <f t="shared" si="39"/>
        <v>35908.249533335409</v>
      </c>
      <c r="I134" s="415">
        <f t="shared" si="39"/>
        <v>31776.079308632667</v>
      </c>
      <c r="J134" s="354"/>
      <c r="K134" s="409"/>
      <c r="L134" s="354"/>
      <c r="M134" s="354"/>
      <c r="N134" s="354"/>
      <c r="O134" s="354"/>
      <c r="P134" s="354"/>
      <c r="Q134" s="354"/>
    </row>
    <row r="135" spans="1:17" ht="17.25" customHeight="1" x14ac:dyDescent="0.2">
      <c r="A135" s="354"/>
      <c r="B135" s="392"/>
      <c r="C135" s="774"/>
      <c r="D135" s="394"/>
      <c r="E135" s="394"/>
      <c r="F135" s="394"/>
      <c r="G135" s="394"/>
      <c r="H135" s="413"/>
      <c r="I135" s="413"/>
      <c r="J135" s="354"/>
      <c r="K135" s="409"/>
      <c r="L135" s="354"/>
      <c r="M135" s="354"/>
      <c r="N135" s="354"/>
      <c r="O135" s="354"/>
      <c r="P135" s="354"/>
      <c r="Q135" s="354"/>
    </row>
    <row r="136" spans="1:17" ht="17.25" customHeight="1" thickBot="1" x14ac:dyDescent="0.25">
      <c r="A136" s="348"/>
      <c r="B136" s="392">
        <f>B134+1</f>
        <v>58</v>
      </c>
      <c r="C136" s="774" t="s">
        <v>254</v>
      </c>
      <c r="D136" s="397">
        <f>H111</f>
        <v>3104.7425534784225</v>
      </c>
      <c r="E136" s="397">
        <v>0</v>
      </c>
      <c r="F136" s="397">
        <v>0</v>
      </c>
      <c r="G136" s="397">
        <f>E136+F136</f>
        <v>0</v>
      </c>
      <c r="H136" s="414">
        <f>D136+G136</f>
        <v>3104.7425534784225</v>
      </c>
      <c r="I136" s="414">
        <f>(D136+H136)/2</f>
        <v>3104.7425534784225</v>
      </c>
      <c r="J136" s="348"/>
      <c r="K136" s="409"/>
      <c r="L136" s="354"/>
      <c r="M136" s="354"/>
      <c r="N136" s="354"/>
      <c r="O136" s="354"/>
      <c r="P136" s="354"/>
      <c r="Q136" s="354"/>
    </row>
    <row r="137" spans="1:17" ht="24" customHeight="1" thickBot="1" x14ac:dyDescent="0.25">
      <c r="A137" s="348"/>
      <c r="B137" s="524">
        <f>B136+1</f>
        <v>59</v>
      </c>
      <c r="C137" s="779" t="s">
        <v>27</v>
      </c>
      <c r="D137" s="527">
        <f>D134+D136</f>
        <v>28326.648612818091</v>
      </c>
      <c r="E137" s="527">
        <f t="shared" ref="E137:I137" si="40">E134+E136</f>
        <v>10686.343473995747</v>
      </c>
      <c r="F137" s="527">
        <f t="shared" si="40"/>
        <v>0</v>
      </c>
      <c r="G137" s="527">
        <f t="shared" si="40"/>
        <v>10686.343473995747</v>
      </c>
      <c r="H137" s="528">
        <f t="shared" si="40"/>
        <v>39012.992086813829</v>
      </c>
      <c r="I137" s="528">
        <f t="shared" si="40"/>
        <v>34880.821862111086</v>
      </c>
      <c r="J137" s="348"/>
      <c r="K137" s="409"/>
      <c r="L137" s="354"/>
      <c r="M137" s="354"/>
      <c r="N137" s="354"/>
      <c r="O137" s="354"/>
      <c r="P137" s="354"/>
      <c r="Q137" s="354"/>
    </row>
    <row r="138" spans="1:17" ht="17.45" customHeight="1" thickTop="1" x14ac:dyDescent="0.2">
      <c r="A138" s="348"/>
      <c r="B138" s="529"/>
      <c r="C138" s="780"/>
      <c r="D138" s="532"/>
      <c r="E138" s="663"/>
      <c r="F138" s="663"/>
      <c r="G138" s="532"/>
      <c r="H138" s="533"/>
      <c r="I138" s="533"/>
      <c r="J138" s="348"/>
      <c r="K138" s="409"/>
      <c r="L138" s="354"/>
      <c r="M138" s="354"/>
      <c r="N138" s="354"/>
      <c r="O138" s="354"/>
      <c r="P138" s="354"/>
      <c r="Q138" s="354"/>
    </row>
    <row r="139" spans="1:17" ht="17.45" customHeight="1" x14ac:dyDescent="0.2">
      <c r="A139" s="348"/>
      <c r="B139" s="560"/>
      <c r="C139" s="781" t="s">
        <v>260</v>
      </c>
      <c r="D139" s="394"/>
      <c r="E139" s="167"/>
      <c r="F139" s="167"/>
      <c r="G139" s="394"/>
      <c r="H139" s="413"/>
      <c r="I139" s="413"/>
      <c r="J139" s="348"/>
      <c r="K139" s="409"/>
      <c r="L139" s="354"/>
      <c r="M139" s="354"/>
      <c r="N139" s="354"/>
      <c r="O139" s="354"/>
      <c r="P139" s="354"/>
      <c r="Q139" s="354"/>
    </row>
    <row r="140" spans="1:17" ht="24" customHeight="1" thickBot="1" x14ac:dyDescent="0.25">
      <c r="A140" s="348"/>
      <c r="B140" s="402">
        <f>B137+1</f>
        <v>60</v>
      </c>
      <c r="C140" s="782" t="s">
        <v>261</v>
      </c>
      <c r="D140" s="397">
        <f>H115</f>
        <v>6584.9249483975218</v>
      </c>
      <c r="E140" s="397">
        <v>0</v>
      </c>
      <c r="F140" s="168">
        <v>0</v>
      </c>
      <c r="G140" s="397">
        <f t="shared" ref="G140" si="41">E140+F140</f>
        <v>0</v>
      </c>
      <c r="H140" s="414">
        <f>D140+G140</f>
        <v>6584.9249483975218</v>
      </c>
      <c r="I140" s="414">
        <f>(D140+H140)/2</f>
        <v>6584.9249483975218</v>
      </c>
      <c r="J140" s="348"/>
      <c r="K140" s="409"/>
      <c r="L140" s="354"/>
      <c r="M140" s="354"/>
      <c r="N140" s="354"/>
      <c r="O140" s="354"/>
      <c r="P140" s="354"/>
      <c r="Q140" s="354"/>
    </row>
    <row r="141" spans="1:17" ht="17.25" customHeight="1" x14ac:dyDescent="0.2">
      <c r="A141" s="348"/>
      <c r="B141" s="365"/>
      <c r="C141" s="582"/>
      <c r="D141" s="535"/>
      <c r="E141" s="535"/>
      <c r="F141" s="535"/>
      <c r="G141" s="535"/>
      <c r="H141" s="535"/>
      <c r="I141" s="535"/>
      <c r="J141" s="348"/>
      <c r="K141" s="409"/>
      <c r="L141" s="354"/>
      <c r="M141" s="354"/>
      <c r="N141" s="354"/>
      <c r="O141" s="354"/>
      <c r="P141" s="354"/>
      <c r="Q141" s="354"/>
    </row>
    <row r="142" spans="1:17" ht="17.25" customHeight="1" x14ac:dyDescent="0.2">
      <c r="A142" s="354"/>
      <c r="B142" s="553" t="s">
        <v>30</v>
      </c>
      <c r="C142" s="553" t="s">
        <v>369</v>
      </c>
      <c r="D142" s="354"/>
      <c r="E142" s="354"/>
      <c r="F142" s="354"/>
      <c r="G142" s="354"/>
      <c r="H142" s="354"/>
      <c r="I142" s="354"/>
      <c r="J142" s="354"/>
      <c r="K142" s="354"/>
      <c r="L142" s="354"/>
      <c r="M142" s="354"/>
      <c r="N142" s="354"/>
      <c r="O142" s="354"/>
      <c r="P142" s="354"/>
      <c r="Q142" s="354"/>
    </row>
    <row r="143" spans="1:17" ht="15" x14ac:dyDescent="0.2">
      <c r="B143" s="675"/>
    </row>
    <row r="144" spans="1:17" x14ac:dyDescent="0.2">
      <c r="C144" s="351"/>
    </row>
    <row r="145" spans="3:9" x14ac:dyDescent="0.2">
      <c r="C145" s="351"/>
    </row>
    <row r="146" spans="3:9" x14ac:dyDescent="0.2">
      <c r="C146" s="351"/>
    </row>
    <row r="147" spans="3:9" x14ac:dyDescent="0.2">
      <c r="C147" s="351"/>
    </row>
    <row r="148" spans="3:9" x14ac:dyDescent="0.2">
      <c r="C148" s="351"/>
    </row>
    <row r="149" spans="3:9" x14ac:dyDescent="0.2">
      <c r="C149" s="351"/>
    </row>
    <row r="150" spans="3:9" x14ac:dyDescent="0.2">
      <c r="C150" s="351"/>
    </row>
    <row r="151" spans="3:9" x14ac:dyDescent="0.2">
      <c r="C151" s="351"/>
    </row>
    <row r="156" spans="3:9" ht="15" x14ac:dyDescent="0.2">
      <c r="C156" s="455"/>
      <c r="D156" s="455"/>
      <c r="E156" s="455"/>
      <c r="F156" s="455"/>
      <c r="G156" s="455"/>
      <c r="H156" s="455"/>
      <c r="I156" s="455"/>
    </row>
  </sheetData>
  <mergeCells count="4">
    <mergeCell ref="B7:I7"/>
    <mergeCell ref="B8:I8"/>
    <mergeCell ref="B9:I9"/>
    <mergeCell ref="C156:I156"/>
  </mergeCells>
  <printOptions horizontalCentered="1"/>
  <pageMargins left="0.511811023622047" right="0.511811023622047" top="0.98425196850393704" bottom="0.23622047244094499" header="0" footer="0"/>
  <pageSetup scale="56" fitToHeight="0" orientation="portrait" r:id="rId1"/>
  <headerFooter alignWithMargins="0">
    <oddFooter>&amp;L&amp;14Page &amp;Pof &amp;N</oddFooter>
  </headerFooter>
  <rowBreaks count="3" manualBreakCount="3">
    <brk id="65" max="9" man="1"/>
    <brk id="115" max="9" man="1"/>
    <brk id="144" max="16383" man="1"/>
  </rowBreaks>
  <ignoredErrors>
    <ignoredError sqref="I97 I47"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1E009-921F-479B-B407-C97170F905F5}">
  <sheetPr>
    <pageSetUpPr fitToPage="1"/>
  </sheetPr>
  <dimension ref="A1:R79"/>
  <sheetViews>
    <sheetView view="pageBreakPreview" zoomScaleNormal="145" zoomScaleSheetLayoutView="100" workbookViewId="0">
      <selection activeCell="B7" sqref="B7:J7"/>
    </sheetView>
  </sheetViews>
  <sheetFormatPr defaultColWidth="9.140625" defaultRowHeight="12.75" x14ac:dyDescent="0.2"/>
  <cols>
    <col min="1" max="1" width="2.5703125" style="351" customWidth="1"/>
    <col min="2" max="2" width="6.140625" style="538" customWidth="1"/>
    <col min="3" max="3" width="57.140625" style="539" customWidth="1"/>
    <col min="4" max="4" width="15.140625" style="539" customWidth="1"/>
    <col min="5" max="5" width="29.140625" style="351" customWidth="1"/>
    <col min="6" max="6" width="19.85546875" style="351" customWidth="1"/>
    <col min="7" max="7" width="15.140625" style="351" customWidth="1"/>
    <col min="8" max="8" width="12.28515625" style="351" customWidth="1"/>
    <col min="9" max="9" width="12.85546875" style="351" customWidth="1"/>
    <col min="10" max="10" width="2.7109375" style="351" customWidth="1"/>
    <col min="11" max="11" width="2.85546875" style="351" customWidth="1"/>
    <col min="12" max="12" width="10.42578125" style="351" customWidth="1"/>
    <col min="13" max="13" width="9.140625" style="351"/>
    <col min="14" max="14" width="9.140625" style="351" bestFit="1" customWidth="1"/>
    <col min="15" max="15" width="12" style="351" bestFit="1" customWidth="1"/>
    <col min="16" max="16" width="9.140625" style="351"/>
    <col min="17" max="17" width="21.140625" style="351" customWidth="1"/>
    <col min="18" max="16384" width="9.140625" style="351"/>
  </cols>
  <sheetData>
    <row r="1" spans="1:18" ht="17.25" customHeight="1" x14ac:dyDescent="0.2">
      <c r="A1" s="348"/>
      <c r="B1" s="349" t="s">
        <v>0</v>
      </c>
      <c r="C1" s="358"/>
      <c r="D1" s="358"/>
      <c r="E1" s="350"/>
      <c r="F1" s="350"/>
      <c r="G1" s="352"/>
      <c r="H1" s="348"/>
      <c r="I1" s="353" t="s">
        <v>34</v>
      </c>
      <c r="K1" s="348"/>
      <c r="L1" s="348"/>
      <c r="M1" s="354"/>
      <c r="N1" s="354"/>
      <c r="O1" s="354"/>
      <c r="P1" s="354"/>
      <c r="Q1" s="354"/>
      <c r="R1" s="354"/>
    </row>
    <row r="2" spans="1:18" ht="17.25" customHeight="1" x14ac:dyDescent="0.2">
      <c r="A2" s="348"/>
      <c r="B2" s="355"/>
      <c r="C2" s="356"/>
      <c r="D2" s="356"/>
      <c r="E2" s="352"/>
      <c r="F2" s="352"/>
      <c r="G2" s="348"/>
      <c r="H2" s="352"/>
      <c r="I2" s="353" t="s">
        <v>2</v>
      </c>
      <c r="K2" s="352"/>
      <c r="L2" s="348"/>
      <c r="M2" s="354"/>
      <c r="N2" s="354"/>
      <c r="O2" s="354"/>
      <c r="P2" s="354"/>
      <c r="Q2" s="354"/>
      <c r="R2" s="354"/>
    </row>
    <row r="3" spans="1:18" ht="17.25" customHeight="1" x14ac:dyDescent="0.2">
      <c r="A3" s="348"/>
      <c r="B3" s="357"/>
      <c r="C3" s="358"/>
      <c r="D3" s="358"/>
      <c r="E3" s="350"/>
      <c r="F3" s="350"/>
      <c r="G3" s="352"/>
      <c r="H3" s="348"/>
      <c r="I3" s="350" t="s">
        <v>242</v>
      </c>
      <c r="K3" s="348"/>
      <c r="L3" s="348"/>
      <c r="M3" s="354"/>
      <c r="N3" s="354"/>
      <c r="O3" s="354"/>
      <c r="P3" s="354"/>
      <c r="Q3" s="354"/>
      <c r="R3" s="354"/>
    </row>
    <row r="4" spans="1:18" ht="17.25" customHeight="1" x14ac:dyDescent="0.2">
      <c r="A4" s="348"/>
      <c r="B4" s="365"/>
      <c r="C4" s="358"/>
      <c r="D4" s="358"/>
      <c r="E4" s="350"/>
      <c r="F4" s="350"/>
      <c r="G4" s="348"/>
      <c r="H4" s="348"/>
      <c r="I4" s="350" t="s">
        <v>97</v>
      </c>
      <c r="K4" s="348"/>
      <c r="L4" s="348"/>
      <c r="M4" s="354"/>
      <c r="N4" s="354"/>
      <c r="O4" s="354"/>
      <c r="P4" s="354"/>
      <c r="Q4" s="354"/>
      <c r="R4" s="354"/>
    </row>
    <row r="5" spans="1:18" ht="17.25" customHeight="1" x14ac:dyDescent="0.2">
      <c r="A5" s="348"/>
      <c r="B5" s="365"/>
      <c r="C5" s="358"/>
      <c r="D5" s="358"/>
      <c r="E5" s="350"/>
      <c r="F5" s="350"/>
      <c r="G5" s="348"/>
      <c r="H5" s="348"/>
      <c r="I5" s="350" t="s">
        <v>5</v>
      </c>
      <c r="K5" s="348"/>
      <c r="L5" s="348"/>
      <c r="M5" s="354"/>
      <c r="N5" s="354"/>
      <c r="O5" s="354"/>
      <c r="P5" s="354"/>
      <c r="Q5" s="354"/>
      <c r="R5" s="354"/>
    </row>
    <row r="6" spans="1:18" ht="17.25" customHeight="1" x14ac:dyDescent="0.2">
      <c r="A6" s="348"/>
      <c r="B6" s="365"/>
      <c r="C6" s="358"/>
      <c r="D6" s="358"/>
      <c r="E6" s="348"/>
      <c r="F6" s="348"/>
      <c r="G6" s="348"/>
      <c r="H6" s="348"/>
      <c r="I6" s="350" t="s">
        <v>139</v>
      </c>
      <c r="K6" s="348"/>
      <c r="L6" s="348"/>
      <c r="M6" s="354"/>
      <c r="N6" s="354"/>
      <c r="O6" s="354"/>
      <c r="P6" s="354"/>
      <c r="Q6" s="354"/>
      <c r="R6" s="354"/>
    </row>
    <row r="7" spans="1:18" ht="17.25" customHeight="1" x14ac:dyDescent="0.2">
      <c r="A7" s="348"/>
      <c r="B7" s="439" t="s">
        <v>139</v>
      </c>
      <c r="C7" s="439"/>
      <c r="D7" s="439"/>
      <c r="E7" s="439"/>
      <c r="F7" s="439"/>
      <c r="G7" s="439"/>
      <c r="H7" s="439"/>
      <c r="I7" s="439"/>
      <c r="J7" s="439"/>
      <c r="K7" s="348"/>
      <c r="L7" s="348"/>
      <c r="M7" s="354"/>
      <c r="N7" s="354"/>
      <c r="O7" s="354"/>
      <c r="P7" s="354"/>
      <c r="Q7" s="354"/>
      <c r="R7" s="354"/>
    </row>
    <row r="8" spans="1:18" ht="17.25" customHeight="1" x14ac:dyDescent="0.2">
      <c r="A8" s="348"/>
      <c r="B8" s="439" t="s">
        <v>308</v>
      </c>
      <c r="C8" s="439"/>
      <c r="D8" s="439"/>
      <c r="E8" s="439"/>
      <c r="F8" s="439"/>
      <c r="G8" s="439"/>
      <c r="H8" s="439"/>
      <c r="I8" s="439"/>
      <c r="J8" s="439"/>
      <c r="K8" s="348"/>
      <c r="L8" s="348"/>
      <c r="M8" s="354"/>
      <c r="N8" s="354"/>
      <c r="O8" s="354"/>
      <c r="P8" s="354"/>
      <c r="Q8" s="354"/>
      <c r="R8" s="354"/>
    </row>
    <row r="9" spans="1:18" ht="17.25" customHeight="1" x14ac:dyDescent="0.2">
      <c r="A9" s="348"/>
      <c r="B9" s="440" t="s">
        <v>363</v>
      </c>
      <c r="C9" s="440"/>
      <c r="D9" s="440"/>
      <c r="E9" s="440"/>
      <c r="F9" s="440"/>
      <c r="G9" s="440"/>
      <c r="H9" s="440"/>
      <c r="I9" s="440"/>
      <c r="J9" s="440"/>
      <c r="K9" s="348"/>
      <c r="L9" s="348"/>
      <c r="M9" s="354"/>
      <c r="N9" s="354"/>
      <c r="O9" s="354"/>
      <c r="P9" s="354"/>
      <c r="Q9" s="354"/>
      <c r="R9" s="354"/>
    </row>
    <row r="10" spans="1:18" ht="17.25" customHeight="1" x14ac:dyDescent="0.2">
      <c r="A10" s="348"/>
      <c r="B10" s="365"/>
      <c r="C10" s="358"/>
      <c r="D10" s="358"/>
      <c r="E10" s="348"/>
      <c r="F10" s="348"/>
      <c r="G10" s="348"/>
      <c r="H10" s="348"/>
      <c r="I10" s="348"/>
      <c r="J10" s="348"/>
      <c r="K10" s="348"/>
      <c r="L10" s="348"/>
      <c r="M10" s="354"/>
      <c r="N10" s="354"/>
      <c r="O10" s="354"/>
      <c r="P10" s="354"/>
      <c r="Q10" s="354"/>
      <c r="R10" s="354"/>
    </row>
    <row r="11" spans="1:18" ht="17.100000000000001" customHeight="1" x14ac:dyDescent="0.2">
      <c r="A11" s="354"/>
      <c r="B11" s="432"/>
      <c r="C11" s="536"/>
      <c r="D11" s="536"/>
      <c r="E11" s="354"/>
      <c r="F11" s="354"/>
      <c r="G11" s="354"/>
      <c r="H11" s="354"/>
      <c r="I11" s="354"/>
      <c r="J11" s="354"/>
      <c r="K11" s="354"/>
      <c r="L11" s="354"/>
      <c r="M11" s="354"/>
      <c r="N11" s="354"/>
      <c r="O11" s="354"/>
      <c r="P11" s="354"/>
      <c r="Q11" s="354"/>
      <c r="R11" s="354"/>
    </row>
    <row r="12" spans="1:18" s="676" customFormat="1" ht="17.25" customHeight="1" x14ac:dyDescent="0.2">
      <c r="B12" s="783" t="s">
        <v>141</v>
      </c>
      <c r="C12" s="784"/>
      <c r="D12" s="784"/>
    </row>
    <row r="13" spans="1:18" s="676" customFormat="1" ht="17.25" customHeight="1" x14ac:dyDescent="0.2">
      <c r="B13" s="785">
        <v>1</v>
      </c>
      <c r="C13" s="676" t="s">
        <v>370</v>
      </c>
      <c r="E13" s="351"/>
      <c r="F13" s="351"/>
      <c r="G13" s="351"/>
      <c r="H13" s="351"/>
      <c r="I13" s="351"/>
    </row>
    <row r="14" spans="1:18" s="676" customFormat="1" ht="36.950000000000003" customHeight="1" x14ac:dyDescent="0.2">
      <c r="B14" s="686" t="s">
        <v>143</v>
      </c>
      <c r="C14" s="685" t="s">
        <v>202</v>
      </c>
      <c r="D14" s="685" t="s">
        <v>203</v>
      </c>
      <c r="E14" s="685" t="s">
        <v>72</v>
      </c>
      <c r="F14" s="685" t="s">
        <v>169</v>
      </c>
      <c r="G14" s="685" t="s">
        <v>146</v>
      </c>
      <c r="H14" s="684" t="s">
        <v>147</v>
      </c>
      <c r="I14" s="684" t="s">
        <v>204</v>
      </c>
    </row>
    <row r="15" spans="1:18" s="676" customFormat="1" ht="18.600000000000001" customHeight="1" x14ac:dyDescent="0.2">
      <c r="B15" s="686">
        <v>1</v>
      </c>
      <c r="C15" s="691" t="s">
        <v>371</v>
      </c>
      <c r="D15" s="688">
        <v>84552</v>
      </c>
      <c r="E15" s="688" t="s">
        <v>311</v>
      </c>
      <c r="F15" s="685" t="s">
        <v>315</v>
      </c>
      <c r="G15" s="694">
        <v>46722</v>
      </c>
      <c r="H15" s="690">
        <v>50.753</v>
      </c>
      <c r="I15" s="688">
        <f t="shared" ref="I15:I24" si="0">MROUND((DATE(YEAR(G15),12,31)-G15)/30,0.5)</f>
        <v>1</v>
      </c>
    </row>
    <row r="16" spans="1:18" s="676" customFormat="1" ht="18.600000000000001" customHeight="1" x14ac:dyDescent="0.2">
      <c r="B16" s="686">
        <v>2</v>
      </c>
      <c r="C16" s="691" t="s">
        <v>372</v>
      </c>
      <c r="D16" s="688">
        <v>84764</v>
      </c>
      <c r="E16" s="688" t="s">
        <v>311</v>
      </c>
      <c r="F16" s="685" t="s">
        <v>315</v>
      </c>
      <c r="G16" s="694">
        <v>46722</v>
      </c>
      <c r="H16" s="690">
        <v>52.5</v>
      </c>
      <c r="I16" s="688">
        <f t="shared" si="0"/>
        <v>1</v>
      </c>
    </row>
    <row r="17" spans="2:14" s="676" customFormat="1" ht="18.600000000000001" customHeight="1" x14ac:dyDescent="0.2">
      <c r="B17" s="686">
        <v>3</v>
      </c>
      <c r="C17" s="691" t="s">
        <v>318</v>
      </c>
      <c r="D17" s="688">
        <v>87151</v>
      </c>
      <c r="E17" s="688" t="s">
        <v>311</v>
      </c>
      <c r="F17" s="685" t="s">
        <v>315</v>
      </c>
      <c r="G17" s="694">
        <v>46722</v>
      </c>
      <c r="H17" s="690">
        <v>122.121236</v>
      </c>
      <c r="I17" s="688">
        <f t="shared" si="0"/>
        <v>1</v>
      </c>
    </row>
    <row r="18" spans="2:14" s="676" customFormat="1" ht="18.600000000000001" customHeight="1" x14ac:dyDescent="0.2">
      <c r="B18" s="686">
        <v>4</v>
      </c>
      <c r="C18" s="691" t="s">
        <v>373</v>
      </c>
      <c r="D18" s="688">
        <v>83664</v>
      </c>
      <c r="E18" s="688" t="s">
        <v>311</v>
      </c>
      <c r="F18" s="685" t="s">
        <v>312</v>
      </c>
      <c r="G18" s="694">
        <v>46753</v>
      </c>
      <c r="H18" s="690">
        <v>177.16200000000001</v>
      </c>
      <c r="I18" s="688">
        <f t="shared" si="0"/>
        <v>12</v>
      </c>
    </row>
    <row r="19" spans="2:14" s="676" customFormat="1" ht="18.600000000000001" customHeight="1" x14ac:dyDescent="0.2">
      <c r="B19" s="686">
        <v>5</v>
      </c>
      <c r="C19" s="691" t="s">
        <v>374</v>
      </c>
      <c r="D19" s="688">
        <v>89281</v>
      </c>
      <c r="E19" s="688" t="s">
        <v>311</v>
      </c>
      <c r="F19" s="685" t="s">
        <v>315</v>
      </c>
      <c r="G19" s="694">
        <v>46874</v>
      </c>
      <c r="H19" s="690">
        <v>159.273</v>
      </c>
      <c r="I19" s="688">
        <f t="shared" si="0"/>
        <v>8</v>
      </c>
    </row>
    <row r="20" spans="2:14" s="676" customFormat="1" ht="18.600000000000001" customHeight="1" x14ac:dyDescent="0.2">
      <c r="B20" s="686">
        <v>6</v>
      </c>
      <c r="C20" s="691" t="s">
        <v>375</v>
      </c>
      <c r="D20" s="688">
        <v>87807</v>
      </c>
      <c r="E20" s="688" t="s">
        <v>311</v>
      </c>
      <c r="F20" s="685" t="s">
        <v>315</v>
      </c>
      <c r="G20" s="694">
        <v>47453</v>
      </c>
      <c r="H20" s="690">
        <v>625.04532200000006</v>
      </c>
      <c r="I20" s="688">
        <f t="shared" si="0"/>
        <v>1</v>
      </c>
      <c r="N20" s="786"/>
    </row>
    <row r="21" spans="2:14" s="676" customFormat="1" ht="18.600000000000001" customHeight="1" x14ac:dyDescent="0.2">
      <c r="B21" s="686">
        <v>7</v>
      </c>
      <c r="C21" s="691" t="s">
        <v>372</v>
      </c>
      <c r="D21" s="688">
        <v>84764</v>
      </c>
      <c r="E21" s="688" t="s">
        <v>311</v>
      </c>
      <c r="F21" s="685" t="s">
        <v>315</v>
      </c>
      <c r="G21" s="694">
        <v>47665</v>
      </c>
      <c r="H21" s="690">
        <v>105.145</v>
      </c>
      <c r="I21" s="688">
        <f t="shared" si="0"/>
        <v>6</v>
      </c>
      <c r="N21" s="786"/>
    </row>
    <row r="22" spans="2:14" s="676" customFormat="1" ht="18.600000000000001" customHeight="1" x14ac:dyDescent="0.2">
      <c r="B22" s="686">
        <v>8</v>
      </c>
      <c r="C22" s="691" t="s">
        <v>375</v>
      </c>
      <c r="D22" s="688">
        <v>87807</v>
      </c>
      <c r="E22" s="688" t="s">
        <v>311</v>
      </c>
      <c r="F22" s="685" t="s">
        <v>315</v>
      </c>
      <c r="G22" s="694">
        <v>47818</v>
      </c>
      <c r="H22" s="690">
        <v>533.85664699999995</v>
      </c>
      <c r="I22" s="688">
        <f t="shared" si="0"/>
        <v>1</v>
      </c>
      <c r="L22" s="787"/>
      <c r="N22" s="786"/>
    </row>
    <row r="23" spans="2:14" s="676" customFormat="1" ht="18.600000000000001" customHeight="1" x14ac:dyDescent="0.2">
      <c r="B23" s="686">
        <v>9</v>
      </c>
      <c r="C23" s="691" t="s">
        <v>374</v>
      </c>
      <c r="D23" s="688">
        <v>89281</v>
      </c>
      <c r="E23" s="688" t="s">
        <v>311</v>
      </c>
      <c r="F23" s="685" t="s">
        <v>315</v>
      </c>
      <c r="G23" s="694">
        <v>47818</v>
      </c>
      <c r="H23" s="690">
        <v>146.78100000000001</v>
      </c>
      <c r="I23" s="688">
        <f t="shared" si="0"/>
        <v>1</v>
      </c>
      <c r="N23" s="786"/>
    </row>
    <row r="24" spans="2:14" s="676" customFormat="1" ht="18.600000000000001" customHeight="1" x14ac:dyDescent="0.2">
      <c r="B24" s="686">
        <v>10</v>
      </c>
      <c r="C24" s="691" t="s">
        <v>375</v>
      </c>
      <c r="D24" s="688">
        <v>87807</v>
      </c>
      <c r="E24" s="688" t="s">
        <v>311</v>
      </c>
      <c r="F24" s="685" t="s">
        <v>315</v>
      </c>
      <c r="G24" s="694">
        <v>48030</v>
      </c>
      <c r="H24" s="690">
        <v>533.80907100000002</v>
      </c>
      <c r="I24" s="688">
        <f t="shared" si="0"/>
        <v>6</v>
      </c>
    </row>
    <row r="25" spans="2:14" s="676" customFormat="1" ht="18.600000000000001" customHeight="1" x14ac:dyDescent="0.2">
      <c r="B25" s="686"/>
      <c r="C25" s="788"/>
      <c r="D25" s="688"/>
      <c r="E25" s="685"/>
      <c r="F25" s="688"/>
      <c r="G25" s="694"/>
      <c r="H25" s="690"/>
      <c r="I25" s="688"/>
      <c r="J25" s="351"/>
    </row>
    <row r="26" spans="2:14" s="676" customFormat="1" ht="18.600000000000001" customHeight="1" x14ac:dyDescent="0.2">
      <c r="B26" s="686">
        <v>11</v>
      </c>
      <c r="C26" s="691" t="s">
        <v>376</v>
      </c>
      <c r="D26" s="688">
        <v>89732</v>
      </c>
      <c r="E26" s="688" t="s">
        <v>251</v>
      </c>
      <c r="F26" s="685" t="s">
        <v>377</v>
      </c>
      <c r="G26" s="694">
        <v>47573</v>
      </c>
      <c r="H26" s="690">
        <v>98.224999999999994</v>
      </c>
      <c r="I26" s="688">
        <f>MROUND((DATE(YEAR(G26),12,31)-G26)/30,0.5)</f>
        <v>9</v>
      </c>
      <c r="J26" s="351"/>
    </row>
    <row r="27" spans="2:14" s="676" customFormat="1" ht="18.600000000000001" customHeight="1" x14ac:dyDescent="0.2">
      <c r="B27" s="686"/>
      <c r="C27" s="788"/>
      <c r="D27" s="688"/>
      <c r="E27" s="685"/>
      <c r="F27" s="688"/>
      <c r="G27" s="694"/>
      <c r="H27" s="690"/>
      <c r="I27" s="688"/>
      <c r="J27" s="351"/>
    </row>
    <row r="28" spans="2:14" s="676" customFormat="1" ht="18.600000000000001" customHeight="1" x14ac:dyDescent="0.2">
      <c r="B28" s="686">
        <v>12</v>
      </c>
      <c r="C28" s="691" t="s">
        <v>378</v>
      </c>
      <c r="D28" s="688" t="s">
        <v>323</v>
      </c>
      <c r="E28" s="688" t="s">
        <v>264</v>
      </c>
      <c r="F28" s="688" t="s">
        <v>330</v>
      </c>
      <c r="G28" s="694">
        <v>47983</v>
      </c>
      <c r="H28" s="690">
        <v>8474.122412111059</v>
      </c>
      <c r="I28" s="688">
        <f>MROUND((DATE(YEAR(G28),12,31)-G28)/30,0.5)</f>
        <v>7.5</v>
      </c>
    </row>
    <row r="29" spans="2:14" s="676" customFormat="1" ht="18.600000000000001" customHeight="1" x14ac:dyDescent="0.2">
      <c r="B29" s="686">
        <v>13</v>
      </c>
      <c r="C29" s="691" t="s">
        <v>379</v>
      </c>
      <c r="D29" s="688" t="s">
        <v>323</v>
      </c>
      <c r="E29" s="688" t="s">
        <v>264</v>
      </c>
      <c r="F29" s="688" t="s">
        <v>330</v>
      </c>
      <c r="G29" s="694">
        <v>47983</v>
      </c>
      <c r="H29" s="690">
        <v>1213.8896862500001</v>
      </c>
      <c r="I29" s="688">
        <f>MROUND((DATE(YEAR(G29),12,31)-G29)/30,0.5)</f>
        <v>7.5</v>
      </c>
    </row>
    <row r="30" spans="2:14" s="676" customFormat="1" ht="18.600000000000001" customHeight="1" x14ac:dyDescent="0.2">
      <c r="B30" s="686"/>
      <c r="C30" s="691"/>
      <c r="D30" s="688"/>
      <c r="E30" s="688"/>
      <c r="F30" s="688"/>
      <c r="G30" s="694"/>
      <c r="H30" s="690"/>
      <c r="I30" s="688"/>
    </row>
    <row r="31" spans="2:14" s="676" customFormat="1" ht="18.600000000000001" customHeight="1" x14ac:dyDescent="0.2">
      <c r="B31" s="686">
        <v>14</v>
      </c>
      <c r="C31" s="691" t="s">
        <v>380</v>
      </c>
      <c r="D31" s="688" t="s">
        <v>323</v>
      </c>
      <c r="E31" s="789" t="s">
        <v>261</v>
      </c>
      <c r="F31" s="688" t="s">
        <v>381</v>
      </c>
      <c r="G31" s="694">
        <v>47773</v>
      </c>
      <c r="H31" s="690">
        <v>6584.9249484299989</v>
      </c>
      <c r="I31" s="688">
        <f>MROUND((DATE(YEAR(G31),12,31)-G31)/30,0.5)</f>
        <v>2.5</v>
      </c>
    </row>
    <row r="32" spans="2:14" x14ac:dyDescent="0.2">
      <c r="B32" s="785"/>
      <c r="C32" s="351"/>
      <c r="D32" s="538"/>
      <c r="E32" s="790"/>
      <c r="F32" s="791"/>
      <c r="G32" s="792"/>
      <c r="H32" s="584"/>
      <c r="I32" s="538"/>
      <c r="J32" s="676"/>
    </row>
    <row r="33" spans="2:10" x14ac:dyDescent="0.2">
      <c r="B33" s="785">
        <v>2</v>
      </c>
      <c r="C33" s="793" t="s">
        <v>335</v>
      </c>
      <c r="D33" s="793"/>
      <c r="E33" s="793"/>
      <c r="F33" s="793"/>
      <c r="G33" s="793"/>
      <c r="H33" s="793"/>
      <c r="I33" s="793"/>
      <c r="J33" s="793"/>
    </row>
    <row r="34" spans="2:10" x14ac:dyDescent="0.2">
      <c r="B34" s="676"/>
      <c r="C34" s="676"/>
      <c r="D34" s="676"/>
      <c r="E34" s="676"/>
      <c r="F34" s="676"/>
      <c r="G34" s="676"/>
      <c r="H34" s="676"/>
      <c r="I34" s="676"/>
      <c r="J34" s="676"/>
    </row>
    <row r="35" spans="2:10" x14ac:dyDescent="0.2">
      <c r="B35" s="676"/>
      <c r="C35" s="676"/>
      <c r="D35" s="676"/>
      <c r="E35" s="676"/>
      <c r="F35" s="676"/>
      <c r="G35" s="676"/>
      <c r="H35" s="676"/>
      <c r="I35" s="676"/>
      <c r="J35" s="676"/>
    </row>
    <row r="36" spans="2:10" x14ac:dyDescent="0.2">
      <c r="B36" s="676"/>
      <c r="C36" s="676"/>
      <c r="D36" s="676"/>
      <c r="E36" s="676"/>
      <c r="F36" s="676"/>
      <c r="G36" s="676"/>
      <c r="H36" s="676"/>
      <c r="I36" s="676"/>
      <c r="J36" s="676"/>
    </row>
    <row r="37" spans="2:10" x14ac:dyDescent="0.2">
      <c r="B37" s="676"/>
      <c r="C37" s="676"/>
      <c r="D37" s="676"/>
      <c r="E37" s="676"/>
      <c r="F37" s="676"/>
      <c r="G37" s="676"/>
      <c r="H37" s="676"/>
      <c r="I37" s="676"/>
      <c r="J37" s="676"/>
    </row>
    <row r="38" spans="2:10" x14ac:dyDescent="0.2">
      <c r="B38" s="676"/>
      <c r="C38" s="676"/>
      <c r="D38" s="676"/>
      <c r="E38" s="676"/>
      <c r="F38" s="676"/>
      <c r="G38" s="676"/>
      <c r="H38" s="676"/>
      <c r="I38" s="676"/>
      <c r="J38" s="676"/>
    </row>
    <row r="39" spans="2:10" x14ac:dyDescent="0.2">
      <c r="B39" s="676"/>
      <c r="C39" s="676"/>
      <c r="D39" s="676"/>
      <c r="E39" s="676"/>
      <c r="F39" s="676"/>
      <c r="G39" s="676"/>
      <c r="H39" s="676"/>
      <c r="I39" s="676"/>
      <c r="J39" s="676"/>
    </row>
    <row r="40" spans="2:10" x14ac:dyDescent="0.2">
      <c r="C40" s="351"/>
      <c r="D40" s="351"/>
    </row>
    <row r="41" spans="2:10" x14ac:dyDescent="0.2">
      <c r="C41" s="351"/>
      <c r="D41" s="351"/>
    </row>
    <row r="42" spans="2:10" x14ac:dyDescent="0.2">
      <c r="C42" s="351"/>
      <c r="D42" s="351"/>
    </row>
    <row r="43" spans="2:10" x14ac:dyDescent="0.2">
      <c r="C43" s="351"/>
      <c r="D43" s="351"/>
    </row>
    <row r="44" spans="2:10" x14ac:dyDescent="0.2">
      <c r="C44" s="351"/>
      <c r="D44" s="351"/>
    </row>
    <row r="45" spans="2:10" x14ac:dyDescent="0.2">
      <c r="C45" s="351"/>
      <c r="D45" s="351"/>
    </row>
    <row r="46" spans="2:10" x14ac:dyDescent="0.2">
      <c r="C46" s="351"/>
      <c r="D46" s="351"/>
    </row>
    <row r="47" spans="2:10" x14ac:dyDescent="0.2">
      <c r="C47" s="351"/>
      <c r="D47" s="351"/>
    </row>
    <row r="48" spans="2:10" x14ac:dyDescent="0.2">
      <c r="C48" s="351"/>
      <c r="D48" s="351"/>
    </row>
    <row r="49" spans="1:11" x14ac:dyDescent="0.2">
      <c r="C49" s="351"/>
      <c r="D49" s="351"/>
    </row>
    <row r="50" spans="1:11" x14ac:dyDescent="0.2">
      <c r="C50" s="351"/>
      <c r="D50" s="351"/>
    </row>
    <row r="51" spans="1:11" x14ac:dyDescent="0.2">
      <c r="C51" s="351"/>
      <c r="D51" s="351"/>
    </row>
    <row r="52" spans="1:11" x14ac:dyDescent="0.2">
      <c r="C52" s="351"/>
      <c r="D52" s="351"/>
    </row>
    <row r="53" spans="1:11" x14ac:dyDescent="0.2">
      <c r="C53" s="351"/>
      <c r="D53" s="351"/>
    </row>
    <row r="54" spans="1:11" x14ac:dyDescent="0.2">
      <c r="C54" s="351"/>
      <c r="D54" s="351"/>
    </row>
    <row r="55" spans="1:11" x14ac:dyDescent="0.2">
      <c r="C55" s="351"/>
      <c r="D55" s="351"/>
    </row>
    <row r="56" spans="1:11" x14ac:dyDescent="0.2">
      <c r="C56" s="351"/>
      <c r="D56" s="351"/>
    </row>
    <row r="57" spans="1:11" ht="31.5" customHeight="1" x14ac:dyDescent="0.2">
      <c r="A57" s="164"/>
      <c r="C57" s="351"/>
      <c r="D57" s="351"/>
      <c r="K57" s="164"/>
    </row>
    <row r="58" spans="1:11" x14ac:dyDescent="0.2">
      <c r="C58" s="351"/>
      <c r="D58" s="351"/>
    </row>
    <row r="59" spans="1:11" x14ac:dyDescent="0.2">
      <c r="C59" s="351"/>
      <c r="D59" s="351"/>
    </row>
    <row r="60" spans="1:11" ht="56.25" customHeight="1" x14ac:dyDescent="0.2">
      <c r="A60" s="164"/>
      <c r="C60" s="351"/>
      <c r="D60" s="351"/>
      <c r="K60" s="164"/>
    </row>
    <row r="61" spans="1:11" ht="44.85" customHeight="1" x14ac:dyDescent="0.2">
      <c r="A61" s="164"/>
      <c r="C61" s="351"/>
      <c r="D61" s="351"/>
      <c r="K61" s="164"/>
    </row>
    <row r="62" spans="1:11" ht="79.5" customHeight="1" x14ac:dyDescent="0.2">
      <c r="C62" s="351"/>
      <c r="D62" s="351"/>
    </row>
    <row r="63" spans="1:11" ht="45" customHeight="1" x14ac:dyDescent="0.2"/>
    <row r="64" spans="1:11" ht="45" customHeight="1" x14ac:dyDescent="0.2"/>
    <row r="79" spans="3:10" ht="15" x14ac:dyDescent="0.2">
      <c r="C79" s="455"/>
      <c r="D79" s="455"/>
      <c r="E79" s="455"/>
      <c r="F79" s="455"/>
      <c r="G79" s="455"/>
      <c r="H79" s="455"/>
      <c r="I79" s="455"/>
      <c r="J79" s="455"/>
    </row>
  </sheetData>
  <mergeCells count="5">
    <mergeCell ref="B7:J7"/>
    <mergeCell ref="B8:J8"/>
    <mergeCell ref="B9:J9"/>
    <mergeCell ref="C33:J33"/>
    <mergeCell ref="C79:J79"/>
  </mergeCells>
  <printOptions horizontalCentered="1"/>
  <pageMargins left="0.51181102362204722" right="0.51181102362204722" top="0.98425196850393704" bottom="0.23622047244094491" header="0" footer="0"/>
  <pageSetup scale="75" orientation="landscape" r:id="rId1"/>
  <headerFooter alignWithMargins="0"/>
  <rowBreaks count="1" manualBreakCount="1">
    <brk id="32"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3C9E2-C058-4AD6-A160-3B448751428A}">
  <sheetPr>
    <pageSetUpPr fitToPage="1"/>
  </sheetPr>
  <dimension ref="A1:AA117"/>
  <sheetViews>
    <sheetView view="pageBreakPreview" zoomScaleNormal="90" zoomScaleSheetLayoutView="100" workbookViewId="0">
      <selection activeCell="B7" sqref="B7:J7"/>
    </sheetView>
  </sheetViews>
  <sheetFormatPr defaultColWidth="9.140625" defaultRowHeight="12.75" x14ac:dyDescent="0.2"/>
  <cols>
    <col min="1" max="1" width="2.5703125" style="351" customWidth="1"/>
    <col min="2" max="2" width="6.140625" style="538" customWidth="1"/>
    <col min="3" max="3" width="68.42578125" style="539" customWidth="1"/>
    <col min="4" max="4" width="19.5703125" style="351" customWidth="1"/>
    <col min="5" max="6" width="20.140625" style="351" hidden="1" customWidth="1"/>
    <col min="7" max="7" width="19.140625" style="351" customWidth="1"/>
    <col min="8" max="8" width="18.85546875" style="351" customWidth="1"/>
    <col min="9" max="9" width="20.140625" style="351" customWidth="1"/>
    <col min="10" max="10" width="22" style="351" customWidth="1"/>
    <col min="11" max="11" width="2.5703125" style="351" customWidth="1"/>
    <col min="12" max="12" width="4.5703125" style="351" customWidth="1"/>
    <col min="13" max="13" width="13.85546875" style="351" bestFit="1" customWidth="1"/>
    <col min="14" max="14" width="13.140625" style="351" customWidth="1"/>
    <col min="15" max="15" width="11.5703125" style="351" customWidth="1"/>
    <col min="16" max="17" width="9.140625" style="351"/>
    <col min="18" max="18" width="15.5703125" style="351" bestFit="1" customWidth="1"/>
    <col min="19" max="20" width="10.42578125" style="351" bestFit="1" customWidth="1"/>
    <col min="21" max="24" width="9.140625" style="351" bestFit="1" customWidth="1"/>
    <col min="25" max="16384" width="9.140625" style="351"/>
  </cols>
  <sheetData>
    <row r="1" spans="1:27" ht="17.25" customHeight="1" x14ac:dyDescent="0.2">
      <c r="A1" s="348"/>
      <c r="B1" s="349" t="s">
        <v>0</v>
      </c>
      <c r="C1" s="358"/>
      <c r="D1" s="348"/>
      <c r="E1" s="348"/>
      <c r="F1" s="352"/>
      <c r="G1" s="352"/>
      <c r="H1" s="348"/>
      <c r="I1" s="352"/>
      <c r="J1" s="353" t="s">
        <v>34</v>
      </c>
      <c r="K1" s="348"/>
      <c r="L1" s="352"/>
      <c r="M1" s="348"/>
      <c r="N1" s="348"/>
      <c r="O1" s="348"/>
      <c r="P1" s="348"/>
      <c r="Q1" s="348"/>
      <c r="R1" s="348"/>
      <c r="S1" s="348"/>
      <c r="T1" s="348"/>
      <c r="U1" s="354"/>
      <c r="V1" s="354"/>
      <c r="W1" s="354"/>
      <c r="X1" s="354"/>
      <c r="Y1" s="354"/>
      <c r="Z1" s="354"/>
      <c r="AA1" s="354"/>
    </row>
    <row r="2" spans="1:27" ht="17.25" customHeight="1" x14ac:dyDescent="0.2">
      <c r="A2" s="348"/>
      <c r="B2" s="355"/>
      <c r="C2" s="356"/>
      <c r="D2" s="352"/>
      <c r="E2" s="352"/>
      <c r="F2" s="350"/>
      <c r="G2" s="350"/>
      <c r="H2" s="352"/>
      <c r="I2" s="348"/>
      <c r="J2" s="353" t="s">
        <v>2</v>
      </c>
      <c r="K2" s="348"/>
      <c r="L2" s="348"/>
      <c r="M2" s="348"/>
      <c r="N2" s="348"/>
      <c r="O2" s="348"/>
      <c r="P2" s="352"/>
      <c r="Q2" s="348"/>
      <c r="R2" s="348"/>
      <c r="S2" s="348"/>
      <c r="T2" s="348"/>
      <c r="U2" s="354"/>
      <c r="V2" s="354"/>
      <c r="W2" s="354"/>
      <c r="X2" s="354"/>
      <c r="Y2" s="354"/>
      <c r="Z2" s="354"/>
      <c r="AA2" s="354"/>
    </row>
    <row r="3" spans="1:27" ht="17.25" customHeight="1" x14ac:dyDescent="0.2">
      <c r="A3" s="348"/>
      <c r="B3" s="357"/>
      <c r="C3" s="358"/>
      <c r="D3" s="348"/>
      <c r="E3" s="348"/>
      <c r="F3" s="352"/>
      <c r="G3" s="352"/>
      <c r="H3" s="348"/>
      <c r="I3" s="348"/>
      <c r="J3" s="350" t="s">
        <v>242</v>
      </c>
      <c r="K3" s="348"/>
      <c r="L3" s="348"/>
      <c r="M3" s="348"/>
      <c r="N3" s="348"/>
      <c r="O3" s="348"/>
      <c r="P3" s="348"/>
      <c r="Q3" s="348"/>
      <c r="R3" s="348"/>
      <c r="S3" s="348"/>
      <c r="T3" s="348"/>
      <c r="U3" s="354"/>
      <c r="V3" s="354"/>
      <c r="W3" s="354"/>
      <c r="X3" s="354"/>
      <c r="Y3" s="354"/>
      <c r="Z3" s="354"/>
      <c r="AA3" s="354"/>
    </row>
    <row r="4" spans="1:27" ht="17.25" customHeight="1" x14ac:dyDescent="0.2">
      <c r="A4" s="348"/>
      <c r="B4" s="365"/>
      <c r="C4" s="358"/>
      <c r="D4" s="348"/>
      <c r="E4" s="348"/>
      <c r="F4" s="350"/>
      <c r="G4" s="350"/>
      <c r="H4" s="348"/>
      <c r="I4" s="348"/>
      <c r="J4" s="350" t="s">
        <v>221</v>
      </c>
      <c r="K4" s="348"/>
      <c r="L4" s="348"/>
      <c r="M4" s="348"/>
      <c r="N4" s="348"/>
      <c r="O4" s="348"/>
      <c r="P4" s="348"/>
      <c r="Q4" s="348"/>
      <c r="R4" s="348"/>
      <c r="S4" s="348"/>
      <c r="T4" s="348"/>
      <c r="U4" s="354"/>
      <c r="V4" s="354"/>
      <c r="W4" s="354"/>
      <c r="X4" s="354"/>
      <c r="Y4" s="354"/>
      <c r="Z4" s="354"/>
      <c r="AA4" s="354"/>
    </row>
    <row r="5" spans="1:27" ht="17.25" customHeight="1" x14ac:dyDescent="0.2">
      <c r="A5" s="348"/>
      <c r="B5" s="365"/>
      <c r="C5" s="358"/>
      <c r="D5" s="348"/>
      <c r="E5" s="348"/>
      <c r="F5" s="350"/>
      <c r="G5" s="350"/>
      <c r="H5" s="348"/>
      <c r="I5" s="348"/>
      <c r="J5" s="350" t="s">
        <v>5</v>
      </c>
      <c r="K5" s="348"/>
      <c r="L5" s="348"/>
      <c r="M5" s="348"/>
      <c r="N5" s="348"/>
      <c r="O5" s="348"/>
      <c r="P5" s="348"/>
      <c r="Q5" s="348"/>
      <c r="R5" s="348"/>
      <c r="S5" s="348"/>
      <c r="T5" s="348"/>
      <c r="U5" s="354"/>
      <c r="V5" s="354"/>
      <c r="W5" s="354"/>
      <c r="X5" s="354"/>
      <c r="Y5" s="354"/>
      <c r="Z5" s="354"/>
      <c r="AA5" s="354"/>
    </row>
    <row r="6" spans="1:27" ht="17.25" customHeight="1" x14ac:dyDescent="0.2">
      <c r="A6" s="348"/>
      <c r="B6" s="365"/>
      <c r="C6" s="358"/>
      <c r="D6" s="348"/>
      <c r="E6" s="348"/>
      <c r="F6" s="350"/>
      <c r="G6" s="350"/>
      <c r="H6" s="348"/>
      <c r="I6" s="348"/>
      <c r="J6" s="350" t="s">
        <v>7</v>
      </c>
      <c r="K6" s="348"/>
      <c r="L6" s="348"/>
      <c r="M6" s="348"/>
      <c r="N6" s="348"/>
      <c r="O6" s="348"/>
      <c r="P6" s="348"/>
      <c r="Q6" s="348"/>
      <c r="R6" s="348"/>
      <c r="S6" s="348"/>
      <c r="T6" s="348"/>
      <c r="U6" s="354"/>
      <c r="V6" s="354"/>
      <c r="W6" s="354"/>
      <c r="X6" s="354"/>
      <c r="Y6" s="354"/>
      <c r="Z6" s="354"/>
      <c r="AA6" s="354"/>
    </row>
    <row r="7" spans="1:27" ht="17.25" customHeight="1" x14ac:dyDescent="0.2">
      <c r="A7" s="348"/>
      <c r="B7" s="439" t="s">
        <v>267</v>
      </c>
      <c r="C7" s="439"/>
      <c r="D7" s="439"/>
      <c r="E7" s="439"/>
      <c r="F7" s="439"/>
      <c r="G7" s="439"/>
      <c r="H7" s="439"/>
      <c r="I7" s="439"/>
      <c r="J7" s="439"/>
      <c r="K7" s="365"/>
      <c r="L7" s="348"/>
      <c r="M7" s="348"/>
      <c r="N7" s="348"/>
      <c r="O7" s="348"/>
      <c r="P7" s="348"/>
      <c r="Q7" s="348"/>
      <c r="R7" s="348"/>
      <c r="S7" s="348"/>
      <c r="T7" s="348"/>
      <c r="U7" s="354"/>
      <c r="V7" s="354"/>
      <c r="W7" s="354"/>
      <c r="X7" s="354"/>
      <c r="Y7" s="354"/>
      <c r="Z7" s="354"/>
      <c r="AA7" s="354"/>
    </row>
    <row r="8" spans="1:27" ht="17.25" customHeight="1" x14ac:dyDescent="0.2">
      <c r="A8" s="348"/>
      <c r="B8" s="439" t="s">
        <v>382</v>
      </c>
      <c r="C8" s="439"/>
      <c r="D8" s="439"/>
      <c r="E8" s="439"/>
      <c r="F8" s="439"/>
      <c r="G8" s="439"/>
      <c r="H8" s="439"/>
      <c r="I8" s="439"/>
      <c r="J8" s="439"/>
      <c r="K8" s="365"/>
      <c r="L8" s="348"/>
      <c r="M8" s="348"/>
      <c r="N8" s="348"/>
      <c r="O8" s="348"/>
      <c r="P8" s="348"/>
      <c r="Q8" s="348"/>
      <c r="R8" s="348"/>
      <c r="S8" s="348"/>
      <c r="T8" s="348"/>
      <c r="U8" s="354"/>
      <c r="V8" s="354"/>
      <c r="W8" s="354"/>
      <c r="X8" s="354"/>
      <c r="Y8" s="354"/>
      <c r="Z8" s="354"/>
      <c r="AA8" s="354"/>
    </row>
    <row r="9" spans="1:27" ht="17.25" customHeight="1" x14ac:dyDescent="0.2">
      <c r="A9" s="348"/>
      <c r="B9" s="440" t="s">
        <v>131</v>
      </c>
      <c r="C9" s="440"/>
      <c r="D9" s="440"/>
      <c r="E9" s="440"/>
      <c r="F9" s="440"/>
      <c r="G9" s="440"/>
      <c r="H9" s="440"/>
      <c r="I9" s="440"/>
      <c r="J9" s="440"/>
      <c r="K9" s="435"/>
      <c r="L9" s="348"/>
      <c r="M9" s="348"/>
      <c r="N9" s="348"/>
      <c r="O9" s="348"/>
      <c r="P9" s="348"/>
      <c r="Q9" s="348"/>
      <c r="R9" s="348"/>
      <c r="S9" s="348"/>
      <c r="T9" s="348"/>
      <c r="U9" s="354"/>
      <c r="V9" s="354"/>
      <c r="W9" s="354"/>
      <c r="X9" s="354"/>
      <c r="Y9" s="354"/>
      <c r="Z9" s="354"/>
      <c r="AA9" s="354"/>
    </row>
    <row r="10" spans="1:27" ht="17.25" customHeight="1" thickBot="1" x14ac:dyDescent="0.25">
      <c r="A10" s="348"/>
      <c r="B10" s="365"/>
      <c r="C10" s="358"/>
      <c r="D10" s="348"/>
      <c r="E10" s="348"/>
      <c r="F10" s="348"/>
      <c r="G10" s="348"/>
      <c r="H10" s="348"/>
      <c r="I10" s="348"/>
      <c r="J10" s="348"/>
      <c r="K10" s="348"/>
      <c r="L10" s="348"/>
      <c r="M10" s="348"/>
      <c r="N10" s="348"/>
      <c r="O10" s="348"/>
      <c r="P10" s="348"/>
      <c r="Q10" s="348"/>
      <c r="R10" s="348"/>
      <c r="S10" s="348"/>
      <c r="T10" s="348"/>
      <c r="U10" s="354"/>
      <c r="V10" s="354"/>
      <c r="W10" s="354"/>
      <c r="X10" s="354"/>
      <c r="Y10" s="354"/>
      <c r="Z10" s="354"/>
      <c r="AA10" s="354"/>
    </row>
    <row r="11" spans="1:27" s="544" customFormat="1" ht="17.100000000000001" customHeight="1" x14ac:dyDescent="0.2">
      <c r="A11" s="542"/>
      <c r="B11" s="474"/>
      <c r="C11" s="375"/>
      <c r="D11" s="375"/>
      <c r="E11" s="375"/>
      <c r="F11" s="794"/>
      <c r="G11" s="794"/>
      <c r="H11" s="375"/>
      <c r="I11" s="375"/>
      <c r="J11" s="795" t="s">
        <v>100</v>
      </c>
      <c r="K11" s="542"/>
      <c r="L11" s="542"/>
      <c r="M11" s="542"/>
      <c r="N11" s="542"/>
      <c r="O11" s="542"/>
      <c r="P11" s="542"/>
      <c r="Q11" s="542"/>
      <c r="R11" s="542"/>
      <c r="S11" s="542"/>
      <c r="T11" s="542"/>
      <c r="U11" s="543"/>
      <c r="V11" s="543"/>
      <c r="W11" s="543"/>
      <c r="X11" s="543"/>
      <c r="Y11" s="543"/>
      <c r="Z11" s="543"/>
      <c r="AA11" s="543"/>
    </row>
    <row r="12" spans="1:27" s="544" customFormat="1" ht="17.100000000000001" customHeight="1" x14ac:dyDescent="0.2">
      <c r="A12" s="542"/>
      <c r="B12" s="481"/>
      <c r="C12" s="487"/>
      <c r="D12" s="487"/>
      <c r="E12" s="487" t="s">
        <v>53</v>
      </c>
      <c r="F12" s="517" t="s">
        <v>53</v>
      </c>
      <c r="G12" s="517"/>
      <c r="H12" s="487"/>
      <c r="I12" s="487"/>
      <c r="J12" s="482" t="s">
        <v>51</v>
      </c>
      <c r="K12" s="542"/>
      <c r="L12" s="542"/>
      <c r="M12" s="542"/>
      <c r="N12" s="542"/>
      <c r="O12" s="542"/>
      <c r="P12" s="542"/>
      <c r="Q12" s="542"/>
      <c r="R12" s="542"/>
      <c r="S12" s="542"/>
      <c r="T12" s="542"/>
      <c r="U12" s="543"/>
      <c r="V12" s="543"/>
      <c r="W12" s="543"/>
      <c r="X12" s="543"/>
      <c r="Y12" s="543"/>
      <c r="Z12" s="543"/>
      <c r="AA12" s="543"/>
    </row>
    <row r="13" spans="1:27" s="544" customFormat="1" ht="17.100000000000001" customHeight="1" x14ac:dyDescent="0.2">
      <c r="A13" s="542"/>
      <c r="B13" s="481"/>
      <c r="C13" s="487"/>
      <c r="D13" s="487"/>
      <c r="E13" s="487" t="s">
        <v>57</v>
      </c>
      <c r="F13" s="517" t="s">
        <v>57</v>
      </c>
      <c r="G13" s="517"/>
      <c r="H13" s="487"/>
      <c r="I13" s="487"/>
      <c r="J13" s="482" t="s">
        <v>53</v>
      </c>
      <c r="K13" s="542"/>
      <c r="L13" s="542"/>
      <c r="M13" s="542"/>
      <c r="N13" s="542"/>
      <c r="O13" s="542"/>
      <c r="P13" s="542"/>
      <c r="Q13" s="542"/>
      <c r="R13" s="542"/>
      <c r="S13" s="542"/>
      <c r="T13" s="542"/>
      <c r="U13" s="543"/>
      <c r="V13" s="543"/>
      <c r="W13" s="543"/>
      <c r="X13" s="543"/>
      <c r="Y13" s="543"/>
      <c r="Z13" s="543"/>
      <c r="AA13" s="543"/>
    </row>
    <row r="14" spans="1:27" s="544" customFormat="1" ht="17.100000000000001" customHeight="1" x14ac:dyDescent="0.2">
      <c r="A14" s="542"/>
      <c r="B14" s="481"/>
      <c r="C14" s="487"/>
      <c r="D14" s="487"/>
      <c r="E14" s="487" t="s">
        <v>383</v>
      </c>
      <c r="F14" s="517" t="s">
        <v>226</v>
      </c>
      <c r="G14" s="517"/>
      <c r="H14" s="487" t="s">
        <v>101</v>
      </c>
      <c r="I14" s="610" t="s">
        <v>227</v>
      </c>
      <c r="J14" s="482" t="s">
        <v>57</v>
      </c>
      <c r="K14" s="542"/>
      <c r="L14" s="542"/>
      <c r="M14" s="542"/>
      <c r="N14" s="542"/>
      <c r="O14" s="542"/>
      <c r="P14" s="542"/>
      <c r="Q14" s="542"/>
      <c r="R14" s="542"/>
      <c r="S14" s="542"/>
      <c r="T14" s="542"/>
      <c r="U14" s="543"/>
      <c r="V14" s="543"/>
      <c r="W14" s="543"/>
      <c r="X14" s="543"/>
      <c r="Y14" s="543"/>
      <c r="Z14" s="543"/>
      <c r="AA14" s="543"/>
    </row>
    <row r="15" spans="1:27" s="544" customFormat="1" ht="17.100000000000001" customHeight="1" x14ac:dyDescent="0.2">
      <c r="A15" s="542"/>
      <c r="B15" s="481" t="s">
        <v>9</v>
      </c>
      <c r="C15" s="487"/>
      <c r="D15" s="487" t="s">
        <v>105</v>
      </c>
      <c r="E15" s="487" t="s">
        <v>384</v>
      </c>
      <c r="F15" s="517" t="s">
        <v>106</v>
      </c>
      <c r="G15" s="487" t="s">
        <v>53</v>
      </c>
      <c r="H15" s="487" t="s">
        <v>107</v>
      </c>
      <c r="I15" s="487" t="s">
        <v>109</v>
      </c>
      <c r="J15" s="482" t="s">
        <v>110</v>
      </c>
      <c r="K15" s="542"/>
      <c r="L15" s="542"/>
      <c r="M15" s="542"/>
      <c r="N15" s="542"/>
      <c r="O15" s="542"/>
      <c r="P15" s="542"/>
      <c r="Q15" s="542"/>
      <c r="R15" s="542"/>
      <c r="S15" s="542"/>
      <c r="T15" s="542"/>
      <c r="U15" s="543"/>
      <c r="V15" s="543"/>
      <c r="W15" s="543"/>
      <c r="X15" s="543"/>
      <c r="Y15" s="543"/>
      <c r="Z15" s="543"/>
      <c r="AA15" s="543"/>
    </row>
    <row r="16" spans="1:27" s="544" customFormat="1" ht="17.100000000000001" customHeight="1" thickBot="1" x14ac:dyDescent="0.25">
      <c r="A16" s="542"/>
      <c r="B16" s="489" t="s">
        <v>10</v>
      </c>
      <c r="C16" s="381" t="s">
        <v>72</v>
      </c>
      <c r="D16" s="490" t="s">
        <v>112</v>
      </c>
      <c r="E16" s="490" t="s">
        <v>385</v>
      </c>
      <c r="F16" s="549" t="s">
        <v>113</v>
      </c>
      <c r="G16" s="381" t="s">
        <v>57</v>
      </c>
      <c r="H16" s="381" t="s">
        <v>114</v>
      </c>
      <c r="I16" s="381" t="s">
        <v>112</v>
      </c>
      <c r="J16" s="382" t="s">
        <v>115</v>
      </c>
      <c r="K16" s="542"/>
      <c r="L16" s="542"/>
      <c r="M16" s="553"/>
      <c r="N16" s="365"/>
      <c r="O16" s="365"/>
      <c r="P16" s="365"/>
      <c r="Q16" s="542"/>
      <c r="R16" s="542"/>
      <c r="S16" s="542"/>
      <c r="T16" s="542"/>
      <c r="U16" s="543"/>
      <c r="V16" s="543"/>
      <c r="W16" s="543"/>
      <c r="X16" s="543"/>
      <c r="Y16" s="543"/>
      <c r="Z16" s="543"/>
      <c r="AA16" s="543"/>
    </row>
    <row r="17" spans="1:27" s="538" customFormat="1" ht="17.100000000000001" customHeight="1" x14ac:dyDescent="0.2">
      <c r="A17" s="365"/>
      <c r="B17" s="624"/>
      <c r="C17" s="561"/>
      <c r="D17" s="561" t="s">
        <v>13</v>
      </c>
      <c r="E17" s="561" t="s">
        <v>14</v>
      </c>
      <c r="F17" s="561" t="s">
        <v>15</v>
      </c>
      <c r="G17" s="561" t="s">
        <v>14</v>
      </c>
      <c r="H17" s="562" t="s">
        <v>15</v>
      </c>
      <c r="I17" s="625" t="s">
        <v>16</v>
      </c>
      <c r="J17" s="563" t="s">
        <v>17</v>
      </c>
      <c r="K17" s="365"/>
      <c r="L17" s="365"/>
      <c r="M17" s="365"/>
      <c r="N17" s="365"/>
      <c r="O17" s="365"/>
      <c r="P17" s="365"/>
      <c r="Q17" s="365"/>
      <c r="R17" s="365"/>
      <c r="S17" s="365"/>
      <c r="T17" s="365"/>
      <c r="U17" s="432"/>
      <c r="V17" s="432"/>
      <c r="W17" s="432"/>
      <c r="X17" s="432"/>
      <c r="Y17" s="432"/>
      <c r="Z17" s="432"/>
      <c r="AA17" s="432"/>
    </row>
    <row r="18" spans="1:27" ht="17.100000000000001" customHeight="1" x14ac:dyDescent="0.2">
      <c r="A18" s="348"/>
      <c r="B18" s="392"/>
      <c r="C18" s="796"/>
      <c r="D18" s="797"/>
      <c r="E18" s="798"/>
      <c r="F18" s="799"/>
      <c r="G18" s="800"/>
      <c r="H18" s="800"/>
      <c r="I18" s="800"/>
      <c r="J18" s="801"/>
      <c r="K18" s="348"/>
      <c r="L18" s="348"/>
      <c r="M18" s="348"/>
      <c r="N18" s="348"/>
      <c r="O18" s="348"/>
      <c r="P18" s="348"/>
      <c r="Q18" s="348"/>
      <c r="R18" s="348"/>
      <c r="S18" s="348"/>
      <c r="T18" s="348"/>
      <c r="U18" s="354"/>
      <c r="V18" s="354"/>
      <c r="W18" s="354"/>
      <c r="X18" s="354"/>
      <c r="Y18" s="354"/>
      <c r="Z18" s="354"/>
      <c r="AA18" s="354"/>
    </row>
    <row r="19" spans="1:27" ht="17.25" customHeight="1" x14ac:dyDescent="0.2">
      <c r="A19" s="348"/>
      <c r="B19" s="392"/>
      <c r="C19" s="796" t="s">
        <v>132</v>
      </c>
      <c r="D19" s="802"/>
      <c r="E19" s="803"/>
      <c r="F19" s="804"/>
      <c r="G19" s="395"/>
      <c r="H19" s="395"/>
      <c r="I19" s="395"/>
      <c r="J19" s="805"/>
      <c r="K19" s="348"/>
      <c r="L19" s="348"/>
      <c r="M19" s="409"/>
      <c r="N19" s="409"/>
      <c r="O19" s="409"/>
      <c r="P19" s="409"/>
      <c r="Q19" s="409"/>
      <c r="R19" s="409"/>
      <c r="S19" s="348"/>
      <c r="T19" s="348"/>
      <c r="U19" s="354"/>
      <c r="V19" s="354"/>
      <c r="W19" s="354"/>
      <c r="X19" s="354"/>
      <c r="Y19" s="354"/>
      <c r="Z19" s="354"/>
      <c r="AA19" s="354"/>
    </row>
    <row r="20" spans="1:27" ht="17.25" customHeight="1" x14ac:dyDescent="0.2">
      <c r="A20" s="348"/>
      <c r="B20" s="392"/>
      <c r="C20" s="796"/>
      <c r="D20" s="802"/>
      <c r="E20" s="803"/>
      <c r="F20" s="804"/>
      <c r="G20" s="395"/>
      <c r="H20" s="395"/>
      <c r="I20" s="395"/>
      <c r="J20" s="805"/>
      <c r="K20" s="348"/>
      <c r="L20" s="348"/>
      <c r="M20" s="409"/>
      <c r="N20" s="409"/>
      <c r="O20" s="409"/>
      <c r="P20" s="409"/>
      <c r="Q20" s="409"/>
      <c r="R20" s="409"/>
      <c r="S20" s="348"/>
      <c r="T20" s="348"/>
      <c r="U20" s="354"/>
      <c r="V20" s="354"/>
      <c r="W20" s="354"/>
      <c r="X20" s="354"/>
      <c r="Y20" s="354"/>
      <c r="Z20" s="354"/>
      <c r="AA20" s="354"/>
    </row>
    <row r="21" spans="1:27" ht="17.25" customHeight="1" x14ac:dyDescent="0.2">
      <c r="A21" s="348"/>
      <c r="B21" s="392"/>
      <c r="C21" s="806" t="s">
        <v>255</v>
      </c>
      <c r="D21" s="802"/>
      <c r="E21" s="803"/>
      <c r="F21" s="804"/>
      <c r="G21" s="395"/>
      <c r="H21" s="395"/>
      <c r="I21" s="395"/>
      <c r="J21" s="805"/>
      <c r="K21" s="348"/>
      <c r="L21" s="348"/>
      <c r="M21" s="409"/>
      <c r="N21" s="409"/>
      <c r="O21" s="409"/>
      <c r="P21" s="409"/>
      <c r="Q21" s="409"/>
      <c r="R21" s="409"/>
      <c r="S21" s="348"/>
      <c r="T21" s="348"/>
      <c r="U21" s="354"/>
      <c r="V21" s="354"/>
      <c r="W21" s="354"/>
      <c r="X21" s="354"/>
      <c r="Y21" s="354"/>
      <c r="Z21" s="354"/>
      <c r="AA21" s="354"/>
    </row>
    <row r="22" spans="1:27" ht="17.25" customHeight="1" x14ac:dyDescent="0.2">
      <c r="A22" s="348"/>
      <c r="B22" s="392"/>
      <c r="C22" s="796"/>
      <c r="D22" s="802"/>
      <c r="E22" s="803"/>
      <c r="F22" s="804"/>
      <c r="G22" s="395"/>
      <c r="H22" s="395"/>
      <c r="I22" s="395"/>
      <c r="J22" s="805"/>
      <c r="K22" s="348"/>
      <c r="L22" s="348"/>
      <c r="M22" s="409"/>
      <c r="N22" s="409"/>
      <c r="O22" s="409"/>
      <c r="P22" s="409"/>
      <c r="Q22" s="409"/>
      <c r="R22" s="409"/>
      <c r="S22" s="348"/>
      <c r="T22" s="348"/>
      <c r="U22" s="354"/>
      <c r="V22" s="354"/>
      <c r="W22" s="354"/>
      <c r="X22" s="354"/>
      <c r="Y22" s="354"/>
      <c r="Z22" s="354"/>
      <c r="AA22" s="354"/>
    </row>
    <row r="23" spans="1:27" ht="17.25" customHeight="1" x14ac:dyDescent="0.2">
      <c r="A23" s="348"/>
      <c r="B23" s="392"/>
      <c r="C23" s="796" t="s">
        <v>246</v>
      </c>
      <c r="D23" s="802"/>
      <c r="E23" s="803"/>
      <c r="F23" s="804"/>
      <c r="G23" s="395"/>
      <c r="H23" s="395"/>
      <c r="I23" s="395"/>
      <c r="J23" s="805"/>
      <c r="K23" s="348"/>
      <c r="L23" s="348"/>
      <c r="M23" s="409"/>
      <c r="N23" s="409"/>
      <c r="O23" s="409"/>
      <c r="P23" s="409"/>
      <c r="Q23" s="409"/>
      <c r="R23" s="409"/>
      <c r="S23" s="348"/>
      <c r="T23" s="348"/>
      <c r="U23" s="354"/>
      <c r="V23" s="354"/>
      <c r="W23" s="354"/>
      <c r="X23" s="354"/>
      <c r="Y23" s="354"/>
      <c r="Z23" s="354"/>
      <c r="AA23" s="354"/>
    </row>
    <row r="24" spans="1:27" ht="17.25" customHeight="1" x14ac:dyDescent="0.2">
      <c r="A24" s="348"/>
      <c r="B24" s="392">
        <v>1</v>
      </c>
      <c r="C24" s="658" t="s">
        <v>386</v>
      </c>
      <c r="D24" s="807">
        <v>541.80278342171994</v>
      </c>
      <c r="E24" s="808">
        <v>74.372868437176464</v>
      </c>
      <c r="F24" s="809">
        <v>0</v>
      </c>
      <c r="G24" s="338">
        <v>74.372868437176464</v>
      </c>
      <c r="H24" s="338">
        <v>36.895772659999999</v>
      </c>
      <c r="I24" s="394">
        <f>D24+G24+H24</f>
        <v>653.07142451889638</v>
      </c>
      <c r="J24" s="413">
        <f>(D24+I24)/2</f>
        <v>597.43710397030816</v>
      </c>
      <c r="K24" s="348"/>
      <c r="L24" s="348"/>
      <c r="M24" s="409"/>
      <c r="N24" s="409"/>
      <c r="O24" s="409"/>
      <c r="P24" s="409"/>
      <c r="Q24" s="409"/>
      <c r="R24" s="409"/>
      <c r="S24" s="348"/>
      <c r="T24" s="348"/>
      <c r="U24" s="354"/>
      <c r="V24" s="354"/>
      <c r="W24" s="354"/>
      <c r="X24" s="354"/>
      <c r="Y24" s="354"/>
      <c r="Z24" s="354"/>
      <c r="AA24" s="354"/>
    </row>
    <row r="25" spans="1:27" ht="17.25" customHeight="1" x14ac:dyDescent="0.2">
      <c r="A25" s="348"/>
      <c r="B25" s="392">
        <f>B24+1</f>
        <v>2</v>
      </c>
      <c r="C25" s="634" t="s">
        <v>248</v>
      </c>
      <c r="D25" s="810">
        <v>125.45331048320261</v>
      </c>
      <c r="E25" s="811">
        <v>123.19019152343434</v>
      </c>
      <c r="F25" s="809">
        <v>0</v>
      </c>
      <c r="G25" s="338">
        <v>123.19019152343434</v>
      </c>
      <c r="H25" s="167">
        <v>0</v>
      </c>
      <c r="I25" s="394">
        <f t="shared" ref="I25:I30" si="0">D25+G25+H25</f>
        <v>248.64350200663694</v>
      </c>
      <c r="J25" s="413">
        <f>(D25+I25)/2</f>
        <v>187.04840624491976</v>
      </c>
      <c r="K25" s="348"/>
      <c r="L25" s="348"/>
      <c r="M25" s="409"/>
      <c r="N25" s="409"/>
      <c r="O25" s="409"/>
      <c r="P25" s="409"/>
      <c r="Q25" s="409"/>
      <c r="R25" s="409"/>
      <c r="S25" s="348"/>
      <c r="T25" s="348"/>
      <c r="U25" s="354"/>
      <c r="V25" s="354"/>
      <c r="W25" s="354"/>
      <c r="X25" s="354"/>
      <c r="Y25" s="354"/>
      <c r="Z25" s="354"/>
      <c r="AA25" s="354"/>
    </row>
    <row r="26" spans="1:27" ht="17.25" customHeight="1" thickBot="1" x14ac:dyDescent="0.25">
      <c r="A26" s="348"/>
      <c r="B26" s="392">
        <f t="shared" ref="B26:B30" si="1">B25+1</f>
        <v>3</v>
      </c>
      <c r="C26" s="634" t="s">
        <v>387</v>
      </c>
      <c r="D26" s="812">
        <v>2.0486939499999997</v>
      </c>
      <c r="E26" s="813">
        <v>9.1069552332717532</v>
      </c>
      <c r="F26" s="814">
        <v>0</v>
      </c>
      <c r="G26" s="755">
        <v>9.1069552332717532</v>
      </c>
      <c r="H26" s="168">
        <v>0</v>
      </c>
      <c r="I26" s="755">
        <f t="shared" si="0"/>
        <v>11.155649183271752</v>
      </c>
      <c r="J26" s="756">
        <f t="shared" ref="J26:J29" si="2">(D26+I26)/2</f>
        <v>6.6021715666358762</v>
      </c>
      <c r="K26" s="348"/>
      <c r="L26" s="348"/>
      <c r="M26" s="409"/>
      <c r="N26" s="409"/>
      <c r="O26" s="409"/>
      <c r="P26" s="409"/>
      <c r="Q26" s="409"/>
      <c r="R26" s="815"/>
      <c r="S26" s="348"/>
      <c r="T26" s="348"/>
      <c r="U26" s="354"/>
      <c r="V26" s="354"/>
      <c r="W26" s="354"/>
      <c r="X26" s="354"/>
      <c r="Y26" s="354"/>
      <c r="Z26" s="354"/>
      <c r="AA26" s="354"/>
    </row>
    <row r="27" spans="1:27" ht="17.25" customHeight="1" x14ac:dyDescent="0.2">
      <c r="A27" s="348"/>
      <c r="B27" s="392">
        <v>4</v>
      </c>
      <c r="C27" s="622" t="s">
        <v>250</v>
      </c>
      <c r="D27" s="816">
        <f>SUM(D24:D26)</f>
        <v>669.30478785492255</v>
      </c>
      <c r="E27" s="817">
        <f t="shared" ref="E27:J27" si="3">SUM(E24:E26)</f>
        <v>206.67001519388256</v>
      </c>
      <c r="F27" s="818">
        <f t="shared" si="3"/>
        <v>0</v>
      </c>
      <c r="G27" s="757">
        <f t="shared" si="3"/>
        <v>206.67001519388256</v>
      </c>
      <c r="H27" s="757">
        <f t="shared" si="3"/>
        <v>36.895772659999999</v>
      </c>
      <c r="I27" s="757">
        <f t="shared" si="3"/>
        <v>912.87057570880506</v>
      </c>
      <c r="J27" s="758">
        <f t="shared" si="3"/>
        <v>791.08768178186381</v>
      </c>
      <c r="K27" s="348"/>
      <c r="L27" s="348"/>
      <c r="M27" s="409"/>
      <c r="N27" s="409"/>
      <c r="O27" s="409"/>
      <c r="P27" s="409"/>
      <c r="Q27" s="409"/>
      <c r="R27" s="815"/>
      <c r="S27" s="348"/>
      <c r="T27" s="348"/>
      <c r="U27" s="354"/>
      <c r="V27" s="354"/>
      <c r="W27" s="354"/>
      <c r="X27" s="354"/>
      <c r="Y27" s="354"/>
      <c r="Z27" s="354"/>
      <c r="AA27" s="354"/>
    </row>
    <row r="28" spans="1:27" ht="17.25" customHeight="1" x14ac:dyDescent="0.2">
      <c r="A28" s="348"/>
      <c r="B28" s="392"/>
      <c r="C28" s="622"/>
      <c r="D28" s="819"/>
      <c r="E28" s="811"/>
      <c r="F28" s="809"/>
      <c r="G28" s="338"/>
      <c r="H28" s="338"/>
      <c r="I28" s="338"/>
      <c r="J28" s="759"/>
      <c r="K28" s="348"/>
      <c r="L28" s="348"/>
      <c r="M28" s="409"/>
      <c r="N28" s="409"/>
      <c r="O28" s="409"/>
      <c r="P28" s="409"/>
      <c r="Q28" s="409"/>
      <c r="R28" s="815"/>
      <c r="S28" s="348"/>
      <c r="T28" s="348"/>
      <c r="U28" s="354"/>
      <c r="V28" s="354"/>
      <c r="W28" s="354"/>
      <c r="X28" s="354"/>
      <c r="Y28" s="354"/>
      <c r="Z28" s="354"/>
      <c r="AA28" s="354"/>
    </row>
    <row r="29" spans="1:27" ht="18.75" customHeight="1" x14ac:dyDescent="0.2">
      <c r="A29" s="348"/>
      <c r="B29" s="392">
        <v>5</v>
      </c>
      <c r="C29" s="622" t="s">
        <v>251</v>
      </c>
      <c r="D29" s="807">
        <v>2054.0611725799999</v>
      </c>
      <c r="E29" s="808">
        <v>131.97192206</v>
      </c>
      <c r="F29" s="809">
        <v>0</v>
      </c>
      <c r="G29" s="338">
        <v>131.97192206</v>
      </c>
      <c r="H29" s="338">
        <v>-2.8215849999999997E-2</v>
      </c>
      <c r="I29" s="394">
        <f t="shared" si="0"/>
        <v>2186.00487879</v>
      </c>
      <c r="J29" s="413">
        <f t="shared" si="2"/>
        <v>2120.0330256850002</v>
      </c>
      <c r="K29" s="348"/>
      <c r="L29" s="348"/>
      <c r="M29" s="409"/>
      <c r="N29" s="409"/>
      <c r="O29" s="409"/>
      <c r="P29" s="409"/>
      <c r="Q29" s="409"/>
      <c r="R29" s="820"/>
      <c r="S29" s="820"/>
      <c r="T29" s="820"/>
      <c r="U29" s="821"/>
      <c r="V29" s="821"/>
      <c r="W29" s="821"/>
      <c r="X29" s="821"/>
      <c r="Y29" s="354"/>
      <c r="Z29" s="354"/>
      <c r="AA29" s="354"/>
    </row>
    <row r="30" spans="1:27" ht="18.75" customHeight="1" x14ac:dyDescent="0.2">
      <c r="A30" s="348"/>
      <c r="B30" s="392">
        <f t="shared" si="1"/>
        <v>6</v>
      </c>
      <c r="C30" s="622" t="s">
        <v>388</v>
      </c>
      <c r="D30" s="807">
        <v>333.44610304000003</v>
      </c>
      <c r="E30" s="808">
        <v>26.678720940000002</v>
      </c>
      <c r="F30" s="809">
        <v>0</v>
      </c>
      <c r="G30" s="338">
        <v>26.678720940000002</v>
      </c>
      <c r="H30" s="338">
        <v>-37.360224899999999</v>
      </c>
      <c r="I30" s="394">
        <f t="shared" si="0"/>
        <v>322.76459908000004</v>
      </c>
      <c r="J30" s="413">
        <f>(D30+I30)/2</f>
        <v>328.10535106000003</v>
      </c>
      <c r="K30" s="348"/>
      <c r="L30" s="348"/>
      <c r="M30" s="409"/>
      <c r="N30" s="409"/>
      <c r="O30" s="409"/>
      <c r="P30" s="409"/>
      <c r="Q30" s="409"/>
      <c r="R30" s="409"/>
      <c r="S30" s="348"/>
      <c r="T30" s="348"/>
      <c r="U30" s="354"/>
      <c r="V30" s="354"/>
      <c r="W30" s="354"/>
      <c r="X30" s="354"/>
      <c r="Y30" s="354"/>
      <c r="Z30" s="354"/>
      <c r="AA30" s="354"/>
    </row>
    <row r="31" spans="1:27" ht="18.75" customHeight="1" thickBot="1" x14ac:dyDescent="0.25">
      <c r="A31" s="348"/>
      <c r="B31" s="392"/>
      <c r="C31" s="622"/>
      <c r="D31" s="822"/>
      <c r="E31" s="823"/>
      <c r="F31" s="814"/>
      <c r="G31" s="755"/>
      <c r="H31" s="755"/>
      <c r="I31" s="397"/>
      <c r="J31" s="414"/>
      <c r="K31" s="348"/>
      <c r="L31" s="348"/>
      <c r="M31" s="409"/>
      <c r="N31" s="409"/>
      <c r="O31" s="409"/>
      <c r="P31" s="409"/>
      <c r="Q31" s="409"/>
      <c r="R31" s="409"/>
      <c r="S31" s="348"/>
      <c r="T31" s="348"/>
      <c r="U31" s="354"/>
      <c r="V31" s="354"/>
      <c r="W31" s="354"/>
      <c r="X31" s="354"/>
      <c r="Y31" s="354"/>
      <c r="Z31" s="354"/>
      <c r="AA31" s="354"/>
    </row>
    <row r="32" spans="1:27" ht="17.25" customHeight="1" x14ac:dyDescent="0.2">
      <c r="A32" s="348"/>
      <c r="B32" s="392">
        <f>B30+1</f>
        <v>7</v>
      </c>
      <c r="C32" s="567" t="s">
        <v>253</v>
      </c>
      <c r="D32" s="824">
        <f>SUM(D27:D30)</f>
        <v>3056.8120634749221</v>
      </c>
      <c r="E32" s="825">
        <f t="shared" ref="E32:J32" si="4">SUM(E27:E30)</f>
        <v>365.32065819388259</v>
      </c>
      <c r="F32" s="826">
        <f t="shared" si="4"/>
        <v>0</v>
      </c>
      <c r="G32" s="757">
        <f>SUM(G27:G30)</f>
        <v>365.32065819388259</v>
      </c>
      <c r="H32" s="757">
        <f t="shared" si="4"/>
        <v>-0.49266809000000222</v>
      </c>
      <c r="I32" s="400">
        <f t="shared" si="4"/>
        <v>3421.6400535788052</v>
      </c>
      <c r="J32" s="415">
        <f t="shared" si="4"/>
        <v>3239.2260585268641</v>
      </c>
      <c r="K32" s="348"/>
      <c r="L32" s="348"/>
      <c r="M32" s="409"/>
      <c r="N32" s="409"/>
      <c r="O32" s="409"/>
      <c r="P32" s="409"/>
      <c r="Q32" s="409"/>
      <c r="R32" s="409"/>
      <c r="S32" s="348"/>
      <c r="T32" s="348"/>
      <c r="U32" s="354"/>
      <c r="V32" s="354"/>
      <c r="W32" s="354"/>
      <c r="X32" s="354"/>
      <c r="Y32" s="354"/>
      <c r="Z32" s="354"/>
      <c r="AA32" s="354"/>
    </row>
    <row r="33" spans="1:27" ht="17.25" customHeight="1" x14ac:dyDescent="0.2">
      <c r="A33" s="348"/>
      <c r="B33" s="392"/>
      <c r="C33" s="622"/>
      <c r="D33" s="807"/>
      <c r="E33" s="827"/>
      <c r="F33" s="828"/>
      <c r="G33" s="338"/>
      <c r="H33" s="338"/>
      <c r="I33" s="394"/>
      <c r="J33" s="413"/>
      <c r="K33" s="348"/>
      <c r="L33" s="348"/>
      <c r="M33" s="409"/>
      <c r="N33" s="409"/>
      <c r="O33" s="409"/>
      <c r="P33" s="409"/>
      <c r="Q33" s="409"/>
      <c r="R33" s="409"/>
      <c r="S33" s="348"/>
      <c r="T33" s="348"/>
      <c r="U33" s="354"/>
      <c r="V33" s="354"/>
      <c r="W33" s="354"/>
      <c r="X33" s="354"/>
      <c r="Y33" s="354"/>
      <c r="Z33" s="354"/>
      <c r="AA33" s="354"/>
    </row>
    <row r="34" spans="1:27" ht="17.100000000000001" customHeight="1" thickBot="1" x14ac:dyDescent="0.25">
      <c r="A34" s="348"/>
      <c r="B34" s="392">
        <f>B32+1</f>
        <v>8</v>
      </c>
      <c r="C34" s="622" t="s">
        <v>254</v>
      </c>
      <c r="D34" s="829">
        <v>1859.5883081399995</v>
      </c>
      <c r="E34" s="830">
        <v>82.154745240000011</v>
      </c>
      <c r="F34" s="814">
        <v>0</v>
      </c>
      <c r="G34" s="755">
        <v>82.154745240000011</v>
      </c>
      <c r="H34" s="168">
        <v>0</v>
      </c>
      <c r="I34" s="397">
        <f>D34+G34+H34</f>
        <v>1941.7430533799995</v>
      </c>
      <c r="J34" s="414">
        <f>(D34+I34)/2</f>
        <v>1900.6656807599995</v>
      </c>
      <c r="K34" s="348"/>
      <c r="L34" s="348"/>
      <c r="M34" s="409"/>
      <c r="N34" s="409"/>
      <c r="O34" s="409"/>
      <c r="P34" s="409"/>
      <c r="Q34" s="409"/>
      <c r="R34" s="409"/>
      <c r="S34" s="348"/>
      <c r="T34" s="348"/>
      <c r="U34" s="354"/>
      <c r="V34" s="354"/>
      <c r="W34" s="354"/>
      <c r="X34" s="354"/>
      <c r="Y34" s="354"/>
      <c r="Z34" s="354"/>
      <c r="AA34" s="354"/>
    </row>
    <row r="35" spans="1:27" ht="24" customHeight="1" thickBot="1" x14ac:dyDescent="0.25">
      <c r="A35" s="348"/>
      <c r="B35" s="402">
        <f>B34+1</f>
        <v>9</v>
      </c>
      <c r="C35" s="403" t="s">
        <v>27</v>
      </c>
      <c r="D35" s="831">
        <f>D32+D34</f>
        <v>4916.4003716149218</v>
      </c>
      <c r="E35" s="832">
        <f t="shared" ref="E35:H35" si="5">E32+E34</f>
        <v>447.4754034338826</v>
      </c>
      <c r="F35" s="833">
        <f t="shared" si="5"/>
        <v>0</v>
      </c>
      <c r="G35" s="834">
        <f t="shared" si="5"/>
        <v>447.4754034338826</v>
      </c>
      <c r="H35" s="834">
        <f t="shared" si="5"/>
        <v>-0.49266809000000222</v>
      </c>
      <c r="I35" s="404">
        <f>I32+I34</f>
        <v>5363.383106958805</v>
      </c>
      <c r="J35" s="416">
        <f>J32+J34</f>
        <v>5139.8917392868634</v>
      </c>
      <c r="K35" s="348"/>
      <c r="L35" s="348"/>
      <c r="M35" s="409"/>
      <c r="N35" s="409"/>
      <c r="O35" s="409"/>
      <c r="P35" s="409"/>
      <c r="Q35" s="409"/>
      <c r="R35" s="409"/>
      <c r="S35" s="348"/>
      <c r="T35" s="348"/>
      <c r="U35" s="354"/>
      <c r="V35" s="354"/>
      <c r="W35" s="354"/>
      <c r="X35" s="354"/>
      <c r="Y35" s="354"/>
      <c r="Z35" s="354"/>
      <c r="AA35" s="354"/>
    </row>
    <row r="36" spans="1:27" ht="17.100000000000001" customHeight="1" x14ac:dyDescent="0.2">
      <c r="A36" s="348"/>
      <c r="B36" s="835"/>
      <c r="C36" s="836"/>
      <c r="D36" s="837"/>
      <c r="E36" s="838"/>
      <c r="F36" s="838"/>
      <c r="G36" s="838"/>
      <c r="H36" s="839"/>
      <c r="I36" s="840"/>
      <c r="J36" s="841"/>
      <c r="K36" s="348"/>
      <c r="L36" s="348"/>
      <c r="M36" s="348"/>
      <c r="N36" s="348"/>
      <c r="O36" s="348"/>
      <c r="P36" s="348"/>
      <c r="Q36" s="348"/>
      <c r="R36" s="348"/>
      <c r="S36" s="348"/>
      <c r="T36" s="348"/>
      <c r="U36" s="354"/>
      <c r="V36" s="354"/>
      <c r="W36" s="354"/>
      <c r="X36" s="354"/>
      <c r="Y36" s="354"/>
      <c r="Z36" s="354"/>
      <c r="AA36" s="354"/>
    </row>
    <row r="37" spans="1:27" ht="17.25" customHeight="1" x14ac:dyDescent="0.2">
      <c r="A37" s="348"/>
      <c r="B37" s="392"/>
      <c r="C37" s="796" t="s">
        <v>134</v>
      </c>
      <c r="D37" s="802"/>
      <c r="E37" s="803"/>
      <c r="F37" s="804"/>
      <c r="G37" s="395"/>
      <c r="H37" s="395"/>
      <c r="I37" s="395"/>
      <c r="J37" s="805"/>
      <c r="K37" s="348"/>
      <c r="L37" s="348"/>
      <c r="M37" s="409"/>
      <c r="N37" s="409"/>
      <c r="O37" s="409"/>
      <c r="P37" s="409"/>
      <c r="Q37" s="409"/>
      <c r="R37" s="409"/>
      <c r="S37" s="348"/>
      <c r="T37" s="348"/>
      <c r="U37" s="354"/>
      <c r="V37" s="354"/>
      <c r="W37" s="354"/>
      <c r="X37" s="354"/>
      <c r="Y37" s="354"/>
      <c r="Z37" s="354"/>
      <c r="AA37" s="354"/>
    </row>
    <row r="38" spans="1:27" ht="17.25" customHeight="1" x14ac:dyDescent="0.2">
      <c r="A38" s="348"/>
      <c r="B38" s="392"/>
      <c r="C38" s="796"/>
      <c r="D38" s="802"/>
      <c r="E38" s="803"/>
      <c r="F38" s="804"/>
      <c r="G38" s="395"/>
      <c r="H38" s="395"/>
      <c r="I38" s="395"/>
      <c r="J38" s="805"/>
      <c r="K38" s="348"/>
      <c r="L38" s="348"/>
      <c r="M38" s="409"/>
      <c r="N38" s="409"/>
      <c r="O38" s="409"/>
      <c r="P38" s="409"/>
      <c r="Q38" s="409"/>
      <c r="R38" s="409"/>
      <c r="S38" s="348"/>
      <c r="T38" s="348"/>
      <c r="U38" s="354"/>
      <c r="V38" s="354"/>
      <c r="W38" s="354"/>
      <c r="X38" s="354"/>
      <c r="Y38" s="354"/>
      <c r="Z38" s="354"/>
      <c r="AA38" s="354"/>
    </row>
    <row r="39" spans="1:27" ht="17.25" customHeight="1" x14ac:dyDescent="0.2">
      <c r="A39" s="348"/>
      <c r="B39" s="392"/>
      <c r="C39" s="806" t="s">
        <v>255</v>
      </c>
      <c r="D39" s="802"/>
      <c r="E39" s="803"/>
      <c r="F39" s="804"/>
      <c r="G39" s="395"/>
      <c r="H39" s="395"/>
      <c r="I39" s="395"/>
      <c r="J39" s="805"/>
      <c r="K39" s="348"/>
      <c r="L39" s="348"/>
      <c r="M39" s="409"/>
      <c r="N39" s="409"/>
      <c r="O39" s="409"/>
      <c r="P39" s="409"/>
      <c r="Q39" s="409"/>
      <c r="R39" s="409"/>
      <c r="S39" s="348"/>
      <c r="T39" s="348"/>
      <c r="U39" s="354"/>
      <c r="V39" s="354"/>
      <c r="W39" s="354"/>
      <c r="X39" s="354"/>
      <c r="Y39" s="354"/>
      <c r="Z39" s="354"/>
      <c r="AA39" s="354"/>
    </row>
    <row r="40" spans="1:27" ht="17.25" customHeight="1" x14ac:dyDescent="0.2">
      <c r="A40" s="348"/>
      <c r="B40" s="392"/>
      <c r="C40" s="796"/>
      <c r="D40" s="802"/>
      <c r="E40" s="803"/>
      <c r="F40" s="804"/>
      <c r="G40" s="395"/>
      <c r="H40" s="395"/>
      <c r="I40" s="395"/>
      <c r="J40" s="805"/>
      <c r="K40" s="348"/>
      <c r="L40" s="348"/>
      <c r="M40" s="409"/>
      <c r="N40" s="409"/>
      <c r="O40" s="409"/>
      <c r="P40" s="409"/>
      <c r="Q40" s="409"/>
      <c r="R40" s="409"/>
      <c r="S40" s="348"/>
      <c r="T40" s="348"/>
      <c r="U40" s="354"/>
      <c r="V40" s="354"/>
      <c r="W40" s="354"/>
      <c r="X40" s="354"/>
      <c r="Y40" s="354"/>
      <c r="Z40" s="354"/>
      <c r="AA40" s="354"/>
    </row>
    <row r="41" spans="1:27" ht="17.25" customHeight="1" x14ac:dyDescent="0.2">
      <c r="A41" s="348"/>
      <c r="B41" s="392"/>
      <c r="C41" s="796" t="s">
        <v>246</v>
      </c>
      <c r="D41" s="802"/>
      <c r="E41" s="803"/>
      <c r="F41" s="804"/>
      <c r="G41" s="395"/>
      <c r="H41" s="395"/>
      <c r="I41" s="395"/>
      <c r="J41" s="805"/>
      <c r="K41" s="348"/>
      <c r="L41" s="348"/>
      <c r="M41" s="409"/>
      <c r="N41" s="409"/>
      <c r="O41" s="409"/>
      <c r="P41" s="409"/>
      <c r="Q41" s="409"/>
      <c r="R41" s="409"/>
      <c r="S41" s="348"/>
      <c r="T41" s="348"/>
      <c r="U41" s="354"/>
      <c r="V41" s="354"/>
      <c r="W41" s="354"/>
      <c r="X41" s="354"/>
      <c r="Y41" s="354"/>
      <c r="Z41" s="354"/>
      <c r="AA41" s="354"/>
    </row>
    <row r="42" spans="1:27" ht="17.25" customHeight="1" x14ac:dyDescent="0.2">
      <c r="A42" s="348"/>
      <c r="B42" s="392">
        <f>B35+1</f>
        <v>10</v>
      </c>
      <c r="C42" s="658" t="s">
        <v>247</v>
      </c>
      <c r="D42" s="807">
        <f>I24</f>
        <v>653.07142451889638</v>
      </c>
      <c r="E42" s="842">
        <v>82.824044007176497</v>
      </c>
      <c r="F42" s="843">
        <v>0</v>
      </c>
      <c r="G42" s="167">
        <v>82.824044007176497</v>
      </c>
      <c r="H42" s="167">
        <v>-4.1997480000000004E-2</v>
      </c>
      <c r="I42" s="394">
        <f>D42+G42+H42</f>
        <v>735.85347104607285</v>
      </c>
      <c r="J42" s="413">
        <f>(D42+I42)/2</f>
        <v>694.46244778248456</v>
      </c>
      <c r="K42" s="348"/>
      <c r="L42" s="348"/>
      <c r="M42" s="409"/>
      <c r="N42" s="409"/>
      <c r="O42" s="409"/>
      <c r="P42" s="409"/>
      <c r="Q42" s="409"/>
      <c r="R42" s="409"/>
      <c r="S42" s="348"/>
      <c r="T42" s="348"/>
      <c r="U42" s="354"/>
      <c r="V42" s="354"/>
      <c r="W42" s="354"/>
      <c r="X42" s="354"/>
      <c r="Y42" s="354"/>
      <c r="Z42" s="354"/>
      <c r="AA42" s="354"/>
    </row>
    <row r="43" spans="1:27" ht="17.25" customHeight="1" x14ac:dyDescent="0.2">
      <c r="A43" s="348"/>
      <c r="B43" s="392">
        <f>B42+1</f>
        <v>11</v>
      </c>
      <c r="C43" s="634" t="s">
        <v>248</v>
      </c>
      <c r="D43" s="810">
        <f>I25</f>
        <v>248.64350200663694</v>
      </c>
      <c r="E43" s="842">
        <v>184.52822448200845</v>
      </c>
      <c r="F43" s="843">
        <v>0</v>
      </c>
      <c r="G43" s="167">
        <v>184.63819699999999</v>
      </c>
      <c r="H43" s="167">
        <v>0</v>
      </c>
      <c r="I43" s="394">
        <f t="shared" ref="I43:I48" si="6">D43+G43+H43</f>
        <v>433.28169900663693</v>
      </c>
      <c r="J43" s="413">
        <f>(D43+I43)/2</f>
        <v>340.96260050663693</v>
      </c>
      <c r="K43" s="348"/>
      <c r="L43" s="348"/>
      <c r="M43" s="409"/>
      <c r="N43" s="409"/>
      <c r="O43" s="409"/>
      <c r="P43" s="409"/>
      <c r="Q43" s="409"/>
      <c r="R43" s="409"/>
      <c r="S43" s="348"/>
      <c r="T43" s="348"/>
      <c r="U43" s="354"/>
      <c r="V43" s="354"/>
      <c r="W43" s="354"/>
      <c r="X43" s="354"/>
      <c r="Y43" s="354"/>
      <c r="Z43" s="354"/>
      <c r="AA43" s="354"/>
    </row>
    <row r="44" spans="1:27" ht="17.25" customHeight="1" thickBot="1" x14ac:dyDescent="0.25">
      <c r="A44" s="348"/>
      <c r="B44" s="392">
        <f>B43+1</f>
        <v>12</v>
      </c>
      <c r="C44" s="634" t="s">
        <v>249</v>
      </c>
      <c r="D44" s="844">
        <f>I26</f>
        <v>11.155649183271752</v>
      </c>
      <c r="E44" s="845">
        <v>12.015446661029008</v>
      </c>
      <c r="F44" s="846">
        <v>0</v>
      </c>
      <c r="G44" s="168">
        <v>12.015446661029008</v>
      </c>
      <c r="H44" s="168">
        <v>0</v>
      </c>
      <c r="I44" s="397">
        <f t="shared" si="6"/>
        <v>23.171095844300758</v>
      </c>
      <c r="J44" s="756">
        <f>(D44+I44)/2</f>
        <v>17.163372513786257</v>
      </c>
      <c r="K44" s="348"/>
      <c r="L44" s="348"/>
      <c r="M44" s="409"/>
      <c r="N44" s="409"/>
      <c r="O44" s="409"/>
      <c r="P44" s="409"/>
      <c r="Q44" s="409"/>
      <c r="R44" s="409"/>
      <c r="S44" s="348"/>
      <c r="T44" s="348"/>
      <c r="U44" s="354"/>
      <c r="V44" s="354"/>
      <c r="W44" s="354"/>
      <c r="X44" s="354"/>
      <c r="Y44" s="354"/>
      <c r="Z44" s="354"/>
      <c r="AA44" s="354"/>
    </row>
    <row r="45" spans="1:27" ht="17.25" customHeight="1" x14ac:dyDescent="0.2">
      <c r="A45" s="348"/>
      <c r="B45" s="392">
        <v>13</v>
      </c>
      <c r="C45" s="567" t="s">
        <v>250</v>
      </c>
      <c r="D45" s="824">
        <f>SUM(D42:D44)</f>
        <v>912.87057570880506</v>
      </c>
      <c r="E45" s="825">
        <f t="shared" ref="E45:J45" si="7">SUM(E42:E44)</f>
        <v>279.36771515021394</v>
      </c>
      <c r="F45" s="826">
        <f t="shared" si="7"/>
        <v>0</v>
      </c>
      <c r="G45" s="400">
        <f t="shared" si="7"/>
        <v>279.47768766820548</v>
      </c>
      <c r="H45" s="400">
        <f t="shared" si="7"/>
        <v>-4.1997480000000004E-2</v>
      </c>
      <c r="I45" s="400">
        <f t="shared" si="7"/>
        <v>1192.3062658970105</v>
      </c>
      <c r="J45" s="415">
        <f t="shared" si="7"/>
        <v>1052.5884208029079</v>
      </c>
      <c r="K45" s="348"/>
      <c r="L45" s="348"/>
      <c r="M45" s="409"/>
      <c r="N45" s="409"/>
      <c r="O45" s="409"/>
      <c r="P45" s="409"/>
      <c r="Q45" s="409"/>
      <c r="R45" s="409"/>
      <c r="S45" s="348"/>
      <c r="T45" s="348"/>
      <c r="U45" s="354"/>
      <c r="V45" s="354"/>
      <c r="W45" s="354"/>
      <c r="X45" s="354"/>
      <c r="Y45" s="354"/>
      <c r="Z45" s="354"/>
      <c r="AA45" s="354"/>
    </row>
    <row r="46" spans="1:27" ht="17.25" customHeight="1" x14ac:dyDescent="0.2">
      <c r="A46" s="348"/>
      <c r="B46" s="392"/>
      <c r="C46" s="658"/>
      <c r="D46" s="807"/>
      <c r="E46" s="847"/>
      <c r="F46" s="843"/>
      <c r="G46" s="167"/>
      <c r="H46" s="167"/>
      <c r="I46" s="394"/>
      <c r="J46" s="759"/>
      <c r="K46" s="348"/>
      <c r="L46" s="348"/>
      <c r="M46" s="409"/>
      <c r="N46" s="409"/>
      <c r="O46" s="409"/>
      <c r="P46" s="409"/>
      <c r="Q46" s="409"/>
      <c r="R46" s="409"/>
      <c r="S46" s="348"/>
      <c r="T46" s="348"/>
      <c r="U46" s="354"/>
      <c r="V46" s="354"/>
      <c r="W46" s="354"/>
      <c r="X46" s="354"/>
      <c r="Y46" s="354"/>
      <c r="Z46" s="354"/>
      <c r="AA46" s="354"/>
    </row>
    <row r="47" spans="1:27" ht="17.25" customHeight="1" x14ac:dyDescent="0.2">
      <c r="A47" s="348"/>
      <c r="B47" s="392">
        <v>14</v>
      </c>
      <c r="C47" s="622" t="s">
        <v>251</v>
      </c>
      <c r="D47" s="807">
        <f>I29</f>
        <v>2186.00487879</v>
      </c>
      <c r="E47" s="842">
        <v>113.48005522000003</v>
      </c>
      <c r="F47" s="843">
        <v>0</v>
      </c>
      <c r="G47" s="167">
        <v>113.48005522000003</v>
      </c>
      <c r="H47" s="167">
        <v>-0.44555859999999997</v>
      </c>
      <c r="I47" s="394">
        <f t="shared" si="6"/>
        <v>2299.03937541</v>
      </c>
      <c r="J47" s="413">
        <f>(D47+I47)/2</f>
        <v>2242.5221271</v>
      </c>
      <c r="K47" s="348"/>
      <c r="L47" s="348"/>
      <c r="M47" s="409"/>
      <c r="N47" s="409"/>
      <c r="O47" s="409"/>
      <c r="P47" s="409"/>
      <c r="Q47" s="409"/>
      <c r="R47" s="409"/>
      <c r="S47" s="348"/>
      <c r="T47" s="348"/>
      <c r="U47" s="354"/>
      <c r="V47" s="354"/>
      <c r="W47" s="354"/>
      <c r="X47" s="354"/>
      <c r="Y47" s="354"/>
      <c r="Z47" s="354"/>
      <c r="AA47" s="354"/>
    </row>
    <row r="48" spans="1:27" ht="17.25" customHeight="1" x14ac:dyDescent="0.2">
      <c r="A48" s="348"/>
      <c r="B48" s="392">
        <f t="shared" ref="B48" si="8">B47+1</f>
        <v>15</v>
      </c>
      <c r="C48" s="622" t="s">
        <v>252</v>
      </c>
      <c r="D48" s="807">
        <f>I30</f>
        <v>322.76459908000004</v>
      </c>
      <c r="E48" s="842">
        <v>30.118781570000017</v>
      </c>
      <c r="F48" s="843">
        <v>0</v>
      </c>
      <c r="G48" s="167">
        <v>30.118781570000017</v>
      </c>
      <c r="H48" s="167">
        <v>-0.65381615999999998</v>
      </c>
      <c r="I48" s="394">
        <f t="shared" si="6"/>
        <v>352.22956449000003</v>
      </c>
      <c r="J48" s="413">
        <f>(D48+I48)/2</f>
        <v>337.49708178500003</v>
      </c>
      <c r="K48" s="348"/>
      <c r="L48" s="348"/>
      <c r="M48" s="409"/>
      <c r="N48" s="409"/>
      <c r="O48" s="409"/>
      <c r="P48" s="409"/>
      <c r="Q48" s="409"/>
      <c r="R48" s="409"/>
      <c r="S48" s="348"/>
      <c r="T48" s="348"/>
      <c r="U48" s="354"/>
      <c r="V48" s="354"/>
      <c r="W48" s="354"/>
      <c r="X48" s="354"/>
      <c r="Y48" s="354"/>
      <c r="Z48" s="354"/>
      <c r="AA48" s="354"/>
    </row>
    <row r="49" spans="1:27" ht="17.25" customHeight="1" thickBot="1" x14ac:dyDescent="0.25">
      <c r="A49" s="348"/>
      <c r="B49" s="392"/>
      <c r="C49" s="622"/>
      <c r="D49" s="822"/>
      <c r="E49" s="848"/>
      <c r="F49" s="846"/>
      <c r="G49" s="168"/>
      <c r="H49" s="168"/>
      <c r="I49" s="397"/>
      <c r="J49" s="414"/>
      <c r="K49" s="348"/>
      <c r="L49" s="348"/>
      <c r="M49" s="409"/>
      <c r="N49" s="409"/>
      <c r="O49" s="409"/>
      <c r="P49" s="409"/>
      <c r="Q49" s="409"/>
      <c r="R49" s="409"/>
      <c r="S49" s="348"/>
      <c r="T49" s="348"/>
      <c r="U49" s="354"/>
      <c r="V49" s="354"/>
      <c r="W49" s="354"/>
      <c r="X49" s="354"/>
      <c r="Y49" s="354"/>
      <c r="Z49" s="354"/>
      <c r="AA49" s="354"/>
    </row>
    <row r="50" spans="1:27" ht="17.25" customHeight="1" x14ac:dyDescent="0.2">
      <c r="A50" s="348"/>
      <c r="B50" s="392">
        <f>B48+1</f>
        <v>16</v>
      </c>
      <c r="C50" s="567" t="s">
        <v>253</v>
      </c>
      <c r="D50" s="824">
        <f>SUM(D45:D48)</f>
        <v>3421.6400535788052</v>
      </c>
      <c r="E50" s="825">
        <f t="shared" ref="E50:J50" si="9">SUM(E45:E48)</f>
        <v>422.966551940214</v>
      </c>
      <c r="F50" s="826">
        <f t="shared" si="9"/>
        <v>0</v>
      </c>
      <c r="G50" s="400">
        <f t="shared" si="9"/>
        <v>423.07652445820554</v>
      </c>
      <c r="H50" s="400">
        <f t="shared" si="9"/>
        <v>-1.1413722399999999</v>
      </c>
      <c r="I50" s="400">
        <f t="shared" si="9"/>
        <v>3843.5752057970108</v>
      </c>
      <c r="J50" s="415">
        <f t="shared" si="9"/>
        <v>3632.6076296879078</v>
      </c>
      <c r="K50" s="348"/>
      <c r="L50" s="348"/>
      <c r="M50" s="409"/>
      <c r="N50" s="409"/>
      <c r="O50" s="409"/>
      <c r="P50" s="409"/>
      <c r="Q50" s="409"/>
      <c r="R50" s="409"/>
      <c r="S50" s="348"/>
      <c r="T50" s="348"/>
      <c r="U50" s="354"/>
      <c r="V50" s="354"/>
      <c r="W50" s="354"/>
      <c r="X50" s="354"/>
      <c r="Y50" s="354"/>
      <c r="Z50" s="354"/>
      <c r="AA50" s="354"/>
    </row>
    <row r="51" spans="1:27" ht="17.25" customHeight="1" x14ac:dyDescent="0.2">
      <c r="A51" s="348"/>
      <c r="B51" s="392"/>
      <c r="C51" s="622"/>
      <c r="D51" s="807"/>
      <c r="E51" s="827"/>
      <c r="F51" s="828"/>
      <c r="G51" s="394"/>
      <c r="H51" s="394"/>
      <c r="I51" s="394"/>
      <c r="J51" s="413"/>
      <c r="K51" s="348"/>
      <c r="L51" s="348"/>
      <c r="M51" s="409"/>
      <c r="N51" s="409"/>
      <c r="O51" s="409"/>
      <c r="P51" s="409"/>
      <c r="Q51" s="409"/>
      <c r="R51" s="409"/>
      <c r="S51" s="348"/>
      <c r="T51" s="348"/>
      <c r="U51" s="354"/>
      <c r="V51" s="354"/>
      <c r="W51" s="354"/>
      <c r="X51" s="354"/>
      <c r="Y51" s="354"/>
      <c r="Z51" s="354"/>
      <c r="AA51" s="354"/>
    </row>
    <row r="52" spans="1:27" ht="17.100000000000001" customHeight="1" thickBot="1" x14ac:dyDescent="0.25">
      <c r="A52" s="348"/>
      <c r="B52" s="392">
        <f>B50+1</f>
        <v>17</v>
      </c>
      <c r="C52" s="622" t="s">
        <v>254</v>
      </c>
      <c r="D52" s="829">
        <f>I34</f>
        <v>1941.7430533799995</v>
      </c>
      <c r="E52" s="849">
        <v>80.364427759999984</v>
      </c>
      <c r="F52" s="846">
        <v>0</v>
      </c>
      <c r="G52" s="168">
        <v>80.364427759999984</v>
      </c>
      <c r="H52" s="168">
        <v>0</v>
      </c>
      <c r="I52" s="397">
        <f>D52+G52+H52</f>
        <v>2022.1074811399994</v>
      </c>
      <c r="J52" s="414">
        <f>(D52+I52)/2</f>
        <v>1981.9252672599996</v>
      </c>
      <c r="K52" s="348"/>
      <c r="L52" s="348"/>
      <c r="M52" s="409"/>
      <c r="N52" s="409"/>
      <c r="O52" s="409"/>
      <c r="P52" s="409"/>
      <c r="Q52" s="409"/>
      <c r="R52" s="409"/>
      <c r="S52" s="348"/>
      <c r="T52" s="348"/>
      <c r="U52" s="354"/>
      <c r="V52" s="354"/>
      <c r="W52" s="354"/>
      <c r="X52" s="354"/>
      <c r="Y52" s="354"/>
      <c r="Z52" s="354"/>
      <c r="AA52" s="354"/>
    </row>
    <row r="53" spans="1:27" ht="24" customHeight="1" thickBot="1" x14ac:dyDescent="0.25">
      <c r="A53" s="348"/>
      <c r="B53" s="402">
        <f>B52+1</f>
        <v>18</v>
      </c>
      <c r="C53" s="403" t="s">
        <v>27</v>
      </c>
      <c r="D53" s="831">
        <f>D50+D52</f>
        <v>5363.383106958805</v>
      </c>
      <c r="E53" s="832">
        <f t="shared" ref="E53:H53" si="10">E50+E52</f>
        <v>503.33097970021402</v>
      </c>
      <c r="F53" s="833">
        <f t="shared" si="10"/>
        <v>0</v>
      </c>
      <c r="G53" s="404">
        <f t="shared" si="10"/>
        <v>503.44095221820555</v>
      </c>
      <c r="H53" s="404">
        <f t="shared" si="10"/>
        <v>-1.1413722399999999</v>
      </c>
      <c r="I53" s="404">
        <f>I50+I52</f>
        <v>5865.6826869370107</v>
      </c>
      <c r="J53" s="416">
        <f>J50+J52</f>
        <v>5614.5328969479069</v>
      </c>
      <c r="K53" s="348"/>
      <c r="L53" s="348"/>
      <c r="M53" s="409"/>
      <c r="N53" s="409"/>
      <c r="O53" s="409"/>
      <c r="P53" s="409"/>
      <c r="Q53" s="409"/>
      <c r="R53" s="409"/>
      <c r="S53" s="348"/>
      <c r="T53" s="348"/>
      <c r="U53" s="354"/>
      <c r="V53" s="354"/>
      <c r="W53" s="354"/>
      <c r="X53" s="354"/>
      <c r="Y53" s="354"/>
      <c r="Z53" s="354"/>
      <c r="AA53" s="354"/>
    </row>
    <row r="54" spans="1:27" ht="17.100000000000001" customHeight="1" x14ac:dyDescent="0.2">
      <c r="A54" s="348"/>
      <c r="B54" s="850"/>
      <c r="C54" s="851"/>
      <c r="D54" s="852"/>
      <c r="E54" s="838"/>
      <c r="F54" s="853"/>
      <c r="G54" s="854"/>
      <c r="H54" s="571"/>
      <c r="I54" s="838"/>
      <c r="J54" s="855"/>
      <c r="K54" s="348"/>
      <c r="L54" s="348"/>
      <c r="M54" s="348"/>
      <c r="N54" s="348"/>
      <c r="O54" s="348"/>
      <c r="P54" s="348"/>
      <c r="Q54" s="348"/>
      <c r="R54" s="348"/>
      <c r="S54" s="348"/>
      <c r="T54" s="348"/>
      <c r="U54" s="354"/>
      <c r="V54" s="354"/>
      <c r="W54" s="354"/>
      <c r="X54" s="354"/>
      <c r="Y54" s="354"/>
      <c r="Z54" s="354"/>
      <c r="AA54" s="354"/>
    </row>
    <row r="55" spans="1:27" ht="17.100000000000001" customHeight="1" x14ac:dyDescent="0.2">
      <c r="A55" s="348"/>
      <c r="B55" s="392"/>
      <c r="C55" s="856" t="s">
        <v>135</v>
      </c>
      <c r="D55" s="797"/>
      <c r="E55" s="798"/>
      <c r="F55" s="799"/>
      <c r="G55" s="395"/>
      <c r="H55" s="395"/>
      <c r="I55" s="800"/>
      <c r="J55" s="801"/>
      <c r="K55" s="348"/>
      <c r="L55" s="348"/>
      <c r="M55" s="348"/>
      <c r="N55" s="348"/>
      <c r="O55" s="348"/>
      <c r="P55" s="348"/>
      <c r="Q55" s="348"/>
      <c r="R55" s="348"/>
      <c r="S55" s="348"/>
      <c r="T55" s="348"/>
      <c r="U55" s="354"/>
      <c r="V55" s="354"/>
      <c r="W55" s="354"/>
      <c r="X55" s="354"/>
      <c r="Y55" s="354"/>
      <c r="Z55" s="354"/>
      <c r="AA55" s="354"/>
    </row>
    <row r="56" spans="1:27" ht="17.100000000000001" customHeight="1" x14ac:dyDescent="0.2">
      <c r="A56" s="348"/>
      <c r="B56" s="392"/>
      <c r="C56" s="856"/>
      <c r="D56" s="797"/>
      <c r="E56" s="798"/>
      <c r="F56" s="799"/>
      <c r="G56" s="395"/>
      <c r="H56" s="395"/>
      <c r="I56" s="800"/>
      <c r="J56" s="801"/>
      <c r="K56" s="348"/>
      <c r="L56" s="348"/>
      <c r="M56" s="348"/>
      <c r="N56" s="348"/>
      <c r="O56" s="348"/>
      <c r="P56" s="348"/>
      <c r="Q56" s="348"/>
      <c r="R56" s="348"/>
      <c r="S56" s="348"/>
      <c r="T56" s="348"/>
      <c r="U56" s="354"/>
      <c r="V56" s="354"/>
      <c r="W56" s="354"/>
      <c r="X56" s="354"/>
      <c r="Y56" s="354"/>
      <c r="Z56" s="354"/>
      <c r="AA56" s="354"/>
    </row>
    <row r="57" spans="1:27" ht="17.100000000000001" customHeight="1" x14ac:dyDescent="0.2">
      <c r="A57" s="348"/>
      <c r="B57" s="392"/>
      <c r="C57" s="857" t="s">
        <v>255</v>
      </c>
      <c r="D57" s="797"/>
      <c r="E57" s="798"/>
      <c r="F57" s="799"/>
      <c r="G57" s="395"/>
      <c r="H57" s="395"/>
      <c r="I57" s="800"/>
      <c r="J57" s="801"/>
      <c r="K57" s="348"/>
      <c r="L57" s="348"/>
      <c r="M57" s="348"/>
      <c r="N57" s="348"/>
      <c r="O57" s="348"/>
      <c r="P57" s="348"/>
      <c r="Q57" s="348"/>
      <c r="R57" s="348"/>
      <c r="S57" s="348"/>
      <c r="T57" s="348"/>
      <c r="U57" s="354"/>
      <c r="V57" s="354"/>
      <c r="W57" s="354"/>
      <c r="X57" s="354"/>
      <c r="Y57" s="354"/>
      <c r="Z57" s="354"/>
      <c r="AA57" s="354"/>
    </row>
    <row r="58" spans="1:27" ht="17.100000000000001" customHeight="1" x14ac:dyDescent="0.2">
      <c r="A58" s="348"/>
      <c r="B58" s="392"/>
      <c r="C58" s="856"/>
      <c r="D58" s="797"/>
      <c r="E58" s="798"/>
      <c r="F58" s="799"/>
      <c r="G58" s="395"/>
      <c r="H58" s="395"/>
      <c r="I58" s="800"/>
      <c r="J58" s="801"/>
      <c r="K58" s="348"/>
      <c r="L58" s="348"/>
      <c r="M58" s="348"/>
      <c r="N58" s="348"/>
      <c r="O58" s="348"/>
      <c r="P58" s="348"/>
      <c r="Q58" s="348"/>
      <c r="R58" s="348"/>
      <c r="S58" s="348"/>
      <c r="T58" s="348"/>
      <c r="U58" s="354"/>
      <c r="V58" s="354"/>
      <c r="W58" s="354"/>
      <c r="X58" s="354"/>
      <c r="Y58" s="354"/>
      <c r="Z58" s="354"/>
      <c r="AA58" s="354"/>
    </row>
    <row r="59" spans="1:27" ht="17.100000000000001" customHeight="1" x14ac:dyDescent="0.2">
      <c r="A59" s="348"/>
      <c r="B59" s="392"/>
      <c r="C59" s="856" t="s">
        <v>246</v>
      </c>
      <c r="D59" s="797"/>
      <c r="E59" s="798"/>
      <c r="F59" s="799"/>
      <c r="G59" s="395"/>
      <c r="H59" s="395"/>
      <c r="I59" s="800"/>
      <c r="J59" s="801"/>
      <c r="K59" s="348"/>
      <c r="L59" s="348"/>
      <c r="M59" s="348"/>
      <c r="N59" s="348"/>
      <c r="O59" s="348"/>
      <c r="P59" s="348"/>
      <c r="Q59" s="348"/>
      <c r="R59" s="348"/>
      <c r="S59" s="348"/>
      <c r="T59" s="348"/>
      <c r="U59" s="354"/>
      <c r="V59" s="354"/>
      <c r="W59" s="354"/>
      <c r="X59" s="354"/>
      <c r="Y59" s="354"/>
      <c r="Z59" s="354"/>
      <c r="AA59" s="354"/>
    </row>
    <row r="60" spans="1:27" ht="16.5" customHeight="1" x14ac:dyDescent="0.2">
      <c r="A60" s="348"/>
      <c r="B60" s="392">
        <f>B53+1</f>
        <v>19</v>
      </c>
      <c r="C60" s="775" t="s">
        <v>247</v>
      </c>
      <c r="D60" s="807">
        <f>I42</f>
        <v>735.85347104607285</v>
      </c>
      <c r="E60" s="858">
        <v>94.047571829676514</v>
      </c>
      <c r="F60" s="843">
        <v>0</v>
      </c>
      <c r="G60" s="167">
        <v>94.047571829676514</v>
      </c>
      <c r="H60" s="167">
        <v>-0.61425355999999975</v>
      </c>
      <c r="I60" s="394">
        <f>D60+G60+H60</f>
        <v>829.28678931574939</v>
      </c>
      <c r="J60" s="413">
        <f>(D60+I60)/2</f>
        <v>782.57013018091106</v>
      </c>
      <c r="K60" s="348"/>
      <c r="L60" s="348"/>
      <c r="M60" s="348"/>
      <c r="N60" s="348"/>
      <c r="O60" s="348"/>
      <c r="P60" s="348"/>
      <c r="Q60" s="348"/>
      <c r="R60" s="348"/>
      <c r="S60" s="348"/>
      <c r="T60" s="348"/>
      <c r="U60" s="354"/>
      <c r="V60" s="354"/>
      <c r="W60" s="354"/>
      <c r="X60" s="354"/>
      <c r="Y60" s="354"/>
      <c r="Z60" s="354"/>
      <c r="AA60" s="354"/>
    </row>
    <row r="61" spans="1:27" ht="17.100000000000001" customHeight="1" x14ac:dyDescent="0.2">
      <c r="A61" s="348"/>
      <c r="B61" s="392">
        <f>B60+1</f>
        <v>20</v>
      </c>
      <c r="C61" s="634" t="s">
        <v>248</v>
      </c>
      <c r="D61" s="810">
        <f>I43</f>
        <v>433.28169900663693</v>
      </c>
      <c r="E61" s="858">
        <v>184.6412955835392</v>
      </c>
      <c r="F61" s="843">
        <v>0</v>
      </c>
      <c r="G61" s="859">
        <v>184.71010000000001</v>
      </c>
      <c r="H61" s="167">
        <v>0</v>
      </c>
      <c r="I61" s="394">
        <f>D61+G61+H61</f>
        <v>617.99179900663694</v>
      </c>
      <c r="J61" s="413">
        <f>(D61+H61+I61)/2</f>
        <v>525.63674900663693</v>
      </c>
      <c r="K61" s="348"/>
      <c r="L61" s="348"/>
      <c r="M61" s="348"/>
      <c r="N61" s="348"/>
      <c r="O61" s="348"/>
      <c r="P61" s="348"/>
      <c r="Q61" s="348"/>
      <c r="R61" s="348"/>
      <c r="S61" s="348"/>
      <c r="T61" s="348"/>
      <c r="U61" s="354"/>
      <c r="V61" s="354"/>
      <c r="W61" s="354"/>
      <c r="X61" s="354"/>
      <c r="Y61" s="354"/>
      <c r="Z61" s="354"/>
      <c r="AA61" s="354"/>
    </row>
    <row r="62" spans="1:27" ht="17.100000000000001" customHeight="1" thickBot="1" x14ac:dyDescent="0.25">
      <c r="A62" s="348"/>
      <c r="B62" s="392">
        <f t="shared" ref="B62" si="11">B61+1</f>
        <v>21</v>
      </c>
      <c r="C62" s="634" t="s">
        <v>249</v>
      </c>
      <c r="D62" s="812">
        <f>I44</f>
        <v>23.171095844300758</v>
      </c>
      <c r="E62" s="845">
        <v>12.015446661029008</v>
      </c>
      <c r="F62" s="846">
        <v>0</v>
      </c>
      <c r="G62" s="860">
        <v>12.015446661029008</v>
      </c>
      <c r="H62" s="168">
        <v>0</v>
      </c>
      <c r="I62" s="755">
        <f>D62+G62+H62</f>
        <v>35.186542505329768</v>
      </c>
      <c r="J62" s="756">
        <f>(D62+I62)/2</f>
        <v>29.178819174815263</v>
      </c>
      <c r="K62" s="348"/>
      <c r="L62" s="348"/>
      <c r="M62" s="348"/>
      <c r="N62" s="348"/>
      <c r="O62" s="348"/>
      <c r="P62" s="348"/>
      <c r="Q62" s="348"/>
      <c r="R62" s="348"/>
      <c r="S62" s="348"/>
      <c r="T62" s="348"/>
      <c r="U62" s="354"/>
      <c r="V62" s="354"/>
      <c r="W62" s="354"/>
      <c r="X62" s="354"/>
      <c r="Y62" s="354"/>
      <c r="Z62" s="354"/>
      <c r="AA62" s="354"/>
    </row>
    <row r="63" spans="1:27" ht="17.100000000000001" customHeight="1" x14ac:dyDescent="0.2">
      <c r="A63" s="348"/>
      <c r="B63" s="392">
        <v>22</v>
      </c>
      <c r="C63" s="774" t="s">
        <v>250</v>
      </c>
      <c r="D63" s="816">
        <f>SUM(D60:D62)</f>
        <v>1192.3062658970105</v>
      </c>
      <c r="E63" s="817">
        <f t="shared" ref="E63:J63" si="12">SUM(E60:E62)</f>
        <v>290.70431407424468</v>
      </c>
      <c r="F63" s="818">
        <f t="shared" si="12"/>
        <v>0</v>
      </c>
      <c r="G63" s="861">
        <f t="shared" si="12"/>
        <v>290.77311849070549</v>
      </c>
      <c r="H63" s="861">
        <f t="shared" si="12"/>
        <v>-0.61425355999999975</v>
      </c>
      <c r="I63" s="757">
        <f t="shared" si="12"/>
        <v>1482.4651308277162</v>
      </c>
      <c r="J63" s="758">
        <f t="shared" si="12"/>
        <v>1337.3856983623634</v>
      </c>
      <c r="K63" s="348"/>
      <c r="L63" s="348"/>
      <c r="M63" s="348"/>
      <c r="N63" s="348"/>
      <c r="O63" s="348"/>
      <c r="P63" s="348"/>
      <c r="Q63" s="348"/>
      <c r="R63" s="348"/>
      <c r="S63" s="348"/>
      <c r="T63" s="348"/>
      <c r="U63" s="354"/>
      <c r="V63" s="354"/>
      <c r="W63" s="354"/>
      <c r="X63" s="354"/>
      <c r="Y63" s="354"/>
      <c r="Z63" s="354"/>
      <c r="AA63" s="354"/>
    </row>
    <row r="64" spans="1:27" ht="17.100000000000001" customHeight="1" x14ac:dyDescent="0.2">
      <c r="A64" s="348"/>
      <c r="B64" s="392"/>
      <c r="C64" s="774"/>
      <c r="D64" s="819"/>
      <c r="E64" s="847"/>
      <c r="F64" s="843"/>
      <c r="G64" s="862"/>
      <c r="H64" s="167"/>
      <c r="I64" s="338"/>
      <c r="J64" s="759"/>
      <c r="K64" s="348"/>
      <c r="L64" s="348"/>
      <c r="M64" s="348"/>
      <c r="N64" s="348"/>
      <c r="O64" s="348"/>
      <c r="P64" s="348"/>
      <c r="Q64" s="348"/>
      <c r="R64" s="348"/>
      <c r="S64" s="348"/>
      <c r="T64" s="348"/>
      <c r="U64" s="354"/>
      <c r="V64" s="354"/>
      <c r="W64" s="354"/>
      <c r="X64" s="354"/>
      <c r="Y64" s="354"/>
      <c r="Z64" s="354"/>
      <c r="AA64" s="354"/>
    </row>
    <row r="65" spans="1:27" ht="17.100000000000001" customHeight="1" x14ac:dyDescent="0.2">
      <c r="A65" s="348"/>
      <c r="B65" s="392">
        <v>23</v>
      </c>
      <c r="C65" s="774" t="s">
        <v>389</v>
      </c>
      <c r="D65" s="807">
        <f>I47</f>
        <v>2299.03937541</v>
      </c>
      <c r="E65" s="858">
        <v>132.09424315000001</v>
      </c>
      <c r="F65" s="843">
        <v>0</v>
      </c>
      <c r="G65" s="167">
        <v>132.09424315000001</v>
      </c>
      <c r="H65" s="167">
        <v>-5.7331283400000004</v>
      </c>
      <c r="I65" s="394">
        <f>D65+G65+H65</f>
        <v>2425.4004902200004</v>
      </c>
      <c r="J65" s="413">
        <f>(D65+I65)/2</f>
        <v>2362.219932815</v>
      </c>
      <c r="K65" s="348"/>
      <c r="L65" s="348"/>
      <c r="M65" s="348"/>
      <c r="N65" s="348"/>
      <c r="O65" s="348"/>
      <c r="P65" s="348"/>
      <c r="Q65" s="348"/>
      <c r="R65" s="348"/>
      <c r="S65" s="348"/>
      <c r="T65" s="348"/>
      <c r="U65" s="354"/>
      <c r="V65" s="354"/>
      <c r="W65" s="354"/>
      <c r="X65" s="354"/>
      <c r="Y65" s="354"/>
      <c r="Z65" s="354"/>
      <c r="AA65" s="354"/>
    </row>
    <row r="66" spans="1:27" ht="18.75" customHeight="1" x14ac:dyDescent="0.2">
      <c r="A66" s="348"/>
      <c r="B66" s="392">
        <f>B65+1</f>
        <v>24</v>
      </c>
      <c r="C66" s="774" t="s">
        <v>298</v>
      </c>
      <c r="D66" s="807">
        <f>I48</f>
        <v>352.22956449000003</v>
      </c>
      <c r="E66" s="858">
        <v>32.632032000000002</v>
      </c>
      <c r="F66" s="843">
        <v>0</v>
      </c>
      <c r="G66" s="167">
        <v>32.632032000000002</v>
      </c>
      <c r="H66" s="167">
        <v>7.0817450000000004E-2</v>
      </c>
      <c r="I66" s="394">
        <f>D66+G66+H66</f>
        <v>384.93241394</v>
      </c>
      <c r="J66" s="413">
        <f>(D66+I66)/2</f>
        <v>368.58098921500005</v>
      </c>
      <c r="K66" s="348"/>
      <c r="L66" s="348"/>
      <c r="M66" s="348"/>
      <c r="N66" s="348"/>
      <c r="O66" s="348"/>
      <c r="P66" s="348"/>
      <c r="Q66" s="348"/>
      <c r="R66" s="348"/>
      <c r="S66" s="348"/>
      <c r="T66" s="348"/>
      <c r="U66" s="354"/>
      <c r="V66" s="354"/>
      <c r="W66" s="354"/>
      <c r="X66" s="354"/>
      <c r="Y66" s="354"/>
      <c r="Z66" s="354"/>
      <c r="AA66" s="354"/>
    </row>
    <row r="67" spans="1:27" ht="18.75" customHeight="1" thickBot="1" x14ac:dyDescent="0.25">
      <c r="A67" s="348"/>
      <c r="B67" s="392"/>
      <c r="C67" s="774"/>
      <c r="D67" s="822"/>
      <c r="E67" s="849"/>
      <c r="F67" s="846"/>
      <c r="G67" s="168"/>
      <c r="H67" s="168"/>
      <c r="I67" s="397"/>
      <c r="J67" s="414"/>
      <c r="K67" s="348"/>
      <c r="L67" s="348"/>
      <c r="M67" s="348"/>
      <c r="N67" s="348"/>
      <c r="O67" s="348"/>
      <c r="P67" s="348"/>
      <c r="Q67" s="348"/>
      <c r="R67" s="348"/>
      <c r="S67" s="348"/>
      <c r="T67" s="348"/>
      <c r="U67" s="354"/>
      <c r="V67" s="354"/>
      <c r="W67" s="354"/>
      <c r="X67" s="354"/>
      <c r="Y67" s="354"/>
      <c r="Z67" s="354"/>
      <c r="AA67" s="354"/>
    </row>
    <row r="68" spans="1:27" ht="17.100000000000001" customHeight="1" x14ac:dyDescent="0.2">
      <c r="A68" s="348"/>
      <c r="B68" s="392">
        <f>B66+1</f>
        <v>25</v>
      </c>
      <c r="C68" s="778" t="s">
        <v>253</v>
      </c>
      <c r="D68" s="824">
        <f>SUM(D63:D66)</f>
        <v>3843.5752057970108</v>
      </c>
      <c r="E68" s="825">
        <f t="shared" ref="E68:J68" si="13">SUM(E63:E66)</f>
        <v>455.43058922424467</v>
      </c>
      <c r="F68" s="826">
        <f t="shared" si="13"/>
        <v>0</v>
      </c>
      <c r="G68" s="400">
        <f t="shared" si="13"/>
        <v>455.49939364070548</v>
      </c>
      <c r="H68" s="400">
        <f t="shared" si="13"/>
        <v>-6.2765644500000004</v>
      </c>
      <c r="I68" s="400">
        <f t="shared" si="13"/>
        <v>4292.7980349877162</v>
      </c>
      <c r="J68" s="415">
        <f t="shared" si="13"/>
        <v>4068.1866203923637</v>
      </c>
      <c r="K68" s="348"/>
      <c r="L68" s="348"/>
      <c r="M68" s="348"/>
      <c r="N68" s="348"/>
      <c r="O68" s="348"/>
      <c r="P68" s="348"/>
      <c r="Q68" s="348"/>
      <c r="R68" s="348"/>
      <c r="S68" s="348"/>
      <c r="T68" s="348"/>
      <c r="U68" s="354"/>
      <c r="V68" s="354"/>
      <c r="W68" s="354"/>
      <c r="X68" s="354"/>
      <c r="Y68" s="354"/>
      <c r="Z68" s="354"/>
      <c r="AA68" s="354"/>
    </row>
    <row r="69" spans="1:27" ht="17.100000000000001" customHeight="1" x14ac:dyDescent="0.2">
      <c r="A69" s="348"/>
      <c r="B69" s="392"/>
      <c r="C69" s="774"/>
      <c r="D69" s="807"/>
      <c r="E69" s="827"/>
      <c r="F69" s="828"/>
      <c r="G69" s="394"/>
      <c r="H69" s="394"/>
      <c r="I69" s="394"/>
      <c r="J69" s="413"/>
      <c r="K69" s="348"/>
      <c r="L69" s="348"/>
      <c r="M69" s="348"/>
      <c r="N69" s="348"/>
      <c r="O69" s="348"/>
      <c r="P69" s="348"/>
      <c r="Q69" s="348"/>
      <c r="R69" s="348"/>
      <c r="S69" s="348"/>
      <c r="T69" s="348"/>
      <c r="U69" s="354"/>
      <c r="V69" s="354"/>
      <c r="W69" s="354"/>
      <c r="X69" s="354"/>
      <c r="Y69" s="354"/>
      <c r="Z69" s="354"/>
      <c r="AA69" s="354"/>
    </row>
    <row r="70" spans="1:27" ht="17.100000000000001" customHeight="1" thickBot="1" x14ac:dyDescent="0.25">
      <c r="A70" s="348"/>
      <c r="B70" s="392">
        <f>B68+1</f>
        <v>26</v>
      </c>
      <c r="C70" s="774" t="s">
        <v>254</v>
      </c>
      <c r="D70" s="822">
        <f>I52</f>
        <v>2022.1074811399994</v>
      </c>
      <c r="E70" s="849">
        <v>160.91348390000002</v>
      </c>
      <c r="F70" s="846">
        <v>0</v>
      </c>
      <c r="G70" s="168">
        <v>160.91348390000002</v>
      </c>
      <c r="H70" s="168">
        <v>0</v>
      </c>
      <c r="I70" s="397">
        <f>D70+G70+H70</f>
        <v>2183.0209650399993</v>
      </c>
      <c r="J70" s="414">
        <f>(D70+I70)/2</f>
        <v>2102.5642230899994</v>
      </c>
      <c r="K70" s="348"/>
      <c r="M70" s="348"/>
      <c r="N70" s="348"/>
      <c r="O70" s="348"/>
      <c r="P70" s="348"/>
      <c r="Q70" s="348"/>
      <c r="R70" s="348"/>
      <c r="S70" s="348"/>
      <c r="T70" s="348"/>
      <c r="U70" s="354"/>
      <c r="V70" s="354"/>
      <c r="W70" s="354"/>
      <c r="X70" s="354"/>
      <c r="Y70" s="354"/>
      <c r="Z70" s="354"/>
      <c r="AA70" s="354"/>
    </row>
    <row r="71" spans="1:27" ht="24" customHeight="1" thickBot="1" x14ac:dyDescent="0.25">
      <c r="A71" s="348"/>
      <c r="B71" s="402">
        <f>B70+1</f>
        <v>27</v>
      </c>
      <c r="C71" s="863" t="s">
        <v>27</v>
      </c>
      <c r="D71" s="831">
        <f>D68+D70</f>
        <v>5865.6826869370107</v>
      </c>
      <c r="E71" s="832">
        <f t="shared" ref="E71:H71" si="14">E68+E70</f>
        <v>616.34407312424469</v>
      </c>
      <c r="F71" s="833">
        <f>F68+F70</f>
        <v>0</v>
      </c>
      <c r="G71" s="404">
        <f>G68+G70</f>
        <v>616.41287754070549</v>
      </c>
      <c r="H71" s="404">
        <f t="shared" si="14"/>
        <v>-6.2765644500000004</v>
      </c>
      <c r="I71" s="404">
        <f>I68+I70</f>
        <v>6475.8190000277154</v>
      </c>
      <c r="J71" s="416">
        <f>J68+J70</f>
        <v>6170.7508434823631</v>
      </c>
      <c r="K71" s="348"/>
      <c r="L71" s="348"/>
      <c r="M71" s="348"/>
      <c r="N71" s="348"/>
      <c r="O71" s="348"/>
      <c r="P71" s="348"/>
      <c r="Q71" s="348"/>
      <c r="R71" s="348"/>
      <c r="S71" s="348"/>
      <c r="T71" s="348"/>
      <c r="U71" s="354"/>
      <c r="V71" s="354"/>
      <c r="W71" s="354"/>
      <c r="X71" s="354"/>
      <c r="Y71" s="354"/>
      <c r="Z71" s="354"/>
      <c r="AA71" s="354"/>
    </row>
    <row r="72" spans="1:27" ht="17.100000000000001" customHeight="1" x14ac:dyDescent="0.2">
      <c r="A72" s="348"/>
      <c r="B72" s="522"/>
      <c r="C72" s="864"/>
      <c r="D72" s="865"/>
      <c r="E72" s="839"/>
      <c r="F72" s="839"/>
      <c r="G72" s="839"/>
      <c r="H72" s="839"/>
      <c r="I72" s="866"/>
      <c r="J72" s="867"/>
      <c r="K72" s="348"/>
      <c r="L72" s="348"/>
      <c r="M72" s="348"/>
      <c r="N72" s="348"/>
      <c r="O72" s="348"/>
      <c r="P72" s="348"/>
      <c r="Q72" s="348"/>
      <c r="R72" s="348"/>
      <c r="S72" s="348"/>
      <c r="T72" s="348"/>
      <c r="U72" s="354"/>
      <c r="V72" s="354"/>
      <c r="W72" s="354"/>
      <c r="X72" s="354"/>
      <c r="Y72" s="354"/>
      <c r="Z72" s="354"/>
      <c r="AA72" s="354"/>
    </row>
    <row r="73" spans="1:27" ht="17.100000000000001" customHeight="1" x14ac:dyDescent="0.2">
      <c r="A73" s="348"/>
      <c r="B73" s="392"/>
      <c r="C73" s="856" t="s">
        <v>136</v>
      </c>
      <c r="D73" s="797"/>
      <c r="E73" s="798"/>
      <c r="F73" s="799"/>
      <c r="G73" s="800"/>
      <c r="H73" s="800"/>
      <c r="I73" s="800"/>
      <c r="J73" s="801"/>
      <c r="K73" s="348"/>
      <c r="L73" s="348"/>
      <c r="M73" s="348"/>
      <c r="N73" s="348"/>
      <c r="O73" s="348"/>
      <c r="P73" s="348"/>
      <c r="Q73" s="348"/>
      <c r="R73" s="348"/>
      <c r="S73" s="348"/>
      <c r="T73" s="348"/>
      <c r="U73" s="354"/>
      <c r="V73" s="354"/>
      <c r="W73" s="354"/>
      <c r="X73" s="354"/>
      <c r="Y73" s="354"/>
      <c r="Z73" s="354"/>
      <c r="AA73" s="354"/>
    </row>
    <row r="74" spans="1:27" ht="17.100000000000001" customHeight="1" x14ac:dyDescent="0.2">
      <c r="A74" s="348"/>
      <c r="B74" s="392"/>
      <c r="C74" s="856"/>
      <c r="D74" s="797"/>
      <c r="E74" s="798"/>
      <c r="F74" s="799"/>
      <c r="G74" s="800"/>
      <c r="H74" s="800"/>
      <c r="I74" s="800"/>
      <c r="J74" s="801"/>
      <c r="K74" s="348"/>
      <c r="L74" s="348"/>
      <c r="M74" s="348"/>
      <c r="N74" s="348"/>
      <c r="O74" s="348"/>
      <c r="P74" s="348"/>
      <c r="Q74" s="348"/>
      <c r="R74" s="348"/>
      <c r="S74" s="348"/>
      <c r="T74" s="348"/>
      <c r="U74" s="354"/>
      <c r="V74" s="354"/>
      <c r="W74" s="354"/>
      <c r="X74" s="354"/>
      <c r="Y74" s="354"/>
      <c r="Z74" s="354"/>
      <c r="AA74" s="354"/>
    </row>
    <row r="75" spans="1:27" ht="17.100000000000001" customHeight="1" x14ac:dyDescent="0.2">
      <c r="A75" s="348"/>
      <c r="B75" s="392"/>
      <c r="C75" s="857" t="s">
        <v>255</v>
      </c>
      <c r="D75" s="797"/>
      <c r="E75" s="798"/>
      <c r="F75" s="799"/>
      <c r="G75" s="800"/>
      <c r="H75" s="800"/>
      <c r="I75" s="800"/>
      <c r="J75" s="801"/>
      <c r="K75" s="348"/>
      <c r="L75" s="348"/>
      <c r="M75" s="348"/>
      <c r="N75" s="348"/>
      <c r="O75" s="348"/>
      <c r="P75" s="348"/>
      <c r="Q75" s="348"/>
      <c r="R75" s="348"/>
      <c r="S75" s="348"/>
      <c r="T75" s="348"/>
      <c r="U75" s="354"/>
      <c r="V75" s="354"/>
      <c r="W75" s="354"/>
      <c r="X75" s="354"/>
      <c r="Y75" s="354"/>
      <c r="Z75" s="354"/>
      <c r="AA75" s="354"/>
    </row>
    <row r="76" spans="1:27" ht="17.100000000000001" customHeight="1" x14ac:dyDescent="0.2">
      <c r="A76" s="348"/>
      <c r="B76" s="392"/>
      <c r="C76" s="856"/>
      <c r="D76" s="797"/>
      <c r="E76" s="798"/>
      <c r="F76" s="799"/>
      <c r="G76" s="800"/>
      <c r="H76" s="800"/>
      <c r="I76" s="800"/>
      <c r="J76" s="801"/>
      <c r="K76" s="348"/>
      <c r="L76" s="348"/>
      <c r="M76" s="348"/>
      <c r="N76" s="348"/>
      <c r="O76" s="348"/>
      <c r="P76" s="348"/>
      <c r="Q76" s="348"/>
      <c r="R76" s="348"/>
      <c r="S76" s="348"/>
      <c r="T76" s="348"/>
      <c r="U76" s="354"/>
      <c r="V76" s="354"/>
      <c r="W76" s="354"/>
      <c r="X76" s="354"/>
      <c r="Y76" s="354"/>
      <c r="Z76" s="354"/>
      <c r="AA76" s="354"/>
    </row>
    <row r="77" spans="1:27" ht="17.100000000000001" customHeight="1" x14ac:dyDescent="0.2">
      <c r="A77" s="348"/>
      <c r="B77" s="392"/>
      <c r="C77" s="856" t="s">
        <v>246</v>
      </c>
      <c r="D77" s="797"/>
      <c r="E77" s="798"/>
      <c r="F77" s="799"/>
      <c r="G77" s="800"/>
      <c r="H77" s="800"/>
      <c r="I77" s="800"/>
      <c r="J77" s="801"/>
      <c r="K77" s="348"/>
      <c r="L77" s="348"/>
      <c r="M77" s="348"/>
      <c r="N77" s="348"/>
      <c r="O77" s="348"/>
      <c r="P77" s="348"/>
      <c r="Q77" s="348"/>
      <c r="R77" s="348"/>
      <c r="S77" s="348"/>
      <c r="T77" s="348"/>
      <c r="U77" s="354"/>
      <c r="V77" s="354"/>
      <c r="W77" s="354"/>
      <c r="X77" s="354"/>
      <c r="Y77" s="354"/>
      <c r="Z77" s="354"/>
      <c r="AA77" s="354"/>
    </row>
    <row r="78" spans="1:27" ht="16.5" customHeight="1" x14ac:dyDescent="0.2">
      <c r="A78" s="348"/>
      <c r="B78" s="392">
        <f>B71+1</f>
        <v>28</v>
      </c>
      <c r="C78" s="775" t="s">
        <v>247</v>
      </c>
      <c r="D78" s="807">
        <f>I60</f>
        <v>829.28678931574939</v>
      </c>
      <c r="E78" s="842">
        <v>105.90592310317649</v>
      </c>
      <c r="F78" s="843">
        <v>0</v>
      </c>
      <c r="G78" s="167">
        <v>105.90592310317649</v>
      </c>
      <c r="H78" s="167">
        <v>-0.12236068</v>
      </c>
      <c r="I78" s="394">
        <f>D78+G78+H78</f>
        <v>935.07035173892586</v>
      </c>
      <c r="J78" s="413">
        <f>(D78+I78)/2</f>
        <v>882.17857052733757</v>
      </c>
      <c r="K78" s="348"/>
      <c r="L78" s="348"/>
      <c r="M78" s="409"/>
      <c r="N78" s="409"/>
      <c r="O78" s="409"/>
      <c r="P78" s="409"/>
      <c r="Q78" s="409"/>
      <c r="R78" s="409"/>
      <c r="S78" s="348"/>
      <c r="T78" s="348"/>
      <c r="U78" s="354"/>
      <c r="V78" s="354"/>
      <c r="W78" s="354"/>
      <c r="X78" s="354"/>
      <c r="Y78" s="354"/>
      <c r="Z78" s="354"/>
      <c r="AA78" s="354"/>
    </row>
    <row r="79" spans="1:27" ht="17.100000000000001" customHeight="1" x14ac:dyDescent="0.2">
      <c r="A79" s="348"/>
      <c r="B79" s="392">
        <f>B78+1</f>
        <v>29</v>
      </c>
      <c r="C79" s="634" t="s">
        <v>248</v>
      </c>
      <c r="D79" s="810">
        <f>I61</f>
        <v>617.99179900663694</v>
      </c>
      <c r="E79" s="842">
        <v>226.0908991115825</v>
      </c>
      <c r="F79" s="843">
        <v>0</v>
      </c>
      <c r="G79" s="167">
        <v>226.17689911158303</v>
      </c>
      <c r="H79" s="167">
        <v>-8.5914879999999999E-2</v>
      </c>
      <c r="I79" s="394">
        <f>D79+G79+H79</f>
        <v>844.08278323821992</v>
      </c>
      <c r="J79" s="413">
        <f>(D79+I79)/2</f>
        <v>731.03729112242843</v>
      </c>
      <c r="K79" s="348"/>
      <c r="L79" s="348"/>
      <c r="M79" s="409"/>
      <c r="N79" s="820"/>
      <c r="O79" s="868"/>
      <c r="P79" s="409"/>
      <c r="Q79" s="409"/>
      <c r="R79" s="409"/>
      <c r="S79" s="348"/>
      <c r="T79" s="348"/>
      <c r="U79" s="354"/>
      <c r="V79" s="354"/>
      <c r="W79" s="354"/>
      <c r="X79" s="354"/>
      <c r="Y79" s="354"/>
      <c r="Z79" s="354"/>
      <c r="AA79" s="354"/>
    </row>
    <row r="80" spans="1:27" ht="17.100000000000001" customHeight="1" thickBot="1" x14ac:dyDescent="0.25">
      <c r="A80" s="348"/>
      <c r="B80" s="392">
        <f t="shared" ref="B80" si="15">B79+1</f>
        <v>30</v>
      </c>
      <c r="C80" s="634" t="s">
        <v>249</v>
      </c>
      <c r="D80" s="812">
        <f>I62</f>
        <v>35.186542505329768</v>
      </c>
      <c r="E80" s="845">
        <v>12.01544666102901</v>
      </c>
      <c r="F80" s="846">
        <v>0</v>
      </c>
      <c r="G80" s="168">
        <v>12.01544666102901</v>
      </c>
      <c r="H80" s="168">
        <v>0</v>
      </c>
      <c r="I80" s="755">
        <f>D80+G80+H80</f>
        <v>47.201989166358779</v>
      </c>
      <c r="J80" s="756">
        <f>(D80+I80)/2</f>
        <v>41.194265835844277</v>
      </c>
      <c r="K80" s="348"/>
      <c r="L80" s="348"/>
      <c r="M80" s="409"/>
      <c r="N80" s="820"/>
      <c r="O80" s="409"/>
      <c r="P80" s="409"/>
      <c r="Q80" s="409"/>
      <c r="R80" s="409"/>
      <c r="S80" s="348"/>
      <c r="T80" s="348"/>
      <c r="U80" s="354"/>
      <c r="V80" s="354"/>
      <c r="W80" s="354"/>
      <c r="X80" s="354"/>
      <c r="Y80" s="354"/>
      <c r="Z80" s="354"/>
      <c r="AA80" s="354"/>
    </row>
    <row r="81" spans="1:27" ht="17.100000000000001" customHeight="1" x14ac:dyDescent="0.2">
      <c r="A81" s="348"/>
      <c r="B81" s="392">
        <v>31</v>
      </c>
      <c r="C81" s="774" t="s">
        <v>250</v>
      </c>
      <c r="D81" s="816">
        <f>SUM(D78:D80)</f>
        <v>1482.4651308277162</v>
      </c>
      <c r="E81" s="817">
        <f t="shared" ref="E81:J81" si="16">SUM(E78:E80)</f>
        <v>344.01226887578798</v>
      </c>
      <c r="F81" s="818">
        <f t="shared" si="16"/>
        <v>0</v>
      </c>
      <c r="G81" s="861">
        <f t="shared" si="16"/>
        <v>344.09826887578851</v>
      </c>
      <c r="H81" s="861">
        <f t="shared" si="16"/>
        <v>-0.20827556</v>
      </c>
      <c r="I81" s="757">
        <f t="shared" si="16"/>
        <v>1826.3551241435046</v>
      </c>
      <c r="J81" s="758">
        <f t="shared" si="16"/>
        <v>1654.4101274856102</v>
      </c>
      <c r="K81" s="348"/>
      <c r="L81" s="348"/>
      <c r="M81" s="409"/>
      <c r="N81" s="409"/>
      <c r="O81" s="409"/>
      <c r="P81" s="409"/>
      <c r="Q81" s="409"/>
      <c r="R81" s="409"/>
      <c r="S81" s="348"/>
      <c r="T81" s="348"/>
      <c r="U81" s="354"/>
      <c r="V81" s="354"/>
      <c r="W81" s="354"/>
      <c r="X81" s="354"/>
      <c r="Y81" s="354"/>
      <c r="Z81" s="354"/>
      <c r="AA81" s="354"/>
    </row>
    <row r="82" spans="1:27" ht="17.100000000000001" customHeight="1" x14ac:dyDescent="0.2">
      <c r="A82" s="348"/>
      <c r="B82" s="392"/>
      <c r="C82" s="774"/>
      <c r="D82" s="819"/>
      <c r="E82" s="847"/>
      <c r="F82" s="843"/>
      <c r="G82" s="167"/>
      <c r="H82" s="167"/>
      <c r="I82" s="338"/>
      <c r="J82" s="759"/>
      <c r="K82" s="348"/>
      <c r="L82" s="348"/>
      <c r="M82" s="409"/>
      <c r="N82" s="409"/>
      <c r="O82" s="409"/>
      <c r="P82" s="409"/>
      <c r="Q82" s="409"/>
      <c r="R82" s="409"/>
      <c r="S82" s="348"/>
      <c r="T82" s="348"/>
      <c r="U82" s="354"/>
      <c r="V82" s="354"/>
      <c r="W82" s="354"/>
      <c r="X82" s="354"/>
      <c r="Y82" s="354"/>
      <c r="Z82" s="354"/>
      <c r="AA82" s="354"/>
    </row>
    <row r="83" spans="1:27" ht="17.100000000000001" customHeight="1" x14ac:dyDescent="0.2">
      <c r="A83" s="348"/>
      <c r="B83" s="392">
        <v>32</v>
      </c>
      <c r="C83" s="774" t="s">
        <v>251</v>
      </c>
      <c r="D83" s="807">
        <f>I65</f>
        <v>2425.4004902200004</v>
      </c>
      <c r="E83" s="842">
        <v>142.93786001000001</v>
      </c>
      <c r="F83" s="843">
        <v>0</v>
      </c>
      <c r="G83" s="338">
        <v>142.93786001000001</v>
      </c>
      <c r="H83" s="338">
        <v>-1.3932976899999998</v>
      </c>
      <c r="I83" s="394">
        <f>D83+G83+H83</f>
        <v>2566.9450525400002</v>
      </c>
      <c r="J83" s="413">
        <f>(D83+I83)/2</f>
        <v>2496.1727713800001</v>
      </c>
      <c r="K83" s="348"/>
      <c r="L83" s="348"/>
      <c r="M83" s="409"/>
      <c r="N83" s="409"/>
      <c r="O83" s="409"/>
      <c r="P83" s="409"/>
      <c r="Q83" s="409"/>
      <c r="R83" s="409"/>
      <c r="S83" s="348"/>
      <c r="T83" s="348"/>
      <c r="U83" s="354"/>
      <c r="V83" s="354"/>
      <c r="W83" s="354"/>
      <c r="X83" s="354"/>
      <c r="Y83" s="354"/>
      <c r="Z83" s="354"/>
      <c r="AA83" s="354"/>
    </row>
    <row r="84" spans="1:27" ht="18.75" customHeight="1" x14ac:dyDescent="0.2">
      <c r="A84" s="348"/>
      <c r="B84" s="392">
        <f>B83+1</f>
        <v>33</v>
      </c>
      <c r="C84" s="774" t="s">
        <v>252</v>
      </c>
      <c r="D84" s="807">
        <f>I66</f>
        <v>384.93241394</v>
      </c>
      <c r="E84" s="842">
        <v>36.316267939999996</v>
      </c>
      <c r="F84" s="843">
        <v>0</v>
      </c>
      <c r="G84" s="167">
        <v>36.316267939999996</v>
      </c>
      <c r="H84" s="167">
        <v>0.18482570000000001</v>
      </c>
      <c r="I84" s="394">
        <f>D84+G84+H84</f>
        <v>421.43350757999997</v>
      </c>
      <c r="J84" s="413">
        <f>(D84+I84)/2</f>
        <v>403.18296076000001</v>
      </c>
      <c r="K84" s="348"/>
      <c r="L84" s="348"/>
      <c r="M84" s="409"/>
      <c r="N84" s="409"/>
      <c r="O84" s="409"/>
      <c r="P84" s="409"/>
      <c r="Q84" s="409"/>
      <c r="R84" s="409"/>
      <c r="S84" s="348"/>
      <c r="T84" s="348"/>
      <c r="U84" s="354"/>
      <c r="V84" s="354"/>
      <c r="W84" s="354"/>
      <c r="X84" s="354"/>
      <c r="Y84" s="354"/>
      <c r="Z84" s="354"/>
      <c r="AA84" s="354"/>
    </row>
    <row r="85" spans="1:27" ht="18.75" customHeight="1" thickBot="1" x14ac:dyDescent="0.25">
      <c r="A85" s="348"/>
      <c r="B85" s="392"/>
      <c r="C85" s="774"/>
      <c r="D85" s="822"/>
      <c r="E85" s="848"/>
      <c r="F85" s="846"/>
      <c r="G85" s="168"/>
      <c r="H85" s="168"/>
      <c r="I85" s="397"/>
      <c r="J85" s="414"/>
      <c r="K85" s="348"/>
      <c r="L85" s="348"/>
      <c r="M85" s="409"/>
      <c r="N85" s="409"/>
      <c r="O85" s="409"/>
      <c r="P85" s="409"/>
      <c r="Q85" s="409"/>
      <c r="R85" s="409"/>
      <c r="S85" s="348"/>
      <c r="T85" s="348"/>
      <c r="U85" s="354"/>
      <c r="V85" s="354"/>
      <c r="W85" s="354"/>
      <c r="X85" s="354"/>
      <c r="Y85" s="354"/>
      <c r="Z85" s="354"/>
      <c r="AA85" s="354"/>
    </row>
    <row r="86" spans="1:27" ht="17.100000000000001" customHeight="1" x14ac:dyDescent="0.2">
      <c r="A86" s="348"/>
      <c r="B86" s="392">
        <f>B84+1</f>
        <v>34</v>
      </c>
      <c r="C86" s="778" t="s">
        <v>253</v>
      </c>
      <c r="D86" s="824">
        <f>SUM(D81:D84)</f>
        <v>4292.7980349877162</v>
      </c>
      <c r="E86" s="825">
        <f t="shared" ref="E86:J86" si="17">SUM(E81:E84)</f>
        <v>523.26639682578798</v>
      </c>
      <c r="F86" s="826">
        <f t="shared" si="17"/>
        <v>0</v>
      </c>
      <c r="G86" s="400">
        <f t="shared" si="17"/>
        <v>523.35239682578856</v>
      </c>
      <c r="H86" s="400">
        <f t="shared" si="17"/>
        <v>-1.4167475499999997</v>
      </c>
      <c r="I86" s="400">
        <f t="shared" si="17"/>
        <v>4814.733684263505</v>
      </c>
      <c r="J86" s="415">
        <f t="shared" si="17"/>
        <v>4553.7658596256106</v>
      </c>
      <c r="K86" s="348"/>
      <c r="L86" s="348"/>
      <c r="M86" s="409"/>
      <c r="N86" s="409"/>
      <c r="O86" s="409"/>
      <c r="P86" s="409"/>
      <c r="Q86" s="409"/>
      <c r="R86" s="409"/>
      <c r="S86" s="348"/>
      <c r="T86" s="348"/>
      <c r="U86" s="354"/>
      <c r="V86" s="354"/>
      <c r="W86" s="354"/>
      <c r="X86" s="354"/>
      <c r="Y86" s="354"/>
      <c r="Z86" s="354"/>
      <c r="AA86" s="354"/>
    </row>
    <row r="87" spans="1:27" ht="17.100000000000001" customHeight="1" x14ac:dyDescent="0.2">
      <c r="A87" s="348"/>
      <c r="B87" s="392"/>
      <c r="C87" s="774"/>
      <c r="D87" s="807"/>
      <c r="E87" s="827"/>
      <c r="F87" s="828"/>
      <c r="G87" s="394"/>
      <c r="H87" s="394"/>
      <c r="I87" s="394"/>
      <c r="J87" s="413"/>
      <c r="K87" s="348"/>
      <c r="L87" s="348"/>
      <c r="M87" s="409"/>
      <c r="N87" s="409"/>
      <c r="O87" s="409"/>
      <c r="P87" s="409"/>
      <c r="Q87" s="409"/>
      <c r="R87" s="409"/>
      <c r="S87" s="348"/>
      <c r="T87" s="348"/>
      <c r="U87" s="354"/>
      <c r="V87" s="354"/>
      <c r="W87" s="354"/>
      <c r="X87" s="354"/>
      <c r="Y87" s="354"/>
      <c r="Z87" s="354"/>
      <c r="AA87" s="354"/>
    </row>
    <row r="88" spans="1:27" ht="17.100000000000001" customHeight="1" thickBot="1" x14ac:dyDescent="0.25">
      <c r="A88" s="348"/>
      <c r="B88" s="392">
        <f>B86+1</f>
        <v>35</v>
      </c>
      <c r="C88" s="774" t="s">
        <v>254</v>
      </c>
      <c r="D88" s="829">
        <f>I70</f>
        <v>2183.0209650399993</v>
      </c>
      <c r="E88" s="849">
        <v>160.91348390000002</v>
      </c>
      <c r="F88" s="846">
        <v>0</v>
      </c>
      <c r="G88" s="168">
        <v>160.91348390000002</v>
      </c>
      <c r="H88" s="168">
        <v>0</v>
      </c>
      <c r="I88" s="397">
        <f>D88+G88+H88</f>
        <v>2343.9344489399991</v>
      </c>
      <c r="J88" s="414">
        <f>(D88+I88)/2</f>
        <v>2263.4777069899992</v>
      </c>
      <c r="K88" s="348"/>
      <c r="L88" s="348"/>
      <c r="M88" s="409"/>
      <c r="N88" s="409"/>
      <c r="O88" s="409"/>
      <c r="P88" s="409"/>
      <c r="Q88" s="409"/>
      <c r="R88" s="409"/>
      <c r="S88" s="348"/>
      <c r="T88" s="348"/>
      <c r="U88" s="354"/>
      <c r="V88" s="354"/>
      <c r="W88" s="354"/>
      <c r="X88" s="354"/>
      <c r="Y88" s="354"/>
      <c r="Z88" s="354"/>
      <c r="AA88" s="354"/>
    </row>
    <row r="89" spans="1:27" ht="24" customHeight="1" thickBot="1" x14ac:dyDescent="0.25">
      <c r="A89" s="348"/>
      <c r="B89" s="402">
        <f>B88+1</f>
        <v>36</v>
      </c>
      <c r="C89" s="863" t="s">
        <v>27</v>
      </c>
      <c r="D89" s="831">
        <f>D86+D88</f>
        <v>6475.8190000277154</v>
      </c>
      <c r="E89" s="832">
        <f t="shared" ref="E89:H89" si="18">E86+E88</f>
        <v>684.17988072578805</v>
      </c>
      <c r="F89" s="833">
        <f>F86+F88</f>
        <v>0</v>
      </c>
      <c r="G89" s="404">
        <f>G86+G88</f>
        <v>684.26588072578852</v>
      </c>
      <c r="H89" s="404">
        <f t="shared" si="18"/>
        <v>-1.4167475499999997</v>
      </c>
      <c r="I89" s="404">
        <f>I86+I88</f>
        <v>7158.6681332035041</v>
      </c>
      <c r="J89" s="416">
        <f>J86+J88</f>
        <v>6817.2435666156098</v>
      </c>
      <c r="K89" s="348"/>
      <c r="L89" s="348"/>
      <c r="M89" s="409"/>
      <c r="N89" s="409"/>
      <c r="O89" s="409"/>
      <c r="P89" s="409"/>
      <c r="Q89" s="409"/>
      <c r="R89" s="409"/>
      <c r="S89" s="348"/>
      <c r="T89" s="348"/>
      <c r="U89" s="354"/>
      <c r="V89" s="354"/>
      <c r="W89" s="354"/>
      <c r="X89" s="354"/>
      <c r="Y89" s="354"/>
      <c r="Z89" s="354"/>
      <c r="AA89" s="354"/>
    </row>
    <row r="90" spans="1:27" ht="17.100000000000001" customHeight="1" x14ac:dyDescent="0.2">
      <c r="A90" s="348"/>
      <c r="B90" s="764"/>
      <c r="C90" s="765"/>
      <c r="D90" s="869"/>
      <c r="E90" s="869"/>
      <c r="F90" s="870"/>
      <c r="G90" s="871"/>
      <c r="H90" s="869"/>
      <c r="I90" s="869"/>
      <c r="J90" s="872"/>
      <c r="K90" s="348"/>
      <c r="L90" s="348"/>
      <c r="M90" s="409"/>
      <c r="N90" s="409"/>
      <c r="O90" s="409"/>
      <c r="P90" s="409"/>
      <c r="Q90" s="409"/>
      <c r="R90" s="409"/>
      <c r="S90" s="348"/>
      <c r="T90" s="348"/>
      <c r="U90" s="354"/>
      <c r="V90" s="354"/>
      <c r="W90" s="354"/>
      <c r="X90" s="354"/>
      <c r="Y90" s="354"/>
      <c r="Z90" s="354"/>
      <c r="AA90" s="354"/>
    </row>
    <row r="91" spans="1:27" ht="17.100000000000001" customHeight="1" x14ac:dyDescent="0.2">
      <c r="A91" s="348"/>
      <c r="B91" s="392"/>
      <c r="C91" s="856" t="s">
        <v>137</v>
      </c>
      <c r="D91" s="873"/>
      <c r="E91" s="798"/>
      <c r="F91" s="799"/>
      <c r="G91" s="800"/>
      <c r="H91" s="800"/>
      <c r="I91" s="800"/>
      <c r="J91" s="874"/>
      <c r="K91" s="348"/>
      <c r="L91" s="348"/>
      <c r="M91" s="409"/>
      <c r="N91" s="409"/>
      <c r="O91" s="409"/>
      <c r="P91" s="409"/>
      <c r="Q91" s="409"/>
      <c r="R91" s="409"/>
      <c r="S91" s="348"/>
      <c r="T91" s="348"/>
      <c r="U91" s="354"/>
      <c r="V91" s="354"/>
      <c r="W91" s="354"/>
      <c r="X91" s="354"/>
      <c r="Y91" s="354"/>
      <c r="Z91" s="354"/>
      <c r="AA91" s="354"/>
    </row>
    <row r="92" spans="1:27" ht="17.100000000000001" customHeight="1" x14ac:dyDescent="0.2">
      <c r="A92" s="348"/>
      <c r="B92" s="392"/>
      <c r="C92" s="856"/>
      <c r="D92" s="873"/>
      <c r="E92" s="798"/>
      <c r="F92" s="799"/>
      <c r="G92" s="800"/>
      <c r="H92" s="800"/>
      <c r="I92" s="800"/>
      <c r="J92" s="874"/>
      <c r="K92" s="348"/>
      <c r="L92" s="348"/>
      <c r="M92" s="409"/>
      <c r="N92" s="409"/>
      <c r="O92" s="409"/>
      <c r="P92" s="409"/>
      <c r="Q92" s="409"/>
      <c r="R92" s="409"/>
      <c r="S92" s="348"/>
      <c r="T92" s="348"/>
      <c r="U92" s="354"/>
      <c r="V92" s="354"/>
      <c r="W92" s="354"/>
      <c r="X92" s="354"/>
      <c r="Y92" s="354"/>
      <c r="Z92" s="354"/>
      <c r="AA92" s="354"/>
    </row>
    <row r="93" spans="1:27" ht="17.100000000000001" customHeight="1" x14ac:dyDescent="0.2">
      <c r="A93" s="348"/>
      <c r="B93" s="392"/>
      <c r="C93" s="857" t="s">
        <v>255</v>
      </c>
      <c r="D93" s="873"/>
      <c r="E93" s="798"/>
      <c r="F93" s="799"/>
      <c r="G93" s="800"/>
      <c r="H93" s="800"/>
      <c r="I93" s="800"/>
      <c r="J93" s="874"/>
      <c r="K93" s="348"/>
      <c r="L93" s="348"/>
      <c r="M93" s="409"/>
      <c r="N93" s="409"/>
      <c r="O93" s="409"/>
      <c r="P93" s="409"/>
      <c r="Q93" s="409"/>
      <c r="R93" s="409"/>
      <c r="S93" s="348"/>
      <c r="T93" s="348"/>
      <c r="U93" s="354"/>
      <c r="V93" s="354"/>
      <c r="W93" s="354"/>
      <c r="X93" s="354"/>
      <c r="Y93" s="354"/>
      <c r="Z93" s="354"/>
      <c r="AA93" s="354"/>
    </row>
    <row r="94" spans="1:27" ht="17.100000000000001" customHeight="1" x14ac:dyDescent="0.2">
      <c r="A94" s="348"/>
      <c r="B94" s="392"/>
      <c r="C94" s="856"/>
      <c r="D94" s="873"/>
      <c r="E94" s="798"/>
      <c r="F94" s="799"/>
      <c r="G94" s="800"/>
      <c r="H94" s="800"/>
      <c r="I94" s="800"/>
      <c r="J94" s="874"/>
      <c r="K94" s="348"/>
      <c r="L94" s="348"/>
      <c r="M94" s="409"/>
      <c r="N94" s="409"/>
      <c r="O94" s="409"/>
      <c r="P94" s="409"/>
      <c r="Q94" s="409"/>
      <c r="R94" s="409"/>
      <c r="S94" s="348"/>
      <c r="T94" s="348"/>
      <c r="U94" s="354"/>
      <c r="V94" s="354"/>
      <c r="W94" s="354"/>
      <c r="X94" s="354"/>
      <c r="Y94" s="354"/>
      <c r="Z94" s="354"/>
      <c r="AA94" s="354"/>
    </row>
    <row r="95" spans="1:27" ht="17.100000000000001" customHeight="1" x14ac:dyDescent="0.2">
      <c r="A95" s="348"/>
      <c r="B95" s="392"/>
      <c r="C95" s="856" t="s">
        <v>246</v>
      </c>
      <c r="D95" s="873"/>
      <c r="E95" s="798"/>
      <c r="F95" s="799"/>
      <c r="G95" s="800"/>
      <c r="H95" s="800"/>
      <c r="I95" s="800"/>
      <c r="J95" s="874"/>
      <c r="K95" s="348"/>
      <c r="L95" s="348"/>
      <c r="M95" s="409"/>
      <c r="N95" s="409"/>
      <c r="O95" s="409"/>
      <c r="P95" s="409"/>
      <c r="Q95" s="409"/>
      <c r="R95" s="409"/>
      <c r="S95" s="348"/>
      <c r="T95" s="348"/>
      <c r="U95" s="354"/>
      <c r="V95" s="354"/>
      <c r="W95" s="354"/>
      <c r="X95" s="354"/>
      <c r="Y95" s="354"/>
      <c r="Z95" s="354"/>
      <c r="AA95" s="354"/>
    </row>
    <row r="96" spans="1:27" ht="17.100000000000001" customHeight="1" x14ac:dyDescent="0.2">
      <c r="A96" s="348"/>
      <c r="B96" s="392">
        <f>B89+1</f>
        <v>37</v>
      </c>
      <c r="C96" s="775" t="s">
        <v>247</v>
      </c>
      <c r="D96" s="807">
        <f>I78</f>
        <v>935.07035173892586</v>
      </c>
      <c r="E96" s="842">
        <v>126.2565108521765</v>
      </c>
      <c r="F96" s="843">
        <v>0</v>
      </c>
      <c r="G96" s="394">
        <v>126.2565108521765</v>
      </c>
      <c r="H96" s="167">
        <v>-0.31210643341689837</v>
      </c>
      <c r="I96" s="394">
        <f>D96+G96+H96</f>
        <v>1061.0147561576855</v>
      </c>
      <c r="J96" s="427">
        <f>(D96+I96)/2</f>
        <v>998.04255394830568</v>
      </c>
      <c r="K96" s="348"/>
      <c r="L96" s="348"/>
      <c r="M96" s="409"/>
      <c r="N96" s="409"/>
      <c r="O96" s="409"/>
      <c r="P96" s="409"/>
      <c r="Q96" s="409"/>
      <c r="R96" s="409"/>
      <c r="S96" s="348"/>
      <c r="T96" s="348"/>
      <c r="U96" s="354"/>
      <c r="V96" s="354"/>
      <c r="W96" s="354"/>
      <c r="X96" s="354"/>
      <c r="Y96" s="354"/>
      <c r="Z96" s="354"/>
      <c r="AA96" s="354"/>
    </row>
    <row r="97" spans="1:27" ht="17.100000000000001" customHeight="1" x14ac:dyDescent="0.2">
      <c r="A97" s="348"/>
      <c r="B97" s="392">
        <f>B96+1</f>
        <v>38</v>
      </c>
      <c r="C97" s="634" t="s">
        <v>248</v>
      </c>
      <c r="D97" s="810">
        <f>I79</f>
        <v>844.08278323821992</v>
      </c>
      <c r="E97" s="842">
        <v>271.78854126579063</v>
      </c>
      <c r="F97" s="843">
        <v>0</v>
      </c>
      <c r="G97" s="394">
        <v>271.80058259999998</v>
      </c>
      <c r="H97" s="167">
        <v>-7.7057100000000002E-3</v>
      </c>
      <c r="I97" s="394">
        <f>D97+G97+H97</f>
        <v>1115.87566012822</v>
      </c>
      <c r="J97" s="427">
        <f>(D97+I97)/2</f>
        <v>979.97922168321998</v>
      </c>
      <c r="K97" s="348"/>
      <c r="L97" s="348"/>
      <c r="M97" s="875"/>
      <c r="N97" s="820"/>
      <c r="O97" s="868"/>
      <c r="P97" s="409"/>
      <c r="Q97" s="409"/>
      <c r="R97" s="409"/>
      <c r="S97" s="348"/>
      <c r="T97" s="348"/>
      <c r="U97" s="354"/>
      <c r="V97" s="354"/>
      <c r="W97" s="354"/>
      <c r="X97" s="354"/>
      <c r="Y97" s="354"/>
      <c r="Z97" s="354"/>
      <c r="AA97" s="354"/>
    </row>
    <row r="98" spans="1:27" ht="17.100000000000001" customHeight="1" thickBot="1" x14ac:dyDescent="0.25">
      <c r="A98" s="348"/>
      <c r="B98" s="392">
        <f t="shared" ref="B98" si="19">B97+1</f>
        <v>39</v>
      </c>
      <c r="C98" s="634" t="s">
        <v>249</v>
      </c>
      <c r="D98" s="812">
        <f>I80</f>
        <v>47.201989166358779</v>
      </c>
      <c r="E98" s="845">
        <v>12.01544666102901</v>
      </c>
      <c r="F98" s="846">
        <v>0</v>
      </c>
      <c r="G98" s="876">
        <v>12.01544666102901</v>
      </c>
      <c r="H98" s="168">
        <v>0</v>
      </c>
      <c r="I98" s="755">
        <f>D98+G98+H98</f>
        <v>59.217435827387789</v>
      </c>
      <c r="J98" s="877">
        <f t="shared" ref="J98:J101" si="20">(D98+I98)/2</f>
        <v>53.20971249687328</v>
      </c>
      <c r="K98" s="348"/>
      <c r="L98" s="348"/>
      <c r="M98" s="409"/>
      <c r="N98" s="409"/>
      <c r="O98" s="409"/>
      <c r="P98" s="409"/>
      <c r="Q98" s="409"/>
      <c r="R98" s="409"/>
      <c r="S98" s="348"/>
      <c r="T98" s="348"/>
      <c r="U98" s="354"/>
      <c r="V98" s="354"/>
      <c r="W98" s="354"/>
      <c r="X98" s="354"/>
      <c r="Y98" s="354"/>
      <c r="Z98" s="354"/>
      <c r="AA98" s="354"/>
    </row>
    <row r="99" spans="1:27" ht="17.100000000000001" customHeight="1" x14ac:dyDescent="0.2">
      <c r="A99" s="348"/>
      <c r="B99" s="392">
        <v>40</v>
      </c>
      <c r="C99" s="778" t="s">
        <v>250</v>
      </c>
      <c r="D99" s="816">
        <f>SUM(D96:D98)</f>
        <v>1826.3551241435046</v>
      </c>
      <c r="E99" s="817">
        <f t="shared" ref="E99:J99" si="21">SUM(E96:E98)</f>
        <v>410.06049877899613</v>
      </c>
      <c r="F99" s="818">
        <f t="shared" si="21"/>
        <v>0</v>
      </c>
      <c r="G99" s="861">
        <f t="shared" si="21"/>
        <v>410.07254011320549</v>
      </c>
      <c r="H99" s="861">
        <f t="shared" si="21"/>
        <v>-0.31981214341689834</v>
      </c>
      <c r="I99" s="757">
        <f t="shared" si="21"/>
        <v>2236.1078521132931</v>
      </c>
      <c r="J99" s="878">
        <f t="shared" si="21"/>
        <v>2031.2314881283987</v>
      </c>
      <c r="K99" s="348"/>
      <c r="L99" s="348"/>
      <c r="M99" s="409"/>
      <c r="N99" s="409"/>
      <c r="O99" s="409"/>
      <c r="P99" s="409"/>
      <c r="Q99" s="409"/>
      <c r="R99" s="409"/>
      <c r="S99" s="348"/>
      <c r="T99" s="348"/>
      <c r="U99" s="354"/>
      <c r="V99" s="354"/>
      <c r="W99" s="354"/>
      <c r="X99" s="354"/>
      <c r="Y99" s="354"/>
      <c r="Z99" s="354"/>
      <c r="AA99" s="354"/>
    </row>
    <row r="100" spans="1:27" ht="17.100000000000001" customHeight="1" x14ac:dyDescent="0.2">
      <c r="A100" s="348"/>
      <c r="B100" s="392"/>
      <c r="C100" s="774"/>
      <c r="D100" s="819"/>
      <c r="E100" s="847"/>
      <c r="F100" s="843"/>
      <c r="G100" s="862"/>
      <c r="H100" s="167"/>
      <c r="I100" s="338"/>
      <c r="J100" s="879"/>
      <c r="K100" s="348"/>
      <c r="L100" s="348"/>
      <c r="M100" s="409"/>
      <c r="N100" s="409"/>
      <c r="O100" s="409"/>
      <c r="P100" s="409"/>
      <c r="Q100" s="409"/>
      <c r="R100" s="409"/>
      <c r="S100" s="348"/>
      <c r="T100" s="348"/>
      <c r="U100" s="354"/>
      <c r="V100" s="354"/>
      <c r="W100" s="354"/>
      <c r="X100" s="354"/>
      <c r="Y100" s="354"/>
      <c r="Z100" s="354"/>
      <c r="AA100" s="354"/>
    </row>
    <row r="101" spans="1:27" ht="17.100000000000001" customHeight="1" x14ac:dyDescent="0.2">
      <c r="A101" s="348"/>
      <c r="B101" s="392">
        <f>B98+1</f>
        <v>40</v>
      </c>
      <c r="C101" s="774" t="s">
        <v>251</v>
      </c>
      <c r="D101" s="807">
        <f>I83</f>
        <v>2566.9450525400002</v>
      </c>
      <c r="E101" s="842">
        <v>61.31550146999998</v>
      </c>
      <c r="F101" s="843">
        <v>0</v>
      </c>
      <c r="G101" s="394">
        <v>61.31550146999998</v>
      </c>
      <c r="H101" s="167">
        <v>-0.50062238000000003</v>
      </c>
      <c r="I101" s="394">
        <f>D101+G101+H101</f>
        <v>2627.7599316300002</v>
      </c>
      <c r="J101" s="427">
        <f t="shared" si="20"/>
        <v>2597.3524920850004</v>
      </c>
      <c r="K101" s="348"/>
      <c r="L101" s="348"/>
      <c r="M101" s="409"/>
      <c r="N101" s="409"/>
      <c r="O101" s="409"/>
      <c r="P101" s="409"/>
      <c r="Q101" s="409"/>
      <c r="R101" s="409"/>
      <c r="S101" s="348"/>
      <c r="T101" s="348"/>
      <c r="U101" s="354"/>
      <c r="V101" s="354"/>
      <c r="W101" s="354"/>
      <c r="X101" s="354"/>
      <c r="Y101" s="354"/>
      <c r="Z101" s="354"/>
      <c r="AA101" s="354"/>
    </row>
    <row r="102" spans="1:27" ht="18.75" customHeight="1" x14ac:dyDescent="0.2">
      <c r="A102" s="348"/>
      <c r="B102" s="392">
        <f>B101+1</f>
        <v>41</v>
      </c>
      <c r="C102" s="774" t="s">
        <v>252</v>
      </c>
      <c r="D102" s="807">
        <f>I84</f>
        <v>421.43350757999997</v>
      </c>
      <c r="E102" s="842">
        <v>41.440017963999992</v>
      </c>
      <c r="F102" s="843">
        <v>0</v>
      </c>
      <c r="G102" s="394">
        <v>41.440017963999992</v>
      </c>
      <c r="H102" s="167">
        <v>-0.66766754000000006</v>
      </c>
      <c r="I102" s="394">
        <f>D102+G102+H102</f>
        <v>462.20585800399994</v>
      </c>
      <c r="J102" s="427">
        <f>(D102+I102)/2</f>
        <v>441.81968279199998</v>
      </c>
      <c r="K102" s="348"/>
      <c r="L102" s="348"/>
      <c r="M102" s="409"/>
      <c r="N102" s="409"/>
      <c r="O102" s="409"/>
      <c r="P102" s="409"/>
      <c r="Q102" s="409"/>
      <c r="R102" s="409"/>
      <c r="S102" s="348"/>
      <c r="T102" s="348"/>
      <c r="U102" s="354"/>
      <c r="V102" s="354"/>
      <c r="W102" s="354"/>
      <c r="X102" s="354"/>
      <c r="Y102" s="354"/>
      <c r="Z102" s="354"/>
      <c r="AA102" s="354"/>
    </row>
    <row r="103" spans="1:27" ht="18.75" customHeight="1" thickBot="1" x14ac:dyDescent="0.25">
      <c r="A103" s="348"/>
      <c r="B103" s="392"/>
      <c r="C103" s="774"/>
      <c r="D103" s="844"/>
      <c r="E103" s="848"/>
      <c r="F103" s="846"/>
      <c r="G103" s="880"/>
      <c r="H103" s="881"/>
      <c r="I103" s="397"/>
      <c r="J103" s="429"/>
      <c r="K103" s="348"/>
      <c r="L103" s="348"/>
      <c r="M103" s="409"/>
      <c r="N103" s="409"/>
      <c r="O103" s="409"/>
      <c r="P103" s="409"/>
      <c r="Q103" s="409"/>
      <c r="R103" s="409"/>
      <c r="S103" s="348"/>
      <c r="T103" s="348"/>
      <c r="U103" s="354"/>
      <c r="V103" s="354"/>
      <c r="W103" s="354"/>
      <c r="X103" s="354"/>
      <c r="Y103" s="354"/>
      <c r="Z103" s="354"/>
      <c r="AA103" s="354"/>
    </row>
    <row r="104" spans="1:27" ht="17.100000000000001" customHeight="1" x14ac:dyDescent="0.2">
      <c r="A104" s="348"/>
      <c r="B104" s="392">
        <f>B102+1</f>
        <v>42</v>
      </c>
      <c r="C104" s="778" t="s">
        <v>253</v>
      </c>
      <c r="D104" s="824">
        <f>SUM(D99:D102)</f>
        <v>4814.733684263505</v>
      </c>
      <c r="E104" s="825">
        <f t="shared" ref="E104:J104" si="22">SUM(E99:E102)</f>
        <v>512.81601821299614</v>
      </c>
      <c r="F104" s="826">
        <f t="shared" si="22"/>
        <v>0</v>
      </c>
      <c r="G104" s="882">
        <f t="shared" si="22"/>
        <v>512.82805954720538</v>
      </c>
      <c r="H104" s="400">
        <f t="shared" si="22"/>
        <v>-1.4881020634168984</v>
      </c>
      <c r="I104" s="400">
        <f t="shared" si="22"/>
        <v>5326.0736417472935</v>
      </c>
      <c r="J104" s="401">
        <f t="shared" si="22"/>
        <v>5070.4036630053997</v>
      </c>
      <c r="K104" s="348"/>
      <c r="L104" s="348"/>
      <c r="M104" s="409"/>
      <c r="N104" s="409"/>
      <c r="O104" s="409"/>
      <c r="P104" s="409"/>
      <c r="Q104" s="409"/>
      <c r="R104" s="409"/>
      <c r="S104" s="348"/>
      <c r="T104" s="348"/>
      <c r="U104" s="354"/>
      <c r="V104" s="354"/>
      <c r="W104" s="354"/>
      <c r="X104" s="354"/>
      <c r="Y104" s="354"/>
      <c r="Z104" s="354"/>
      <c r="AA104" s="354"/>
    </row>
    <row r="105" spans="1:27" ht="17.100000000000001" customHeight="1" x14ac:dyDescent="0.2">
      <c r="A105" s="348"/>
      <c r="B105" s="392"/>
      <c r="C105" s="774"/>
      <c r="D105" s="807"/>
      <c r="E105" s="827"/>
      <c r="F105" s="828"/>
      <c r="G105" s="883"/>
      <c r="H105" s="883"/>
      <c r="I105" s="394"/>
      <c r="J105" s="427"/>
      <c r="K105" s="348"/>
      <c r="L105" s="348"/>
      <c r="M105" s="409"/>
      <c r="N105" s="409"/>
      <c r="O105" s="409"/>
      <c r="P105" s="409"/>
      <c r="Q105" s="409"/>
      <c r="R105" s="409"/>
      <c r="S105" s="348"/>
      <c r="T105" s="348"/>
      <c r="U105" s="354"/>
      <c r="V105" s="354"/>
      <c r="W105" s="354"/>
      <c r="X105" s="354"/>
      <c r="Y105" s="354"/>
      <c r="Z105" s="354"/>
      <c r="AA105" s="354"/>
    </row>
    <row r="106" spans="1:27" ht="17.100000000000001" customHeight="1" thickBot="1" x14ac:dyDescent="0.25">
      <c r="A106" s="348"/>
      <c r="B106" s="392">
        <f>B104+1</f>
        <v>43</v>
      </c>
      <c r="C106" s="774" t="s">
        <v>254</v>
      </c>
      <c r="D106" s="884">
        <f>I88</f>
        <v>2343.9344489399991</v>
      </c>
      <c r="E106" s="849">
        <v>238.77961470279942</v>
      </c>
      <c r="F106" s="846">
        <v>0</v>
      </c>
      <c r="G106" s="168">
        <v>238.77961470279942</v>
      </c>
      <c r="H106" s="168">
        <v>0</v>
      </c>
      <c r="I106" s="397">
        <f>D106+G106+H106</f>
        <v>2582.7140636427985</v>
      </c>
      <c r="J106" s="429">
        <f>(D106+I106)/2</f>
        <v>2463.3242562913988</v>
      </c>
      <c r="K106" s="348"/>
      <c r="L106" s="348"/>
      <c r="M106" s="409"/>
      <c r="N106" s="409"/>
      <c r="O106" s="409"/>
      <c r="P106" s="409"/>
      <c r="Q106" s="409"/>
      <c r="R106" s="409"/>
      <c r="S106" s="348"/>
      <c r="T106" s="348"/>
      <c r="U106" s="354"/>
      <c r="V106" s="354"/>
      <c r="W106" s="354"/>
      <c r="X106" s="354"/>
      <c r="Y106" s="354"/>
      <c r="Z106" s="354"/>
      <c r="AA106" s="354"/>
    </row>
    <row r="107" spans="1:27" ht="24" customHeight="1" thickBot="1" x14ac:dyDescent="0.25">
      <c r="A107" s="348"/>
      <c r="B107" s="402">
        <f>B106+1</f>
        <v>44</v>
      </c>
      <c r="C107" s="403" t="s">
        <v>27</v>
      </c>
      <c r="D107" s="831">
        <f>D104+D106</f>
        <v>7158.6681332035041</v>
      </c>
      <c r="E107" s="832">
        <f t="shared" ref="E107:J107" si="23">E104+E106</f>
        <v>751.59563291579559</v>
      </c>
      <c r="F107" s="833">
        <f t="shared" si="23"/>
        <v>0</v>
      </c>
      <c r="G107" s="404">
        <f t="shared" si="23"/>
        <v>751.60767425000483</v>
      </c>
      <c r="H107" s="404">
        <f t="shared" si="23"/>
        <v>-1.4881020634168984</v>
      </c>
      <c r="I107" s="404">
        <f>I104+I106</f>
        <v>7908.787705390092</v>
      </c>
      <c r="J107" s="405">
        <f t="shared" si="23"/>
        <v>7533.7279192967981</v>
      </c>
      <c r="K107" s="348"/>
      <c r="L107" s="348"/>
      <c r="M107" s="409"/>
      <c r="N107" s="409"/>
      <c r="O107" s="409"/>
      <c r="P107" s="409"/>
      <c r="Q107" s="409"/>
      <c r="R107" s="409"/>
      <c r="S107" s="348"/>
      <c r="T107" s="348"/>
      <c r="U107" s="354"/>
      <c r="V107" s="354"/>
      <c r="W107" s="354"/>
      <c r="X107" s="354"/>
      <c r="Y107" s="354"/>
      <c r="Z107" s="354"/>
      <c r="AA107" s="354"/>
    </row>
    <row r="108" spans="1:27" ht="27" customHeight="1" x14ac:dyDescent="0.2">
      <c r="A108" s="348"/>
      <c r="B108" s="365"/>
      <c r="C108" s="582"/>
      <c r="D108" s="535"/>
      <c r="E108" s="885" t="s">
        <v>390</v>
      </c>
      <c r="F108" s="885"/>
      <c r="G108" s="535"/>
      <c r="H108" s="535"/>
      <c r="I108" s="535"/>
      <c r="J108" s="535"/>
      <c r="K108" s="348"/>
      <c r="L108" s="348"/>
      <c r="M108" s="409"/>
      <c r="N108" s="409"/>
      <c r="O108" s="409"/>
      <c r="P108" s="409"/>
      <c r="Q108" s="409"/>
      <c r="R108" s="409"/>
      <c r="S108" s="348"/>
      <c r="T108" s="348"/>
      <c r="U108" s="354"/>
      <c r="V108" s="354"/>
      <c r="W108" s="354"/>
      <c r="X108" s="354"/>
      <c r="Y108" s="354"/>
      <c r="Z108" s="354"/>
      <c r="AA108" s="354"/>
    </row>
    <row r="109" spans="1:27" ht="18" customHeight="1" x14ac:dyDescent="0.2">
      <c r="A109" s="348"/>
      <c r="B109" s="553" t="s">
        <v>141</v>
      </c>
      <c r="C109" s="358"/>
      <c r="D109" s="354"/>
      <c r="E109" s="354"/>
      <c r="F109" s="354"/>
      <c r="G109" s="354"/>
      <c r="H109" s="354"/>
      <c r="I109" s="354"/>
      <c r="J109" s="354"/>
      <c r="K109" s="348"/>
      <c r="L109" s="348"/>
      <c r="M109" s="409"/>
      <c r="N109" s="409"/>
      <c r="O109" s="409"/>
      <c r="P109" s="409"/>
      <c r="Q109" s="409"/>
      <c r="R109" s="409"/>
      <c r="S109" s="348"/>
      <c r="T109" s="348"/>
      <c r="U109" s="354"/>
      <c r="V109" s="354"/>
      <c r="W109" s="354"/>
      <c r="X109" s="354"/>
      <c r="Y109" s="354"/>
      <c r="Z109" s="354"/>
      <c r="AA109" s="354"/>
    </row>
    <row r="110" spans="1:27" ht="15" x14ac:dyDescent="0.2">
      <c r="A110" s="348"/>
      <c r="B110" s="680">
        <v>1</v>
      </c>
      <c r="C110" s="886" t="s">
        <v>391</v>
      </c>
      <c r="D110" s="886"/>
      <c r="E110" s="886"/>
      <c r="F110" s="886"/>
      <c r="G110" s="886"/>
      <c r="H110" s="886"/>
      <c r="I110" s="886"/>
      <c r="J110" s="886"/>
      <c r="K110" s="348"/>
      <c r="L110" s="348"/>
      <c r="M110" s="409"/>
      <c r="N110" s="409"/>
      <c r="O110" s="409"/>
      <c r="P110" s="409"/>
      <c r="Q110" s="409"/>
      <c r="R110" s="409"/>
      <c r="S110" s="348"/>
      <c r="T110" s="348"/>
      <c r="U110" s="354"/>
      <c r="V110" s="354"/>
      <c r="W110" s="354"/>
      <c r="X110" s="354"/>
      <c r="Y110" s="354"/>
      <c r="Z110" s="354"/>
      <c r="AA110" s="354"/>
    </row>
    <row r="111" spans="1:27" ht="15" x14ac:dyDescent="0.2">
      <c r="A111" s="348"/>
      <c r="B111" s="680">
        <f>B110+1</f>
        <v>2</v>
      </c>
      <c r="C111" s="886" t="s">
        <v>262</v>
      </c>
      <c r="D111" s="886"/>
      <c r="E111" s="886"/>
      <c r="F111" s="886"/>
      <c r="G111" s="886"/>
      <c r="H111" s="886"/>
      <c r="I111" s="886"/>
      <c r="J111" s="886"/>
      <c r="K111" s="348"/>
      <c r="L111" s="348"/>
      <c r="M111" s="409"/>
      <c r="N111" s="409"/>
      <c r="O111" s="409"/>
      <c r="P111" s="409"/>
      <c r="Q111" s="409"/>
      <c r="R111" s="409"/>
      <c r="S111" s="348"/>
      <c r="T111" s="348"/>
      <c r="U111" s="354"/>
      <c r="V111" s="354"/>
      <c r="W111" s="354"/>
      <c r="X111" s="354"/>
      <c r="Y111" s="354"/>
      <c r="Z111" s="354"/>
      <c r="AA111" s="354"/>
    </row>
    <row r="112" spans="1:27" ht="32.450000000000003" customHeight="1" x14ac:dyDescent="0.2">
      <c r="A112" s="348"/>
      <c r="B112" s="680">
        <f t="shared" ref="B112:B113" si="24">B111+1</f>
        <v>3</v>
      </c>
      <c r="C112" s="887" t="s">
        <v>392</v>
      </c>
      <c r="D112" s="887"/>
      <c r="E112" s="887"/>
      <c r="F112" s="887"/>
      <c r="G112" s="887"/>
      <c r="H112" s="887"/>
      <c r="I112" s="887"/>
      <c r="J112" s="887"/>
      <c r="K112" s="348"/>
      <c r="L112" s="348"/>
      <c r="M112" s="348"/>
      <c r="N112" s="348"/>
      <c r="O112" s="348"/>
      <c r="P112" s="348"/>
      <c r="Q112" s="348"/>
      <c r="R112" s="348"/>
      <c r="S112" s="348"/>
      <c r="T112" s="348"/>
      <c r="U112" s="354"/>
      <c r="V112" s="354"/>
      <c r="W112" s="354"/>
      <c r="X112" s="354"/>
      <c r="Y112" s="354"/>
      <c r="Z112" s="354"/>
      <c r="AA112" s="354"/>
    </row>
    <row r="113" spans="1:27" ht="34.5" customHeight="1" x14ac:dyDescent="0.2">
      <c r="A113" s="354"/>
      <c r="B113" s="680">
        <f t="shared" si="24"/>
        <v>4</v>
      </c>
      <c r="C113" s="887" t="s">
        <v>393</v>
      </c>
      <c r="D113" s="887"/>
      <c r="E113" s="887"/>
      <c r="F113" s="887"/>
      <c r="G113" s="887"/>
      <c r="H113" s="887"/>
      <c r="I113" s="887"/>
      <c r="J113" s="887"/>
      <c r="K113" s="354"/>
      <c r="L113" s="354"/>
      <c r="M113" s="354"/>
      <c r="N113" s="354"/>
      <c r="O113" s="354"/>
      <c r="P113" s="354"/>
      <c r="Q113" s="354"/>
      <c r="R113" s="354"/>
      <c r="S113" s="354"/>
      <c r="T113" s="354"/>
      <c r="U113" s="354"/>
      <c r="V113" s="354"/>
      <c r="W113" s="354"/>
      <c r="X113" s="354"/>
      <c r="Y113" s="354"/>
      <c r="Z113" s="354"/>
      <c r="AA113" s="354"/>
    </row>
    <row r="114" spans="1:27" ht="18.600000000000001" customHeight="1" x14ac:dyDescent="0.2">
      <c r="A114" s="354"/>
      <c r="B114" s="680">
        <f>B113+1</f>
        <v>5</v>
      </c>
      <c r="C114" s="886" t="s">
        <v>394</v>
      </c>
      <c r="D114" s="886"/>
      <c r="E114" s="886"/>
      <c r="F114" s="886"/>
      <c r="G114" s="886"/>
      <c r="H114" s="886"/>
      <c r="I114" s="886"/>
      <c r="J114" s="886"/>
      <c r="K114" s="354"/>
      <c r="L114" s="354"/>
      <c r="M114" s="354"/>
      <c r="N114" s="354"/>
      <c r="O114" s="354"/>
      <c r="P114" s="354"/>
      <c r="Q114" s="354"/>
      <c r="R114" s="354"/>
      <c r="S114" s="354"/>
      <c r="T114" s="354"/>
      <c r="U114" s="354"/>
      <c r="V114" s="354"/>
      <c r="W114" s="354"/>
      <c r="X114" s="354"/>
      <c r="Y114" s="354"/>
      <c r="Z114" s="354"/>
      <c r="AA114" s="354"/>
    </row>
    <row r="115" spans="1:27" ht="12.95" customHeight="1" x14ac:dyDescent="0.2">
      <c r="A115" s="165"/>
      <c r="B115" s="351"/>
      <c r="C115" s="351"/>
      <c r="K115" s="165"/>
      <c r="L115" s="165"/>
      <c r="M115" s="888"/>
      <c r="N115" s="165"/>
      <c r="O115" s="165"/>
      <c r="P115" s="165"/>
      <c r="Q115" s="165"/>
      <c r="R115" s="165"/>
      <c r="S115" s="165"/>
      <c r="T115" s="165"/>
      <c r="U115" s="165"/>
      <c r="V115" s="165"/>
      <c r="W115" s="165"/>
      <c r="X115" s="165"/>
      <c r="Y115" s="165"/>
      <c r="Z115" s="165"/>
      <c r="AA115" s="165"/>
    </row>
    <row r="116" spans="1:27" ht="14.1" customHeight="1" x14ac:dyDescent="0.2">
      <c r="A116" s="165"/>
      <c r="B116" s="351"/>
      <c r="C116" s="351"/>
      <c r="K116" s="165"/>
      <c r="L116" s="165"/>
      <c r="M116" s="888"/>
      <c r="N116" s="165"/>
      <c r="O116" s="165"/>
      <c r="P116" s="165"/>
      <c r="Q116" s="165"/>
      <c r="R116" s="165"/>
      <c r="S116" s="165"/>
      <c r="T116" s="165"/>
      <c r="U116" s="165"/>
      <c r="V116" s="165"/>
      <c r="W116" s="165"/>
      <c r="X116" s="165"/>
      <c r="Y116" s="165"/>
      <c r="Z116" s="165"/>
      <c r="AA116" s="165"/>
    </row>
    <row r="117" spans="1:27" ht="12" customHeight="1" x14ac:dyDescent="0.2"/>
  </sheetData>
  <mergeCells count="9">
    <mergeCell ref="C112:J112"/>
    <mergeCell ref="C113:J113"/>
    <mergeCell ref="C114:J114"/>
    <mergeCell ref="B7:J7"/>
    <mergeCell ref="B8:J8"/>
    <mergeCell ref="B9:J9"/>
    <mergeCell ref="E108:F108"/>
    <mergeCell ref="C110:J110"/>
    <mergeCell ref="C111:J111"/>
  </mergeCells>
  <printOptions horizontalCentered="1"/>
  <pageMargins left="0.5" right="0.5" top="1" bottom="0.25" header="0" footer="0"/>
  <pageSetup scale="54" fitToHeight="0" orientation="portrait" r:id="rId1"/>
  <headerFooter alignWithMargins="0">
    <oddFooter>&amp;L&amp;14Page &amp;Pof &amp;N</oddFooter>
  </headerFooter>
  <rowBreaks count="1" manualBreakCount="1">
    <brk id="71" max="10" man="1"/>
  </rowBreaks>
  <ignoredErrors>
    <ignoredError sqref="J61" 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8594A-4A19-43D7-BECE-26FCA520246C}">
  <sheetPr>
    <pageSetUpPr fitToPage="1"/>
  </sheetPr>
  <dimension ref="A1:Z196"/>
  <sheetViews>
    <sheetView view="pageBreakPreview" zoomScaleNormal="70" zoomScaleSheetLayoutView="100" workbookViewId="0">
      <selection activeCell="B7" sqref="B7:I7"/>
    </sheetView>
  </sheetViews>
  <sheetFormatPr defaultColWidth="9.140625" defaultRowHeight="12.75" x14ac:dyDescent="0.2"/>
  <cols>
    <col min="1" max="1" width="2.5703125" style="351" customWidth="1"/>
    <col min="2" max="2" width="6.140625" style="538" customWidth="1"/>
    <col min="3" max="3" width="68.140625" style="539" customWidth="1"/>
    <col min="4" max="8" width="20.140625" style="351" customWidth="1"/>
    <col min="9" max="9" width="22" style="351" customWidth="1"/>
    <col min="10" max="10" width="2.85546875" style="351" customWidth="1"/>
    <col min="11" max="11" width="11.140625" style="351" customWidth="1"/>
    <col min="12" max="16384" width="9.140625" style="351"/>
  </cols>
  <sheetData>
    <row r="1" spans="1:26" ht="17.25" customHeight="1" x14ac:dyDescent="0.2">
      <c r="A1" s="348"/>
      <c r="B1" s="349" t="s">
        <v>0</v>
      </c>
      <c r="C1" s="358"/>
      <c r="D1" s="348"/>
      <c r="E1" s="348"/>
      <c r="F1" s="352"/>
      <c r="G1" s="348"/>
      <c r="H1" s="352"/>
      <c r="I1" s="353" t="s">
        <v>34</v>
      </c>
      <c r="J1" s="348"/>
      <c r="K1" s="352"/>
      <c r="L1" s="348"/>
      <c r="M1" s="348"/>
      <c r="N1" s="348"/>
      <c r="O1" s="348"/>
      <c r="P1" s="348"/>
      <c r="Q1" s="348"/>
      <c r="R1" s="348"/>
      <c r="S1" s="348"/>
      <c r="T1" s="354"/>
      <c r="U1" s="354"/>
      <c r="V1" s="354"/>
      <c r="W1" s="354"/>
      <c r="X1" s="354"/>
      <c r="Y1" s="354"/>
      <c r="Z1" s="354"/>
    </row>
    <row r="2" spans="1:26" ht="17.25" customHeight="1" x14ac:dyDescent="0.2">
      <c r="A2" s="348"/>
      <c r="B2" s="355"/>
      <c r="C2" s="356"/>
      <c r="D2" s="352"/>
      <c r="E2" s="352"/>
      <c r="F2" s="350"/>
      <c r="G2" s="352"/>
      <c r="H2" s="348"/>
      <c r="I2" s="353" t="s">
        <v>2</v>
      </c>
      <c r="J2" s="348"/>
      <c r="K2" s="348"/>
      <c r="L2" s="348"/>
      <c r="M2" s="348"/>
      <c r="N2" s="348"/>
      <c r="O2" s="352"/>
      <c r="P2" s="348"/>
      <c r="Q2" s="348"/>
      <c r="R2" s="348"/>
      <c r="S2" s="348"/>
      <c r="T2" s="354"/>
      <c r="U2" s="354"/>
      <c r="V2" s="354"/>
      <c r="W2" s="354"/>
      <c r="X2" s="354"/>
      <c r="Y2" s="354"/>
      <c r="Z2" s="354"/>
    </row>
    <row r="3" spans="1:26" ht="17.25" customHeight="1" x14ac:dyDescent="0.2">
      <c r="A3" s="348"/>
      <c r="B3" s="357"/>
      <c r="C3" s="358"/>
      <c r="D3" s="348"/>
      <c r="E3" s="348"/>
      <c r="F3" s="352"/>
      <c r="G3" s="348"/>
      <c r="H3" s="348"/>
      <c r="I3" s="350" t="s">
        <v>242</v>
      </c>
      <c r="J3" s="348"/>
      <c r="K3" s="348"/>
      <c r="L3" s="348"/>
      <c r="M3" s="348"/>
      <c r="N3" s="348"/>
      <c r="O3" s="348"/>
      <c r="P3" s="348"/>
      <c r="Q3" s="348"/>
      <c r="R3" s="348"/>
      <c r="S3" s="348"/>
      <c r="T3" s="354"/>
      <c r="U3" s="354"/>
      <c r="V3" s="354"/>
      <c r="W3" s="354"/>
      <c r="X3" s="354"/>
      <c r="Y3" s="354"/>
      <c r="Z3" s="354"/>
    </row>
    <row r="4" spans="1:26" ht="17.25" customHeight="1" x14ac:dyDescent="0.2">
      <c r="A4" s="348"/>
      <c r="B4" s="365"/>
      <c r="C4" s="358"/>
      <c r="D4" s="348"/>
      <c r="E4" s="348"/>
      <c r="F4" s="350"/>
      <c r="G4" s="348"/>
      <c r="H4" s="348"/>
      <c r="I4" s="350" t="s">
        <v>221</v>
      </c>
      <c r="J4" s="348"/>
      <c r="K4" s="348"/>
      <c r="L4" s="348"/>
      <c r="M4" s="348"/>
      <c r="N4" s="348"/>
      <c r="O4" s="348"/>
      <c r="P4" s="348"/>
      <c r="Q4" s="348"/>
      <c r="R4" s="348"/>
      <c r="S4" s="348"/>
      <c r="T4" s="354"/>
      <c r="U4" s="354"/>
      <c r="V4" s="354"/>
      <c r="W4" s="354"/>
      <c r="X4" s="354"/>
      <c r="Y4" s="354"/>
      <c r="Z4" s="354"/>
    </row>
    <row r="5" spans="1:26" ht="17.25" customHeight="1" x14ac:dyDescent="0.2">
      <c r="A5" s="348"/>
      <c r="B5" s="365"/>
      <c r="C5" s="358"/>
      <c r="D5" s="348"/>
      <c r="E5" s="348"/>
      <c r="F5" s="350"/>
      <c r="G5" s="348"/>
      <c r="H5" s="348"/>
      <c r="I5" s="350" t="s">
        <v>5</v>
      </c>
      <c r="J5" s="348"/>
      <c r="K5" s="348"/>
      <c r="L5" s="348"/>
      <c r="M5" s="348"/>
      <c r="N5" s="348"/>
      <c r="O5" s="348"/>
      <c r="P5" s="348"/>
      <c r="Q5" s="348"/>
      <c r="R5" s="348"/>
      <c r="S5" s="348"/>
      <c r="T5" s="354"/>
      <c r="U5" s="354"/>
      <c r="V5" s="354"/>
      <c r="W5" s="354"/>
      <c r="X5" s="354"/>
      <c r="Y5" s="354"/>
      <c r="Z5" s="354"/>
    </row>
    <row r="6" spans="1:26" ht="17.25" customHeight="1" x14ac:dyDescent="0.2">
      <c r="A6" s="348"/>
      <c r="B6" s="365"/>
      <c r="C6" s="358"/>
      <c r="D6" s="348"/>
      <c r="E6" s="348"/>
      <c r="F6" s="350"/>
      <c r="G6" s="348"/>
      <c r="H6" s="348"/>
      <c r="I6" s="350" t="s">
        <v>35</v>
      </c>
      <c r="J6" s="348"/>
      <c r="K6" s="348"/>
      <c r="L6" s="348"/>
      <c r="M6" s="348"/>
      <c r="N6" s="348"/>
      <c r="O6" s="348"/>
      <c r="P6" s="348"/>
      <c r="Q6" s="348"/>
      <c r="R6" s="348"/>
      <c r="S6" s="348"/>
      <c r="T6" s="354"/>
      <c r="U6" s="354"/>
      <c r="V6" s="354"/>
      <c r="W6" s="354"/>
      <c r="X6" s="354"/>
      <c r="Y6" s="354"/>
      <c r="Z6" s="354"/>
    </row>
    <row r="7" spans="1:26" ht="17.25" customHeight="1" x14ac:dyDescent="0.2">
      <c r="A7" s="348"/>
      <c r="B7" s="439" t="s">
        <v>395</v>
      </c>
      <c r="C7" s="439"/>
      <c r="D7" s="439"/>
      <c r="E7" s="439"/>
      <c r="F7" s="439"/>
      <c r="G7" s="439"/>
      <c r="H7" s="439"/>
      <c r="I7" s="439"/>
      <c r="J7" s="365"/>
      <c r="K7" s="348"/>
      <c r="L7" s="348"/>
      <c r="M7" s="348"/>
      <c r="N7" s="348"/>
      <c r="O7" s="348"/>
      <c r="P7" s="348"/>
      <c r="Q7" s="348"/>
      <c r="R7" s="348"/>
      <c r="S7" s="348"/>
      <c r="T7" s="354"/>
      <c r="U7" s="354"/>
      <c r="V7" s="354"/>
      <c r="W7" s="354"/>
      <c r="X7" s="354"/>
      <c r="Y7" s="354"/>
      <c r="Z7" s="354"/>
    </row>
    <row r="8" spans="1:26" ht="17.25" customHeight="1" x14ac:dyDescent="0.2">
      <c r="A8" s="348"/>
      <c r="B8" s="439" t="s">
        <v>396</v>
      </c>
      <c r="C8" s="439"/>
      <c r="D8" s="439"/>
      <c r="E8" s="439"/>
      <c r="F8" s="439"/>
      <c r="G8" s="439"/>
      <c r="H8" s="439"/>
      <c r="I8" s="439"/>
      <c r="J8" s="365"/>
      <c r="K8" s="348"/>
      <c r="L8" s="348"/>
      <c r="M8" s="348"/>
      <c r="N8" s="348"/>
      <c r="O8" s="348"/>
      <c r="P8" s="348"/>
      <c r="Q8" s="348"/>
      <c r="R8" s="348"/>
      <c r="S8" s="348"/>
      <c r="T8" s="354"/>
      <c r="U8" s="354"/>
      <c r="V8" s="354"/>
      <c r="W8" s="354"/>
      <c r="X8" s="354"/>
      <c r="Y8" s="354"/>
      <c r="Z8" s="354"/>
    </row>
    <row r="9" spans="1:26" ht="17.25" customHeight="1" x14ac:dyDescent="0.2">
      <c r="A9" s="348"/>
      <c r="B9" s="440" t="s">
        <v>77</v>
      </c>
      <c r="C9" s="440"/>
      <c r="D9" s="440"/>
      <c r="E9" s="440"/>
      <c r="F9" s="440"/>
      <c r="G9" s="440"/>
      <c r="H9" s="440"/>
      <c r="I9" s="440"/>
      <c r="J9" s="435"/>
      <c r="K9" s="348"/>
      <c r="L9" s="348"/>
      <c r="M9" s="348"/>
      <c r="N9" s="348"/>
      <c r="O9" s="348"/>
      <c r="P9" s="348"/>
      <c r="Q9" s="348"/>
      <c r="R9" s="348"/>
      <c r="S9" s="348"/>
      <c r="T9" s="354"/>
      <c r="U9" s="354"/>
      <c r="V9" s="354"/>
      <c r="W9" s="354"/>
      <c r="X9" s="354"/>
      <c r="Y9" s="354"/>
      <c r="Z9" s="354"/>
    </row>
    <row r="10" spans="1:26" ht="17.25" customHeight="1" thickBot="1" x14ac:dyDescent="0.25">
      <c r="A10" s="348"/>
      <c r="B10" s="365"/>
      <c r="C10" s="358"/>
      <c r="D10" s="348"/>
      <c r="E10" s="348"/>
      <c r="F10" s="348"/>
      <c r="G10" s="348"/>
      <c r="H10" s="348"/>
      <c r="I10" s="348"/>
      <c r="J10" s="348"/>
      <c r="K10" s="348"/>
      <c r="L10" s="348"/>
      <c r="M10" s="348"/>
      <c r="N10" s="348"/>
      <c r="O10" s="348"/>
      <c r="P10" s="348"/>
      <c r="Q10" s="348"/>
      <c r="R10" s="348"/>
      <c r="S10" s="348"/>
      <c r="T10" s="354"/>
      <c r="U10" s="354"/>
      <c r="V10" s="354"/>
      <c r="W10" s="354"/>
      <c r="X10" s="354"/>
      <c r="Y10" s="354"/>
      <c r="Z10" s="354"/>
    </row>
    <row r="11" spans="1:26" s="544" customFormat="1" ht="17.100000000000001" customHeight="1" x14ac:dyDescent="0.2">
      <c r="A11" s="542"/>
      <c r="B11" s="474"/>
      <c r="C11" s="375"/>
      <c r="D11" s="375"/>
      <c r="E11" s="375"/>
      <c r="F11" s="794"/>
      <c r="G11" s="375"/>
      <c r="H11" s="375"/>
      <c r="I11" s="889" t="s">
        <v>100</v>
      </c>
      <c r="J11" s="542"/>
      <c r="K11" s="542"/>
      <c r="L11" s="542"/>
      <c r="M11" s="542"/>
      <c r="N11" s="542"/>
      <c r="O11" s="542"/>
      <c r="P11" s="542"/>
      <c r="Q11" s="542"/>
      <c r="R11" s="542"/>
      <c r="S11" s="542"/>
      <c r="T11" s="543"/>
      <c r="U11" s="543"/>
      <c r="V11" s="543"/>
      <c r="W11" s="543"/>
      <c r="X11" s="543"/>
      <c r="Y11" s="543"/>
      <c r="Z11" s="543"/>
    </row>
    <row r="12" spans="1:26" s="544" customFormat="1" ht="17.100000000000001" customHeight="1" x14ac:dyDescent="0.2">
      <c r="A12" s="542"/>
      <c r="B12" s="481"/>
      <c r="C12" s="487"/>
      <c r="D12" s="487"/>
      <c r="E12" s="487"/>
      <c r="F12" s="517" t="s">
        <v>53</v>
      </c>
      <c r="G12" s="487"/>
      <c r="H12" s="487"/>
      <c r="I12" s="612" t="s">
        <v>51</v>
      </c>
      <c r="J12" s="542"/>
      <c r="K12" s="542"/>
      <c r="L12" s="542"/>
      <c r="M12" s="542"/>
      <c r="N12" s="542"/>
      <c r="O12" s="542"/>
      <c r="P12" s="542"/>
      <c r="Q12" s="542"/>
      <c r="R12" s="542"/>
      <c r="S12" s="542"/>
      <c r="T12" s="543"/>
      <c r="U12" s="543"/>
      <c r="V12" s="543"/>
      <c r="W12" s="543"/>
      <c r="X12" s="543"/>
      <c r="Y12" s="543"/>
      <c r="Z12" s="543"/>
    </row>
    <row r="13" spans="1:26" s="544" customFormat="1" ht="17.100000000000001" customHeight="1" x14ac:dyDescent="0.2">
      <c r="A13" s="542"/>
      <c r="B13" s="481"/>
      <c r="C13" s="487"/>
      <c r="D13" s="487"/>
      <c r="E13" s="487" t="s">
        <v>53</v>
      </c>
      <c r="F13" s="517" t="s">
        <v>57</v>
      </c>
      <c r="G13" s="487"/>
      <c r="H13" s="487"/>
      <c r="I13" s="612" t="s">
        <v>53</v>
      </c>
      <c r="J13" s="542"/>
      <c r="K13" s="542"/>
      <c r="L13" s="542"/>
      <c r="M13" s="542"/>
      <c r="N13" s="542"/>
      <c r="O13" s="542"/>
      <c r="P13" s="542"/>
      <c r="Q13" s="542"/>
      <c r="R13" s="542"/>
      <c r="S13" s="542"/>
      <c r="T13" s="543"/>
      <c r="U13" s="543"/>
      <c r="V13" s="543"/>
      <c r="W13" s="543"/>
      <c r="X13" s="543"/>
      <c r="Y13" s="543"/>
      <c r="Z13" s="543"/>
    </row>
    <row r="14" spans="1:26" s="544" customFormat="1" ht="17.100000000000001" customHeight="1" x14ac:dyDescent="0.2">
      <c r="A14" s="542"/>
      <c r="B14" s="481"/>
      <c r="C14" s="487"/>
      <c r="D14" s="487"/>
      <c r="E14" s="487" t="s">
        <v>57</v>
      </c>
      <c r="F14" s="517" t="s">
        <v>226</v>
      </c>
      <c r="G14" s="487" t="s">
        <v>101</v>
      </c>
      <c r="H14" s="610" t="s">
        <v>227</v>
      </c>
      <c r="I14" s="612" t="s">
        <v>57</v>
      </c>
      <c r="J14" s="542"/>
      <c r="K14" s="542"/>
      <c r="L14" s="542"/>
      <c r="M14" s="542"/>
      <c r="N14" s="542"/>
      <c r="O14" s="542"/>
      <c r="P14" s="542"/>
      <c r="Q14" s="542"/>
      <c r="R14" s="542"/>
      <c r="S14" s="542"/>
      <c r="T14" s="543"/>
      <c r="U14" s="543"/>
      <c r="V14" s="543"/>
      <c r="W14" s="543"/>
      <c r="X14" s="543"/>
      <c r="Y14" s="543"/>
      <c r="Z14" s="543"/>
    </row>
    <row r="15" spans="1:26" s="544" customFormat="1" ht="17.100000000000001" customHeight="1" x14ac:dyDescent="0.2">
      <c r="A15" s="542"/>
      <c r="B15" s="481" t="s">
        <v>9</v>
      </c>
      <c r="C15" s="487"/>
      <c r="D15" s="487" t="s">
        <v>105</v>
      </c>
      <c r="E15" s="487" t="s">
        <v>383</v>
      </c>
      <c r="F15" s="517" t="s">
        <v>106</v>
      </c>
      <c r="G15" s="487" t="s">
        <v>107</v>
      </c>
      <c r="H15" s="487" t="s">
        <v>109</v>
      </c>
      <c r="I15" s="612" t="s">
        <v>110</v>
      </c>
      <c r="J15" s="542"/>
      <c r="K15" s="542"/>
      <c r="L15" s="542"/>
      <c r="M15" s="542"/>
      <c r="N15" s="542"/>
      <c r="O15" s="542"/>
      <c r="P15" s="542"/>
      <c r="Q15" s="542"/>
      <c r="R15" s="542"/>
      <c r="S15" s="542"/>
      <c r="T15" s="543"/>
      <c r="U15" s="543"/>
      <c r="V15" s="543"/>
      <c r="W15" s="543"/>
      <c r="X15" s="543"/>
      <c r="Y15" s="543"/>
      <c r="Z15" s="543"/>
    </row>
    <row r="16" spans="1:26" s="544" customFormat="1" ht="17.100000000000001" customHeight="1" thickBot="1" x14ac:dyDescent="0.25">
      <c r="A16" s="542"/>
      <c r="B16" s="489" t="s">
        <v>10</v>
      </c>
      <c r="C16" s="381" t="s">
        <v>72</v>
      </c>
      <c r="D16" s="490" t="s">
        <v>112</v>
      </c>
      <c r="E16" s="490" t="s">
        <v>397</v>
      </c>
      <c r="F16" s="549" t="s">
        <v>113</v>
      </c>
      <c r="G16" s="381" t="s">
        <v>114</v>
      </c>
      <c r="H16" s="381" t="s">
        <v>112</v>
      </c>
      <c r="I16" s="890" t="s">
        <v>115</v>
      </c>
      <c r="J16" s="542"/>
      <c r="K16" s="542"/>
      <c r="L16" s="553"/>
      <c r="M16" s="365"/>
      <c r="N16" s="365"/>
      <c r="O16" s="365"/>
      <c r="P16" s="542"/>
      <c r="Q16" s="542"/>
      <c r="R16" s="542"/>
      <c r="S16" s="542"/>
      <c r="T16" s="543"/>
      <c r="U16" s="543"/>
      <c r="V16" s="543"/>
      <c r="W16" s="543"/>
      <c r="X16" s="543"/>
      <c r="Y16" s="543"/>
      <c r="Z16" s="543"/>
    </row>
    <row r="17" spans="1:26" s="538" customFormat="1" ht="17.100000000000001" customHeight="1" x14ac:dyDescent="0.2">
      <c r="A17" s="365"/>
      <c r="B17" s="624"/>
      <c r="C17" s="562"/>
      <c r="D17" s="625" t="s">
        <v>13</v>
      </c>
      <c r="E17" s="561" t="s">
        <v>14</v>
      </c>
      <c r="F17" s="561" t="s">
        <v>15</v>
      </c>
      <c r="G17" s="561" t="s">
        <v>16</v>
      </c>
      <c r="H17" s="561" t="s">
        <v>17</v>
      </c>
      <c r="I17" s="550" t="s">
        <v>18</v>
      </c>
      <c r="J17" s="365"/>
      <c r="K17" s="365"/>
      <c r="L17" s="365"/>
      <c r="M17" s="365"/>
      <c r="N17" s="365"/>
      <c r="O17" s="365"/>
      <c r="P17" s="365"/>
      <c r="Q17" s="365"/>
      <c r="R17" s="365"/>
      <c r="S17" s="365"/>
      <c r="T17" s="432"/>
      <c r="U17" s="432"/>
      <c r="V17" s="432"/>
      <c r="W17" s="432"/>
      <c r="X17" s="432"/>
      <c r="Y17" s="432"/>
      <c r="Z17" s="432"/>
    </row>
    <row r="18" spans="1:26" ht="17.100000000000001" customHeight="1" x14ac:dyDescent="0.2">
      <c r="A18" s="348"/>
      <c r="B18" s="392"/>
      <c r="C18" s="796"/>
      <c r="D18" s="891"/>
      <c r="E18" s="800"/>
      <c r="F18" s="800"/>
      <c r="G18" s="800"/>
      <c r="H18" s="800"/>
      <c r="I18" s="801"/>
      <c r="J18" s="348"/>
      <c r="K18" s="348"/>
      <c r="L18" s="348"/>
      <c r="M18" s="348"/>
      <c r="N18" s="348"/>
      <c r="O18" s="348"/>
      <c r="P18" s="348"/>
      <c r="Q18" s="348"/>
      <c r="R18" s="348"/>
      <c r="S18" s="348"/>
      <c r="T18" s="354"/>
      <c r="U18" s="354"/>
      <c r="V18" s="354"/>
      <c r="W18" s="354"/>
      <c r="X18" s="354"/>
      <c r="Y18" s="354"/>
      <c r="Z18" s="354"/>
    </row>
    <row r="19" spans="1:26" ht="17.100000000000001" customHeight="1" x14ac:dyDescent="0.2">
      <c r="A19" s="348"/>
      <c r="B19" s="392"/>
      <c r="C19" s="796" t="s">
        <v>192</v>
      </c>
      <c r="D19" s="892"/>
      <c r="E19" s="800"/>
      <c r="F19" s="800"/>
      <c r="G19" s="800"/>
      <c r="H19" s="800"/>
      <c r="I19" s="801"/>
      <c r="J19" s="348"/>
      <c r="K19" s="348"/>
      <c r="L19" s="348"/>
      <c r="M19" s="348"/>
      <c r="N19" s="348"/>
      <c r="O19" s="348"/>
      <c r="P19" s="348"/>
      <c r="Q19" s="348"/>
      <c r="R19" s="348"/>
      <c r="S19" s="348"/>
      <c r="T19" s="354"/>
      <c r="U19" s="354"/>
      <c r="V19" s="354"/>
      <c r="W19" s="354"/>
      <c r="X19" s="354"/>
      <c r="Y19" s="354"/>
      <c r="Z19" s="354"/>
    </row>
    <row r="20" spans="1:26" ht="17.100000000000001" customHeight="1" x14ac:dyDescent="0.2">
      <c r="A20" s="348"/>
      <c r="B20" s="392"/>
      <c r="C20" s="796"/>
      <c r="D20" s="892"/>
      <c r="E20" s="800"/>
      <c r="F20" s="800"/>
      <c r="G20" s="800"/>
      <c r="H20" s="800"/>
      <c r="I20" s="801"/>
      <c r="J20" s="348"/>
      <c r="K20" s="348"/>
      <c r="L20" s="348"/>
      <c r="M20" s="348"/>
      <c r="N20" s="348"/>
      <c r="O20" s="348"/>
      <c r="P20" s="348"/>
      <c r="Q20" s="348"/>
      <c r="R20" s="348"/>
      <c r="S20" s="348"/>
      <c r="T20" s="354"/>
      <c r="U20" s="354"/>
      <c r="V20" s="354"/>
      <c r="W20" s="354"/>
      <c r="X20" s="354"/>
      <c r="Y20" s="354"/>
      <c r="Z20" s="354"/>
    </row>
    <row r="21" spans="1:26" ht="17.100000000000001" customHeight="1" x14ac:dyDescent="0.2">
      <c r="A21" s="348"/>
      <c r="B21" s="392"/>
      <c r="C21" s="806" t="s">
        <v>255</v>
      </c>
      <c r="D21" s="892"/>
      <c r="E21" s="800"/>
      <c r="F21" s="800"/>
      <c r="G21" s="800"/>
      <c r="H21" s="800"/>
      <c r="I21" s="801"/>
      <c r="J21" s="348"/>
      <c r="K21" s="348"/>
      <c r="L21" s="348"/>
      <c r="M21" s="348"/>
      <c r="N21" s="348"/>
      <c r="O21" s="348"/>
      <c r="P21" s="348"/>
      <c r="Q21" s="348"/>
      <c r="R21" s="348"/>
      <c r="S21" s="348"/>
      <c r="T21" s="354"/>
      <c r="U21" s="354"/>
      <c r="V21" s="354"/>
      <c r="W21" s="354"/>
      <c r="X21" s="354"/>
      <c r="Y21" s="354"/>
      <c r="Z21" s="354"/>
    </row>
    <row r="22" spans="1:26" ht="17.100000000000001" customHeight="1" x14ac:dyDescent="0.2">
      <c r="A22" s="348"/>
      <c r="B22" s="392"/>
      <c r="C22" s="796"/>
      <c r="D22" s="892"/>
      <c r="E22" s="800"/>
      <c r="F22" s="800"/>
      <c r="G22" s="800"/>
      <c r="H22" s="800"/>
      <c r="I22" s="801"/>
      <c r="J22" s="348"/>
      <c r="K22" s="348"/>
      <c r="L22" s="348"/>
      <c r="M22" s="348"/>
      <c r="N22" s="348"/>
      <c r="O22" s="348"/>
      <c r="P22" s="348"/>
      <c r="Q22" s="348"/>
      <c r="R22" s="348"/>
      <c r="S22" s="348"/>
      <c r="T22" s="354"/>
      <c r="U22" s="354"/>
      <c r="V22" s="354"/>
      <c r="W22" s="354"/>
      <c r="X22" s="354"/>
      <c r="Y22" s="354"/>
      <c r="Z22" s="354"/>
    </row>
    <row r="23" spans="1:26" ht="17.100000000000001" customHeight="1" x14ac:dyDescent="0.2">
      <c r="A23" s="348"/>
      <c r="B23" s="392"/>
      <c r="C23" s="796" t="s">
        <v>246</v>
      </c>
      <c r="D23" s="892"/>
      <c r="E23" s="800"/>
      <c r="F23" s="800"/>
      <c r="G23" s="800"/>
      <c r="H23" s="800"/>
      <c r="I23" s="801"/>
      <c r="J23" s="348"/>
      <c r="K23" s="348"/>
      <c r="L23" s="348"/>
      <c r="M23" s="348"/>
      <c r="N23" s="348"/>
      <c r="O23" s="348"/>
      <c r="P23" s="348"/>
      <c r="Q23" s="348"/>
      <c r="R23" s="348"/>
      <c r="S23" s="348"/>
      <c r="T23" s="354"/>
      <c r="U23" s="354"/>
      <c r="V23" s="354"/>
      <c r="W23" s="354"/>
      <c r="X23" s="354"/>
      <c r="Y23" s="354"/>
      <c r="Z23" s="354"/>
    </row>
    <row r="24" spans="1:26" ht="17.100000000000001" customHeight="1" x14ac:dyDescent="0.2">
      <c r="A24" s="348"/>
      <c r="B24" s="392">
        <f>B17+1</f>
        <v>1</v>
      </c>
      <c r="C24" s="658" t="s">
        <v>247</v>
      </c>
      <c r="D24" s="394">
        <v>1061.0147561576855</v>
      </c>
      <c r="E24" s="394">
        <v>137.02152846799066</v>
      </c>
      <c r="F24" s="167">
        <v>8.2792299641938083</v>
      </c>
      <c r="G24" s="167">
        <v>0</v>
      </c>
      <c r="H24" s="394">
        <f>D24+E24+F24+G24</f>
        <v>1206.31551458987</v>
      </c>
      <c r="I24" s="413">
        <f t="shared" ref="I24:I34" si="0">(D24+H24)/2</f>
        <v>1133.6651353737777</v>
      </c>
      <c r="J24" s="348"/>
      <c r="K24" s="348"/>
      <c r="L24" s="348"/>
      <c r="M24" s="358"/>
      <c r="N24" s="348"/>
      <c r="O24" s="348"/>
      <c r="P24" s="348"/>
      <c r="Q24" s="348"/>
      <c r="R24" s="348"/>
      <c r="S24" s="348"/>
      <c r="T24" s="354"/>
      <c r="U24" s="354"/>
      <c r="V24" s="354"/>
      <c r="W24" s="354"/>
      <c r="X24" s="354"/>
      <c r="Y24" s="354"/>
      <c r="Z24" s="354"/>
    </row>
    <row r="25" spans="1:26" ht="17.100000000000001" customHeight="1" x14ac:dyDescent="0.2">
      <c r="A25" s="348"/>
      <c r="B25" s="392">
        <f>B24+1</f>
        <v>2</v>
      </c>
      <c r="C25" s="634" t="s">
        <v>248</v>
      </c>
      <c r="D25" s="394">
        <v>1115.87566012822</v>
      </c>
      <c r="E25" s="394">
        <v>310.84831648467741</v>
      </c>
      <c r="F25" s="167">
        <v>0.58434156872147913</v>
      </c>
      <c r="G25" s="167">
        <v>0</v>
      </c>
      <c r="H25" s="394">
        <f>D25+E25+F25+G25</f>
        <v>1427.3083181816189</v>
      </c>
      <c r="I25" s="413">
        <f t="shared" si="0"/>
        <v>1271.5919891549195</v>
      </c>
      <c r="K25" s="868"/>
      <c r="L25" s="348"/>
      <c r="M25" s="348"/>
      <c r="N25" s="348"/>
      <c r="O25" s="348"/>
      <c r="P25" s="348"/>
      <c r="Q25" s="348"/>
      <c r="R25" s="348"/>
      <c r="S25" s="348"/>
      <c r="T25" s="354"/>
      <c r="U25" s="354"/>
      <c r="V25" s="354"/>
      <c r="W25" s="354"/>
      <c r="X25" s="354"/>
      <c r="Y25" s="354"/>
      <c r="Z25" s="354"/>
    </row>
    <row r="26" spans="1:26" ht="17.100000000000001" customHeight="1" thickBot="1" x14ac:dyDescent="0.25">
      <c r="A26" s="348"/>
      <c r="B26" s="392">
        <f t="shared" ref="B26" si="1">B25+1</f>
        <v>3</v>
      </c>
      <c r="C26" s="634" t="s">
        <v>249</v>
      </c>
      <c r="D26" s="397">
        <v>59.217435827387789</v>
      </c>
      <c r="E26" s="755">
        <v>12.020600425322668</v>
      </c>
      <c r="F26" s="168">
        <v>0</v>
      </c>
      <c r="G26" s="168">
        <v>0</v>
      </c>
      <c r="H26" s="755">
        <f t="shared" ref="H26:H31" si="2">D26+E26+F26+G26</f>
        <v>71.238036252710458</v>
      </c>
      <c r="I26" s="756">
        <f t="shared" si="0"/>
        <v>65.227736040049123</v>
      </c>
      <c r="K26" s="348"/>
      <c r="L26" s="348"/>
      <c r="M26" s="348"/>
      <c r="N26" s="348"/>
      <c r="O26" s="348"/>
      <c r="P26" s="348"/>
      <c r="Q26" s="348"/>
      <c r="R26" s="348"/>
      <c r="S26" s="348"/>
      <c r="T26" s="354"/>
      <c r="U26" s="354"/>
      <c r="V26" s="354"/>
      <c r="W26" s="354"/>
      <c r="X26" s="354"/>
      <c r="Y26" s="354"/>
      <c r="Z26" s="354"/>
    </row>
    <row r="27" spans="1:26" ht="17.100000000000001" customHeight="1" x14ac:dyDescent="0.2">
      <c r="A27" s="348"/>
      <c r="B27" s="392">
        <v>4</v>
      </c>
      <c r="C27" s="622" t="s">
        <v>250</v>
      </c>
      <c r="D27" s="400">
        <f>SUM(D24:D26)</f>
        <v>2236.1078521132931</v>
      </c>
      <c r="E27" s="400">
        <f t="shared" ref="E27:I27" si="3">SUM(E24:E26)</f>
        <v>459.89044537799072</v>
      </c>
      <c r="F27" s="400">
        <f t="shared" si="3"/>
        <v>8.8635715329152873</v>
      </c>
      <c r="G27" s="400">
        <f t="shared" si="3"/>
        <v>0</v>
      </c>
      <c r="H27" s="400">
        <f t="shared" si="3"/>
        <v>2704.8618690241997</v>
      </c>
      <c r="I27" s="415">
        <f t="shared" si="3"/>
        <v>2470.4848605687462</v>
      </c>
      <c r="K27" s="348"/>
      <c r="L27" s="348"/>
      <c r="M27" s="348"/>
      <c r="N27" s="348"/>
      <c r="O27" s="348"/>
      <c r="P27" s="348"/>
      <c r="Q27" s="348"/>
      <c r="R27" s="348"/>
      <c r="S27" s="348"/>
      <c r="T27" s="354"/>
      <c r="U27" s="354"/>
      <c r="V27" s="354"/>
      <c r="W27" s="354"/>
      <c r="X27" s="354"/>
      <c r="Y27" s="354"/>
      <c r="Z27" s="354"/>
    </row>
    <row r="28" spans="1:26" ht="17.100000000000001" customHeight="1" x14ac:dyDescent="0.2">
      <c r="A28" s="348"/>
      <c r="B28" s="392"/>
      <c r="C28" s="622"/>
      <c r="D28" s="394"/>
      <c r="E28" s="338"/>
      <c r="F28" s="167"/>
      <c r="G28" s="167"/>
      <c r="H28" s="338"/>
      <c r="I28" s="759"/>
      <c r="K28" s="348"/>
      <c r="L28" s="348"/>
      <c r="M28" s="348"/>
      <c r="N28" s="348"/>
      <c r="O28" s="348"/>
      <c r="P28" s="348"/>
      <c r="Q28" s="348"/>
      <c r="R28" s="348"/>
      <c r="S28" s="348"/>
      <c r="T28" s="354"/>
      <c r="U28" s="354"/>
      <c r="V28" s="354"/>
      <c r="W28" s="354"/>
      <c r="X28" s="354"/>
      <c r="Y28" s="354"/>
      <c r="Z28" s="354"/>
    </row>
    <row r="29" spans="1:26" ht="17.100000000000001" customHeight="1" x14ac:dyDescent="0.2">
      <c r="A29" s="348"/>
      <c r="B29" s="392"/>
      <c r="C29" s="622" t="s">
        <v>256</v>
      </c>
      <c r="D29" s="394"/>
      <c r="E29" s="338"/>
      <c r="F29" s="167"/>
      <c r="G29" s="167"/>
      <c r="H29" s="338"/>
      <c r="I29" s="759"/>
      <c r="K29" s="348"/>
      <c r="L29" s="348"/>
      <c r="M29" s="348"/>
      <c r="N29" s="348"/>
      <c r="O29" s="348"/>
      <c r="P29" s="348"/>
      <c r="Q29" s="348"/>
      <c r="R29" s="348"/>
      <c r="S29" s="348"/>
      <c r="T29" s="354"/>
      <c r="U29" s="354"/>
      <c r="V29" s="354"/>
      <c r="W29" s="354"/>
      <c r="X29" s="354"/>
      <c r="Y29" s="354"/>
      <c r="Z29" s="354"/>
    </row>
    <row r="30" spans="1:26" ht="17.100000000000001" customHeight="1" x14ac:dyDescent="0.2">
      <c r="A30" s="348"/>
      <c r="B30" s="392">
        <v>5</v>
      </c>
      <c r="C30" s="658" t="s">
        <v>257</v>
      </c>
      <c r="D30" s="394">
        <v>2627.7599316300002</v>
      </c>
      <c r="E30" s="394">
        <v>19.674609217</v>
      </c>
      <c r="F30" s="167">
        <v>0.99773395201209003</v>
      </c>
      <c r="G30" s="167">
        <v>0</v>
      </c>
      <c r="H30" s="394">
        <f t="shared" si="2"/>
        <v>2648.4322747990122</v>
      </c>
      <c r="I30" s="413">
        <f t="shared" si="0"/>
        <v>2638.096103214506</v>
      </c>
      <c r="K30" s="348"/>
      <c r="L30" s="348"/>
      <c r="M30" s="348"/>
      <c r="N30" s="348"/>
      <c r="O30" s="348"/>
      <c r="P30" s="348"/>
      <c r="Q30" s="348"/>
      <c r="R30" s="348"/>
      <c r="S30" s="348"/>
      <c r="T30" s="354"/>
      <c r="U30" s="354"/>
      <c r="V30" s="354"/>
      <c r="W30" s="354"/>
      <c r="X30" s="354"/>
      <c r="Y30" s="354"/>
      <c r="Z30" s="354"/>
    </row>
    <row r="31" spans="1:26" ht="17.100000000000001" customHeight="1" thickBot="1" x14ac:dyDescent="0.25">
      <c r="A31" s="348"/>
      <c r="B31" s="392">
        <f>B30+1</f>
        <v>6</v>
      </c>
      <c r="C31" s="658" t="s">
        <v>258</v>
      </c>
      <c r="D31" s="397">
        <v>0</v>
      </c>
      <c r="E31" s="397">
        <v>0</v>
      </c>
      <c r="F31" s="168">
        <v>0</v>
      </c>
      <c r="G31" s="168">
        <v>0</v>
      </c>
      <c r="H31" s="397">
        <f t="shared" si="2"/>
        <v>0</v>
      </c>
      <c r="I31" s="414">
        <f t="shared" si="0"/>
        <v>0</v>
      </c>
      <c r="K31" s="348"/>
      <c r="L31" s="348"/>
      <c r="M31" s="348"/>
      <c r="N31" s="348"/>
      <c r="O31" s="348"/>
      <c r="P31" s="348"/>
      <c r="Q31" s="348"/>
      <c r="R31" s="348"/>
      <c r="S31" s="348"/>
      <c r="T31" s="354"/>
      <c r="U31" s="354"/>
      <c r="V31" s="354"/>
      <c r="W31" s="354"/>
      <c r="X31" s="354"/>
      <c r="Y31" s="354"/>
      <c r="Z31" s="354"/>
    </row>
    <row r="32" spans="1:26" ht="17.100000000000001" customHeight="1" x14ac:dyDescent="0.2">
      <c r="A32" s="348"/>
      <c r="B32" s="392">
        <v>7</v>
      </c>
      <c r="C32" s="622" t="s">
        <v>259</v>
      </c>
      <c r="D32" s="400">
        <f>SUM(D30:D31)</f>
        <v>2627.7599316300002</v>
      </c>
      <c r="E32" s="400">
        <f t="shared" ref="E32:I32" si="4">SUM(E30:E31)</f>
        <v>19.674609217</v>
      </c>
      <c r="F32" s="400">
        <f t="shared" si="4"/>
        <v>0.99773395201209003</v>
      </c>
      <c r="G32" s="400">
        <f t="shared" si="4"/>
        <v>0</v>
      </c>
      <c r="H32" s="400">
        <f t="shared" si="4"/>
        <v>2648.4322747990122</v>
      </c>
      <c r="I32" s="415">
        <f t="shared" si="4"/>
        <v>2638.096103214506</v>
      </c>
      <c r="K32" s="348"/>
      <c r="L32" s="348"/>
      <c r="M32" s="348"/>
      <c r="N32" s="348"/>
      <c r="O32" s="348"/>
      <c r="P32" s="348"/>
      <c r="Q32" s="348"/>
      <c r="R32" s="348"/>
      <c r="S32" s="348"/>
      <c r="T32" s="354"/>
      <c r="U32" s="354"/>
      <c r="V32" s="354"/>
      <c r="W32" s="354"/>
      <c r="X32" s="354"/>
      <c r="Y32" s="354"/>
      <c r="Z32" s="354"/>
    </row>
    <row r="33" spans="1:26" ht="17.100000000000001" customHeight="1" x14ac:dyDescent="0.2">
      <c r="A33" s="348"/>
      <c r="B33" s="392"/>
      <c r="C33" s="622"/>
      <c r="D33" s="394"/>
      <c r="E33" s="394"/>
      <c r="F33" s="167"/>
      <c r="G33" s="167"/>
      <c r="H33" s="394"/>
      <c r="I33" s="413"/>
      <c r="K33" s="348"/>
      <c r="L33" s="348"/>
      <c r="M33" s="348"/>
      <c r="N33" s="348"/>
      <c r="O33" s="348"/>
      <c r="P33" s="348"/>
      <c r="Q33" s="348"/>
      <c r="R33" s="348"/>
      <c r="S33" s="348"/>
      <c r="T33" s="354"/>
      <c r="U33" s="354"/>
      <c r="V33" s="354"/>
      <c r="W33" s="354"/>
      <c r="X33" s="354"/>
      <c r="Y33" s="354"/>
      <c r="Z33" s="354"/>
    </row>
    <row r="34" spans="1:26" ht="17.100000000000001" customHeight="1" x14ac:dyDescent="0.2">
      <c r="A34" s="348"/>
      <c r="B34" s="392">
        <v>8</v>
      </c>
      <c r="C34" s="622" t="s">
        <v>252</v>
      </c>
      <c r="D34" s="394">
        <v>462.20585800399994</v>
      </c>
      <c r="E34" s="659">
        <v>38.253000974999999</v>
      </c>
      <c r="F34" s="174">
        <v>1.2266320872151273</v>
      </c>
      <c r="G34" s="167">
        <v>0</v>
      </c>
      <c r="H34" s="394">
        <f>D34+E34+F34+G34</f>
        <v>501.68549106621509</v>
      </c>
      <c r="I34" s="413">
        <f t="shared" si="0"/>
        <v>481.94567453510751</v>
      </c>
      <c r="K34" s="348"/>
      <c r="L34" s="348"/>
      <c r="M34" s="348"/>
      <c r="N34" s="348"/>
      <c r="O34" s="348"/>
      <c r="P34" s="348"/>
      <c r="Q34" s="348"/>
      <c r="R34" s="348"/>
      <c r="S34" s="348"/>
      <c r="T34" s="354"/>
      <c r="U34" s="354"/>
      <c r="V34" s="354"/>
      <c r="W34" s="354"/>
      <c r="X34" s="354"/>
      <c r="Y34" s="354"/>
      <c r="Z34" s="354"/>
    </row>
    <row r="35" spans="1:26" ht="17.100000000000001" customHeight="1" thickBot="1" x14ac:dyDescent="0.25">
      <c r="A35" s="348"/>
      <c r="B35" s="392"/>
      <c r="C35" s="622"/>
      <c r="D35" s="397"/>
      <c r="E35" s="397"/>
      <c r="F35" s="168"/>
      <c r="G35" s="168"/>
      <c r="H35" s="397"/>
      <c r="I35" s="414"/>
      <c r="K35" s="348"/>
      <c r="L35" s="348"/>
      <c r="M35" s="348"/>
      <c r="N35" s="348"/>
      <c r="O35" s="348"/>
      <c r="P35" s="348"/>
      <c r="Q35" s="348"/>
      <c r="R35" s="348"/>
      <c r="S35" s="348"/>
      <c r="T35" s="354"/>
      <c r="U35" s="354"/>
      <c r="V35" s="354"/>
      <c r="W35" s="354"/>
      <c r="X35" s="354"/>
      <c r="Y35" s="354"/>
      <c r="Z35" s="354"/>
    </row>
    <row r="36" spans="1:26" ht="17.100000000000001" customHeight="1" x14ac:dyDescent="0.2">
      <c r="A36" s="348"/>
      <c r="B36" s="392">
        <f>B34+1</f>
        <v>9</v>
      </c>
      <c r="C36" s="567" t="s">
        <v>398</v>
      </c>
      <c r="D36" s="400">
        <f>D27+D32+D34</f>
        <v>5326.0736417472935</v>
      </c>
      <c r="E36" s="400">
        <f t="shared" ref="E36:I36" si="5">E27+E32+E34</f>
        <v>517.81805556999075</v>
      </c>
      <c r="F36" s="400">
        <f t="shared" si="5"/>
        <v>11.087937572142506</v>
      </c>
      <c r="G36" s="400">
        <f t="shared" si="5"/>
        <v>0</v>
      </c>
      <c r="H36" s="400">
        <f t="shared" si="5"/>
        <v>5854.979634889427</v>
      </c>
      <c r="I36" s="415">
        <f t="shared" si="5"/>
        <v>5590.5266383183589</v>
      </c>
      <c r="K36" s="348"/>
      <c r="L36" s="348"/>
      <c r="M36" s="348"/>
      <c r="N36" s="348"/>
      <c r="O36" s="348"/>
      <c r="P36" s="348"/>
      <c r="Q36" s="348"/>
      <c r="R36" s="348"/>
      <c r="S36" s="348"/>
      <c r="T36" s="354"/>
      <c r="U36" s="354"/>
      <c r="V36" s="354"/>
      <c r="W36" s="354"/>
      <c r="X36" s="354"/>
      <c r="Y36" s="354"/>
      <c r="Z36" s="354"/>
    </row>
    <row r="37" spans="1:26" ht="17.100000000000001" customHeight="1" x14ac:dyDescent="0.2">
      <c r="A37" s="348"/>
      <c r="B37" s="392"/>
      <c r="C37" s="622"/>
      <c r="D37" s="394"/>
      <c r="E37" s="394"/>
      <c r="F37" s="394"/>
      <c r="G37" s="394"/>
      <c r="H37" s="394"/>
      <c r="I37" s="413"/>
      <c r="K37" s="348"/>
      <c r="L37" s="348"/>
      <c r="M37" s="348"/>
      <c r="N37" s="348"/>
      <c r="O37" s="348"/>
      <c r="P37" s="348"/>
      <c r="Q37" s="348"/>
      <c r="R37" s="348"/>
      <c r="S37" s="348"/>
      <c r="T37" s="354"/>
      <c r="U37" s="354"/>
      <c r="V37" s="354"/>
      <c r="W37" s="354"/>
      <c r="X37" s="354"/>
      <c r="Y37" s="354"/>
      <c r="Z37" s="354"/>
    </row>
    <row r="38" spans="1:26" ht="17.100000000000001" customHeight="1" thickBot="1" x14ac:dyDescent="0.25">
      <c r="A38" s="348"/>
      <c r="B38" s="392">
        <f>B36+1</f>
        <v>10</v>
      </c>
      <c r="C38" s="622" t="s">
        <v>254</v>
      </c>
      <c r="D38" s="168">
        <v>2582.7140636427985</v>
      </c>
      <c r="E38" s="168">
        <v>11.348525219999999</v>
      </c>
      <c r="F38" s="168">
        <v>0</v>
      </c>
      <c r="G38" s="168">
        <v>0</v>
      </c>
      <c r="H38" s="397">
        <f t="shared" ref="H38" si="6">D38+E38+F38+G38</f>
        <v>2594.0625888627983</v>
      </c>
      <c r="I38" s="414">
        <f>(D38+H38)/2</f>
        <v>2588.3883262527984</v>
      </c>
      <c r="K38" s="348"/>
      <c r="L38" s="348"/>
      <c r="M38" s="348"/>
      <c r="N38" s="348"/>
      <c r="O38" s="348"/>
      <c r="P38" s="348"/>
      <c r="Q38" s="348"/>
      <c r="R38" s="348"/>
      <c r="S38" s="348"/>
      <c r="T38" s="354"/>
      <c r="U38" s="354"/>
      <c r="V38" s="354"/>
      <c r="W38" s="354"/>
      <c r="X38" s="354"/>
      <c r="Y38" s="354"/>
      <c r="Z38" s="354"/>
    </row>
    <row r="39" spans="1:26" ht="17.100000000000001" customHeight="1" thickBot="1" x14ac:dyDescent="0.25">
      <c r="A39" s="348"/>
      <c r="B39" s="524">
        <f>B38+1</f>
        <v>11</v>
      </c>
      <c r="C39" s="660" t="s">
        <v>27</v>
      </c>
      <c r="D39" s="527">
        <f>D36+D38</f>
        <v>7908.787705390092</v>
      </c>
      <c r="E39" s="527">
        <f t="shared" ref="E39:F39" si="7">E36+E38</f>
        <v>529.1665807899908</v>
      </c>
      <c r="F39" s="527">
        <f t="shared" si="7"/>
        <v>11.087937572142506</v>
      </c>
      <c r="G39" s="527">
        <f>G36+G38</f>
        <v>0</v>
      </c>
      <c r="H39" s="527">
        <f>H36+H38</f>
        <v>8449.0422237522253</v>
      </c>
      <c r="I39" s="528">
        <f>I36+I38</f>
        <v>8178.9149645711568</v>
      </c>
      <c r="K39" s="348"/>
      <c r="L39" s="348"/>
      <c r="M39" s="348"/>
      <c r="N39" s="348"/>
      <c r="O39" s="348"/>
      <c r="P39" s="348"/>
      <c r="Q39" s="348"/>
      <c r="R39" s="348"/>
      <c r="S39" s="348"/>
      <c r="T39" s="354"/>
      <c r="U39" s="354"/>
      <c r="V39" s="354"/>
      <c r="W39" s="354"/>
      <c r="X39" s="354"/>
      <c r="Y39" s="354"/>
      <c r="Z39" s="354"/>
    </row>
    <row r="40" spans="1:26" ht="17.100000000000001" customHeight="1" thickTop="1" x14ac:dyDescent="0.2">
      <c r="A40" s="348"/>
      <c r="B40" s="529"/>
      <c r="C40" s="662"/>
      <c r="D40" s="663"/>
      <c r="E40" s="663"/>
      <c r="F40" s="663"/>
      <c r="G40" s="663"/>
      <c r="H40" s="532"/>
      <c r="I40" s="533"/>
      <c r="K40" s="348"/>
      <c r="L40" s="348"/>
      <c r="M40" s="348"/>
      <c r="N40" s="348"/>
      <c r="O40" s="348"/>
      <c r="P40" s="348"/>
      <c r="Q40" s="348"/>
      <c r="R40" s="348"/>
      <c r="S40" s="348"/>
      <c r="T40" s="354"/>
      <c r="U40" s="354"/>
      <c r="V40" s="354"/>
      <c r="W40" s="354"/>
      <c r="X40" s="354"/>
      <c r="Y40" s="354"/>
      <c r="Z40" s="354"/>
    </row>
    <row r="41" spans="1:26" ht="17.100000000000001" customHeight="1" x14ac:dyDescent="0.2">
      <c r="A41" s="348"/>
      <c r="B41" s="524"/>
      <c r="C41" s="654" t="s">
        <v>260</v>
      </c>
      <c r="D41" s="167"/>
      <c r="E41" s="167"/>
      <c r="F41" s="167"/>
      <c r="G41" s="167"/>
      <c r="H41" s="394"/>
      <c r="I41" s="413"/>
      <c r="K41" s="348"/>
      <c r="L41" s="348"/>
      <c r="M41" s="348"/>
      <c r="N41" s="348"/>
      <c r="O41" s="348"/>
      <c r="P41" s="348"/>
      <c r="Q41" s="348"/>
      <c r="R41" s="348"/>
      <c r="S41" s="348"/>
      <c r="T41" s="354"/>
      <c r="U41" s="354"/>
      <c r="V41" s="354"/>
      <c r="W41" s="354"/>
      <c r="X41" s="354"/>
      <c r="Y41" s="354"/>
      <c r="Z41" s="354"/>
    </row>
    <row r="42" spans="1:26" ht="24" customHeight="1" thickBot="1" x14ac:dyDescent="0.25">
      <c r="A42" s="348"/>
      <c r="B42" s="524">
        <f>B39+1</f>
        <v>12</v>
      </c>
      <c r="C42" s="602" t="s">
        <v>261</v>
      </c>
      <c r="D42" s="659">
        <v>0</v>
      </c>
      <c r="E42" s="659">
        <v>0</v>
      </c>
      <c r="F42" s="174">
        <v>0</v>
      </c>
      <c r="G42" s="659">
        <v>0</v>
      </c>
      <c r="H42" s="659">
        <f t="shared" ref="H42" si="8">D42+E42+F42+G42</f>
        <v>0</v>
      </c>
      <c r="I42" s="893">
        <f>(D42+H42)/2</f>
        <v>0</v>
      </c>
      <c r="K42" s="348"/>
      <c r="L42" s="348"/>
      <c r="M42" s="348"/>
      <c r="N42" s="348"/>
      <c r="O42" s="348"/>
      <c r="P42" s="348"/>
      <c r="Q42" s="348"/>
      <c r="R42" s="348"/>
      <c r="S42" s="348"/>
      <c r="T42" s="354"/>
      <c r="U42" s="354"/>
      <c r="V42" s="354"/>
      <c r="W42" s="354"/>
      <c r="X42" s="354"/>
      <c r="Y42" s="354"/>
      <c r="Z42" s="354"/>
    </row>
    <row r="43" spans="1:26" ht="17.100000000000001" customHeight="1" x14ac:dyDescent="0.2">
      <c r="A43" s="348"/>
      <c r="B43" s="764"/>
      <c r="C43" s="639"/>
      <c r="D43" s="640"/>
      <c r="E43" s="640"/>
      <c r="F43" s="640"/>
      <c r="G43" s="668"/>
      <c r="H43" s="640"/>
      <c r="I43" s="894"/>
      <c r="K43" s="348"/>
      <c r="L43" s="348"/>
      <c r="M43" s="348"/>
      <c r="N43" s="348"/>
      <c r="O43" s="348"/>
      <c r="P43" s="348"/>
      <c r="Q43" s="348"/>
      <c r="R43" s="348"/>
      <c r="S43" s="348"/>
      <c r="T43" s="354"/>
      <c r="U43" s="354"/>
      <c r="V43" s="354"/>
      <c r="W43" s="354"/>
      <c r="X43" s="354"/>
      <c r="Y43" s="354"/>
      <c r="Z43" s="354"/>
    </row>
    <row r="44" spans="1:26" ht="17.25" customHeight="1" x14ac:dyDescent="0.2">
      <c r="A44" s="348"/>
      <c r="B44" s="392"/>
      <c r="C44" s="796" t="s">
        <v>193</v>
      </c>
      <c r="D44" s="395"/>
      <c r="E44" s="395"/>
      <c r="F44" s="395"/>
      <c r="G44" s="395"/>
      <c r="H44" s="395"/>
      <c r="I44" s="801"/>
      <c r="K44" s="348"/>
      <c r="L44" s="409"/>
      <c r="M44" s="409"/>
      <c r="N44" s="409"/>
      <c r="O44" s="409"/>
      <c r="P44" s="409"/>
      <c r="Q44" s="409"/>
      <c r="R44" s="348"/>
      <c r="S44" s="348"/>
      <c r="T44" s="354"/>
      <c r="U44" s="354"/>
      <c r="V44" s="354"/>
      <c r="W44" s="354"/>
      <c r="X44" s="354"/>
      <c r="Y44" s="354"/>
      <c r="Z44" s="354"/>
    </row>
    <row r="45" spans="1:26" ht="17.25" customHeight="1" x14ac:dyDescent="0.2">
      <c r="A45" s="348"/>
      <c r="B45" s="392"/>
      <c r="C45" s="796"/>
      <c r="D45" s="395"/>
      <c r="E45" s="395"/>
      <c r="F45" s="395"/>
      <c r="G45" s="395"/>
      <c r="H45" s="395"/>
      <c r="I45" s="801"/>
      <c r="K45" s="348"/>
      <c r="L45" s="409"/>
      <c r="M45" s="409"/>
      <c r="N45" s="409"/>
      <c r="O45" s="409"/>
      <c r="P45" s="409"/>
      <c r="Q45" s="409"/>
      <c r="R45" s="348"/>
      <c r="S45" s="348"/>
      <c r="T45" s="354"/>
      <c r="U45" s="354"/>
      <c r="V45" s="354"/>
      <c r="W45" s="354"/>
      <c r="X45" s="354"/>
      <c r="Y45" s="354"/>
      <c r="Z45" s="354"/>
    </row>
    <row r="46" spans="1:26" ht="17.25" customHeight="1" x14ac:dyDescent="0.2">
      <c r="A46" s="348"/>
      <c r="B46" s="392"/>
      <c r="C46" s="806" t="s">
        <v>255</v>
      </c>
      <c r="D46" s="395"/>
      <c r="E46" s="395"/>
      <c r="F46" s="395"/>
      <c r="G46" s="395"/>
      <c r="H46" s="395"/>
      <c r="I46" s="801"/>
      <c r="K46" s="348"/>
      <c r="L46" s="409"/>
      <c r="M46" s="409"/>
      <c r="N46" s="409"/>
      <c r="O46" s="409"/>
      <c r="P46" s="409"/>
      <c r="Q46" s="409"/>
      <c r="R46" s="348"/>
      <c r="S46" s="348"/>
      <c r="T46" s="354"/>
      <c r="U46" s="354"/>
      <c r="V46" s="354"/>
      <c r="W46" s="354"/>
      <c r="X46" s="354"/>
      <c r="Y46" s="354"/>
      <c r="Z46" s="354"/>
    </row>
    <row r="47" spans="1:26" ht="17.25" customHeight="1" x14ac:dyDescent="0.2">
      <c r="A47" s="348"/>
      <c r="B47" s="392"/>
      <c r="C47" s="796"/>
      <c r="D47" s="395"/>
      <c r="E47" s="395"/>
      <c r="F47" s="395"/>
      <c r="G47" s="395"/>
      <c r="H47" s="395"/>
      <c r="I47" s="801"/>
      <c r="K47" s="348"/>
      <c r="L47" s="409"/>
      <c r="M47" s="409"/>
      <c r="N47" s="409"/>
      <c r="O47" s="409"/>
      <c r="P47" s="409"/>
      <c r="Q47" s="409"/>
      <c r="R47" s="348"/>
      <c r="S47" s="348"/>
      <c r="T47" s="354"/>
      <c r="U47" s="354"/>
      <c r="V47" s="354"/>
      <c r="W47" s="354"/>
      <c r="X47" s="354"/>
      <c r="Y47" s="354"/>
      <c r="Z47" s="354"/>
    </row>
    <row r="48" spans="1:26" ht="17.25" customHeight="1" x14ac:dyDescent="0.2">
      <c r="A48" s="348"/>
      <c r="B48" s="392"/>
      <c r="C48" s="796" t="s">
        <v>246</v>
      </c>
      <c r="D48" s="395"/>
      <c r="E48" s="395"/>
      <c r="F48" s="395"/>
      <c r="G48" s="395"/>
      <c r="H48" s="395"/>
      <c r="I48" s="801"/>
      <c r="K48" s="348"/>
      <c r="L48" s="409"/>
      <c r="M48" s="409"/>
      <c r="N48" s="409"/>
      <c r="O48" s="409"/>
      <c r="P48" s="409"/>
      <c r="Q48" s="409"/>
      <c r="R48" s="348"/>
      <c r="S48" s="348"/>
      <c r="T48" s="354"/>
      <c r="U48" s="354"/>
      <c r="V48" s="354"/>
      <c r="W48" s="354"/>
      <c r="X48" s="354"/>
      <c r="Y48" s="354"/>
      <c r="Z48" s="354"/>
    </row>
    <row r="49" spans="1:26" ht="17.25" customHeight="1" x14ac:dyDescent="0.2">
      <c r="A49" s="348"/>
      <c r="B49" s="392">
        <v>13</v>
      </c>
      <c r="C49" s="658" t="s">
        <v>247</v>
      </c>
      <c r="D49" s="394">
        <f>H24</f>
        <v>1206.31551458987</v>
      </c>
      <c r="E49" s="394">
        <v>148.88370847027764</v>
      </c>
      <c r="F49" s="167">
        <v>9.6380939915928607</v>
      </c>
      <c r="G49" s="167">
        <v>0</v>
      </c>
      <c r="H49" s="394">
        <f>D49+E49+F49+G49</f>
        <v>1364.8373170517405</v>
      </c>
      <c r="I49" s="413">
        <f>(D49+H49)/2</f>
        <v>1285.5764158208053</v>
      </c>
      <c r="K49" s="348"/>
      <c r="L49" s="409"/>
      <c r="M49" s="409"/>
      <c r="N49" s="409"/>
      <c r="O49" s="409"/>
      <c r="P49" s="409"/>
      <c r="Q49" s="409"/>
      <c r="R49" s="348"/>
      <c r="S49" s="348"/>
      <c r="T49" s="354"/>
      <c r="U49" s="354"/>
      <c r="V49" s="354"/>
      <c r="W49" s="354"/>
      <c r="X49" s="354"/>
      <c r="Y49" s="354"/>
      <c r="Z49" s="354"/>
    </row>
    <row r="50" spans="1:26" ht="17.25" customHeight="1" x14ac:dyDescent="0.2">
      <c r="A50" s="348"/>
      <c r="B50" s="392">
        <f>B49+1</f>
        <v>14</v>
      </c>
      <c r="C50" s="634" t="s">
        <v>248</v>
      </c>
      <c r="D50" s="394">
        <f>H25</f>
        <v>1427.3083181816189</v>
      </c>
      <c r="E50" s="394">
        <v>312.25404545230288</v>
      </c>
      <c r="F50" s="167">
        <v>61.031960168478221</v>
      </c>
      <c r="G50" s="167">
        <v>0</v>
      </c>
      <c r="H50" s="394">
        <f t="shared" ref="H50:H59" si="9">D50+E50+F50+G50</f>
        <v>1800.5943238024001</v>
      </c>
      <c r="I50" s="413">
        <f>(D50+H50)/2</f>
        <v>1613.9513209920096</v>
      </c>
      <c r="K50" s="868"/>
      <c r="L50" s="409"/>
      <c r="M50" s="409"/>
      <c r="N50" s="409"/>
      <c r="O50" s="409"/>
      <c r="P50" s="409"/>
      <c r="Q50" s="409"/>
      <c r="R50" s="348"/>
      <c r="S50" s="348"/>
      <c r="T50" s="354"/>
      <c r="U50" s="354"/>
      <c r="V50" s="354"/>
      <c r="W50" s="354"/>
      <c r="X50" s="354"/>
      <c r="Y50" s="354"/>
      <c r="Z50" s="354"/>
    </row>
    <row r="51" spans="1:26" ht="17.25" customHeight="1" thickBot="1" x14ac:dyDescent="0.25">
      <c r="A51" s="348"/>
      <c r="B51" s="392">
        <f t="shared" ref="B51" si="10">B50+1</f>
        <v>15</v>
      </c>
      <c r="C51" s="634" t="s">
        <v>249</v>
      </c>
      <c r="D51" s="755">
        <f>H26</f>
        <v>71.238036252710458</v>
      </c>
      <c r="E51" s="755">
        <v>12.020600425322668</v>
      </c>
      <c r="F51" s="168">
        <v>0</v>
      </c>
      <c r="G51" s="168">
        <v>0</v>
      </c>
      <c r="H51" s="755">
        <f t="shared" si="9"/>
        <v>83.258636678033128</v>
      </c>
      <c r="I51" s="756">
        <f>(D51+H51)/2</f>
        <v>77.248336465371793</v>
      </c>
      <c r="K51" s="348"/>
      <c r="L51" s="409"/>
      <c r="M51" s="409"/>
      <c r="N51" s="409"/>
      <c r="O51" s="409"/>
      <c r="P51" s="409"/>
      <c r="Q51" s="409"/>
      <c r="R51" s="348"/>
      <c r="S51" s="348"/>
      <c r="T51" s="354"/>
      <c r="U51" s="354"/>
      <c r="V51" s="354"/>
      <c r="W51" s="354"/>
      <c r="X51" s="354"/>
      <c r="Y51" s="354"/>
      <c r="Z51" s="354"/>
    </row>
    <row r="52" spans="1:26" ht="17.25" customHeight="1" x14ac:dyDescent="0.2">
      <c r="A52" s="348"/>
      <c r="B52" s="392">
        <v>16</v>
      </c>
      <c r="C52" s="622" t="s">
        <v>250</v>
      </c>
      <c r="D52" s="757">
        <f>SUM(D49:D51)</f>
        <v>2704.8618690241997</v>
      </c>
      <c r="E52" s="757">
        <f t="shared" ref="E52:I52" si="11">SUM(E49:E51)</f>
        <v>473.15835434790313</v>
      </c>
      <c r="F52" s="757">
        <f t="shared" si="11"/>
        <v>70.670054160071089</v>
      </c>
      <c r="G52" s="861">
        <f t="shared" si="11"/>
        <v>0</v>
      </c>
      <c r="H52" s="757">
        <f t="shared" si="11"/>
        <v>3248.6902775321742</v>
      </c>
      <c r="I52" s="758">
        <f t="shared" si="11"/>
        <v>2976.7760732781867</v>
      </c>
      <c r="K52" s="348"/>
      <c r="L52" s="409"/>
      <c r="M52" s="409"/>
      <c r="N52" s="409"/>
      <c r="O52" s="409"/>
      <c r="P52" s="409"/>
      <c r="Q52" s="409"/>
      <c r="R52" s="348"/>
      <c r="S52" s="348"/>
      <c r="T52" s="354"/>
      <c r="U52" s="354"/>
      <c r="V52" s="354"/>
      <c r="W52" s="354"/>
      <c r="X52" s="354"/>
      <c r="Y52" s="354"/>
      <c r="Z52" s="354"/>
    </row>
    <row r="53" spans="1:26" ht="17.25" customHeight="1" x14ac:dyDescent="0.2">
      <c r="A53" s="348"/>
      <c r="B53" s="392"/>
      <c r="C53" s="622"/>
      <c r="D53" s="338"/>
      <c r="E53" s="338"/>
      <c r="F53" s="167"/>
      <c r="G53" s="167"/>
      <c r="H53" s="338"/>
      <c r="I53" s="759"/>
      <c r="K53" s="348"/>
      <c r="L53" s="409"/>
      <c r="M53" s="409"/>
      <c r="N53" s="409"/>
      <c r="O53" s="409"/>
      <c r="P53" s="409"/>
      <c r="Q53" s="409"/>
      <c r="R53" s="348"/>
      <c r="S53" s="348"/>
      <c r="T53" s="354"/>
      <c r="U53" s="354"/>
      <c r="V53" s="354"/>
      <c r="W53" s="354"/>
      <c r="X53" s="354"/>
      <c r="Y53" s="354"/>
      <c r="Z53" s="354"/>
    </row>
    <row r="54" spans="1:26" ht="17.25" customHeight="1" x14ac:dyDescent="0.2">
      <c r="A54" s="348"/>
      <c r="B54" s="392"/>
      <c r="C54" s="622" t="s">
        <v>256</v>
      </c>
      <c r="D54" s="338"/>
      <c r="E54" s="338"/>
      <c r="F54" s="167"/>
      <c r="G54" s="167"/>
      <c r="H54" s="338"/>
      <c r="I54" s="759"/>
      <c r="K54" s="348"/>
      <c r="L54" s="409"/>
      <c r="M54" s="409"/>
      <c r="N54" s="409"/>
      <c r="O54" s="409"/>
      <c r="P54" s="409"/>
      <c r="Q54" s="409"/>
      <c r="R54" s="348"/>
      <c r="S54" s="348"/>
      <c r="T54" s="354"/>
      <c r="U54" s="354"/>
      <c r="V54" s="354"/>
      <c r="W54" s="354"/>
      <c r="X54" s="354"/>
      <c r="Y54" s="354"/>
      <c r="Z54" s="354"/>
    </row>
    <row r="55" spans="1:26" ht="17.25" customHeight="1" x14ac:dyDescent="0.2">
      <c r="A55" s="348"/>
      <c r="B55" s="392">
        <v>17</v>
      </c>
      <c r="C55" s="658" t="s">
        <v>257</v>
      </c>
      <c r="D55" s="394">
        <f>H30</f>
        <v>2648.4322747990122</v>
      </c>
      <c r="E55" s="394">
        <v>19.369422772592944</v>
      </c>
      <c r="F55" s="167">
        <v>1.0246913324242759</v>
      </c>
      <c r="G55" s="167">
        <v>0</v>
      </c>
      <c r="H55" s="394">
        <f t="shared" si="9"/>
        <v>2668.8263889040295</v>
      </c>
      <c r="I55" s="413">
        <f>(D55+H55)/2</f>
        <v>2658.6293318515209</v>
      </c>
      <c r="K55" s="348"/>
      <c r="L55" s="409"/>
      <c r="M55" s="409"/>
      <c r="N55" s="409"/>
      <c r="O55" s="409"/>
      <c r="P55" s="409"/>
      <c r="Q55" s="409"/>
      <c r="R55" s="348"/>
      <c r="S55" s="348"/>
      <c r="T55" s="354"/>
      <c r="U55" s="354"/>
      <c r="V55" s="354"/>
      <c r="W55" s="354"/>
      <c r="X55" s="354"/>
      <c r="Y55" s="354"/>
      <c r="Z55" s="354"/>
    </row>
    <row r="56" spans="1:26" ht="17.25" customHeight="1" thickBot="1" x14ac:dyDescent="0.25">
      <c r="A56" s="348"/>
      <c r="B56" s="392">
        <f>B55+1</f>
        <v>18</v>
      </c>
      <c r="C56" s="658" t="s">
        <v>258</v>
      </c>
      <c r="D56" s="397">
        <v>0</v>
      </c>
      <c r="E56" s="397">
        <v>0</v>
      </c>
      <c r="F56" s="168">
        <v>1.2206682871741039</v>
      </c>
      <c r="G56" s="168">
        <v>0</v>
      </c>
      <c r="H56" s="397">
        <f t="shared" si="9"/>
        <v>1.2206682871741039</v>
      </c>
      <c r="I56" s="414">
        <f t="shared" ref="I56" si="12">(D56+H56)/2</f>
        <v>0.61033414358705196</v>
      </c>
      <c r="K56" s="348"/>
      <c r="L56" s="409"/>
      <c r="M56" s="409"/>
      <c r="N56" s="409"/>
      <c r="O56" s="409"/>
      <c r="P56" s="409"/>
      <c r="Q56" s="409"/>
      <c r="R56" s="348"/>
      <c r="S56" s="348"/>
      <c r="T56" s="354"/>
      <c r="U56" s="354"/>
      <c r="V56" s="354"/>
      <c r="W56" s="354"/>
      <c r="X56" s="354"/>
      <c r="Y56" s="354"/>
      <c r="Z56" s="354"/>
    </row>
    <row r="57" spans="1:26" ht="17.25" customHeight="1" x14ac:dyDescent="0.2">
      <c r="A57" s="348"/>
      <c r="B57" s="392">
        <v>19</v>
      </c>
      <c r="C57" s="622" t="s">
        <v>259</v>
      </c>
      <c r="D57" s="400">
        <f>SUM(D55:D56)</f>
        <v>2648.4322747990122</v>
      </c>
      <c r="E57" s="400">
        <f t="shared" ref="E57:I57" si="13">SUM(E55:E56)</f>
        <v>19.369422772592944</v>
      </c>
      <c r="F57" s="400">
        <f t="shared" si="13"/>
        <v>2.2453596195983798</v>
      </c>
      <c r="G57" s="400">
        <f t="shared" si="13"/>
        <v>0</v>
      </c>
      <c r="H57" s="400">
        <f t="shared" si="13"/>
        <v>2670.0470571912037</v>
      </c>
      <c r="I57" s="415">
        <f t="shared" si="13"/>
        <v>2659.2396659951078</v>
      </c>
      <c r="K57" s="348"/>
      <c r="L57" s="409"/>
      <c r="M57" s="409"/>
      <c r="N57" s="409"/>
      <c r="O57" s="409"/>
      <c r="P57" s="409"/>
      <c r="Q57" s="409"/>
      <c r="R57" s="348"/>
      <c r="S57" s="348"/>
      <c r="T57" s="354"/>
      <c r="U57" s="354"/>
      <c r="V57" s="354"/>
      <c r="W57" s="354"/>
      <c r="X57" s="354"/>
      <c r="Y57" s="354"/>
      <c r="Z57" s="354"/>
    </row>
    <row r="58" spans="1:26" ht="17.25" customHeight="1" x14ac:dyDescent="0.2">
      <c r="A58" s="348"/>
      <c r="B58" s="392"/>
      <c r="C58" s="622"/>
      <c r="D58" s="394"/>
      <c r="E58" s="394"/>
      <c r="F58" s="167"/>
      <c r="G58" s="167"/>
      <c r="H58" s="394"/>
      <c r="I58" s="413"/>
      <c r="K58" s="348"/>
      <c r="L58" s="409"/>
      <c r="M58" s="409"/>
      <c r="N58" s="409"/>
      <c r="O58" s="409"/>
      <c r="P58" s="409"/>
      <c r="Q58" s="409"/>
      <c r="R58" s="348"/>
      <c r="S58" s="348"/>
      <c r="T58" s="354"/>
      <c r="U58" s="354"/>
      <c r="V58" s="354"/>
      <c r="W58" s="354"/>
      <c r="X58" s="354"/>
      <c r="Y58" s="354"/>
      <c r="Z58" s="354"/>
    </row>
    <row r="59" spans="1:26" ht="17.25" customHeight="1" x14ac:dyDescent="0.2">
      <c r="A59" s="348"/>
      <c r="B59" s="392">
        <v>20</v>
      </c>
      <c r="C59" s="622" t="s">
        <v>252</v>
      </c>
      <c r="D59" s="394">
        <f>H34</f>
        <v>501.68549106621509</v>
      </c>
      <c r="E59" s="394">
        <v>37.013873984312426</v>
      </c>
      <c r="F59" s="167">
        <v>3.8735698316605793</v>
      </c>
      <c r="G59" s="167">
        <v>0</v>
      </c>
      <c r="H59" s="394">
        <f t="shared" si="9"/>
        <v>542.57293488218806</v>
      </c>
      <c r="I59" s="413">
        <f>(D59+H59)/2</f>
        <v>522.12921297420155</v>
      </c>
      <c r="K59" s="348"/>
      <c r="L59" s="409"/>
      <c r="M59" s="409"/>
      <c r="N59" s="409"/>
      <c r="O59" s="409"/>
      <c r="P59" s="409"/>
      <c r="Q59" s="409"/>
      <c r="R59" s="348"/>
      <c r="S59" s="348"/>
      <c r="T59" s="354"/>
      <c r="U59" s="354"/>
      <c r="V59" s="354"/>
      <c r="W59" s="354"/>
      <c r="X59" s="354"/>
      <c r="Y59" s="354"/>
      <c r="Z59" s="354"/>
    </row>
    <row r="60" spans="1:26" ht="17.25" customHeight="1" thickBot="1" x14ac:dyDescent="0.25">
      <c r="A60" s="348"/>
      <c r="B60" s="392"/>
      <c r="C60" s="622"/>
      <c r="D60" s="397"/>
      <c r="E60" s="397"/>
      <c r="F60" s="168"/>
      <c r="G60" s="168"/>
      <c r="H60" s="397"/>
      <c r="I60" s="414"/>
      <c r="K60" s="348"/>
      <c r="L60" s="409"/>
      <c r="M60" s="409"/>
      <c r="N60" s="409"/>
      <c r="O60" s="409"/>
      <c r="P60" s="409"/>
      <c r="Q60" s="409"/>
      <c r="R60" s="348"/>
      <c r="S60" s="348"/>
      <c r="T60" s="354"/>
      <c r="U60" s="354"/>
      <c r="V60" s="354"/>
      <c r="W60" s="354"/>
      <c r="X60" s="354"/>
      <c r="Y60" s="354"/>
      <c r="Z60" s="354"/>
    </row>
    <row r="61" spans="1:26" ht="17.25" customHeight="1" x14ac:dyDescent="0.2">
      <c r="A61" s="348"/>
      <c r="B61" s="392">
        <f>B59+1</f>
        <v>21</v>
      </c>
      <c r="C61" s="567" t="s">
        <v>253</v>
      </c>
      <c r="D61" s="400">
        <f>D52+D57+D59</f>
        <v>5854.979634889427</v>
      </c>
      <c r="E61" s="400">
        <f t="shared" ref="E61:I61" si="14">E52+E57+E59</f>
        <v>529.54165110480847</v>
      </c>
      <c r="F61" s="400">
        <f t="shared" si="14"/>
        <v>76.788983611330039</v>
      </c>
      <c r="G61" s="400">
        <f t="shared" si="14"/>
        <v>0</v>
      </c>
      <c r="H61" s="400">
        <f t="shared" si="14"/>
        <v>6461.3102696055657</v>
      </c>
      <c r="I61" s="415">
        <f t="shared" si="14"/>
        <v>6158.1449522474959</v>
      </c>
      <c r="K61" s="348"/>
      <c r="L61" s="409"/>
      <c r="M61" s="409"/>
      <c r="N61" s="409"/>
      <c r="O61" s="409"/>
      <c r="P61" s="409"/>
      <c r="Q61" s="409"/>
      <c r="R61" s="348"/>
      <c r="S61" s="348"/>
      <c r="T61" s="354"/>
      <c r="U61" s="354"/>
      <c r="V61" s="354"/>
      <c r="W61" s="354"/>
      <c r="X61" s="354"/>
      <c r="Y61" s="354"/>
      <c r="Z61" s="354"/>
    </row>
    <row r="62" spans="1:26" ht="17.25" customHeight="1" x14ac:dyDescent="0.2">
      <c r="A62" s="348"/>
      <c r="B62" s="392"/>
      <c r="C62" s="622"/>
      <c r="D62" s="394"/>
      <c r="E62" s="394"/>
      <c r="F62" s="394"/>
      <c r="G62" s="394"/>
      <c r="H62" s="394"/>
      <c r="I62" s="413"/>
      <c r="K62" s="348"/>
      <c r="L62" s="409"/>
      <c r="M62" s="409"/>
      <c r="N62" s="409"/>
      <c r="O62" s="409"/>
      <c r="P62" s="409"/>
      <c r="Q62" s="409"/>
      <c r="R62" s="348"/>
      <c r="S62" s="348"/>
      <c r="T62" s="354"/>
      <c r="U62" s="354"/>
      <c r="V62" s="354"/>
      <c r="W62" s="354"/>
      <c r="X62" s="354"/>
      <c r="Y62" s="354"/>
      <c r="Z62" s="354"/>
    </row>
    <row r="63" spans="1:26" ht="17.25" customHeight="1" thickBot="1" x14ac:dyDescent="0.25">
      <c r="A63" s="348"/>
      <c r="B63" s="392">
        <f>B61+1</f>
        <v>22</v>
      </c>
      <c r="C63" s="622" t="s">
        <v>254</v>
      </c>
      <c r="D63" s="168">
        <f>H38</f>
        <v>2594.0625888627983</v>
      </c>
      <c r="E63" s="168">
        <v>11.348526</v>
      </c>
      <c r="F63" s="168">
        <v>0</v>
      </c>
      <c r="G63" s="168">
        <v>0</v>
      </c>
      <c r="H63" s="397">
        <f t="shared" ref="H63" si="15">D63+E63+F63+G63</f>
        <v>2605.4111148627985</v>
      </c>
      <c r="I63" s="414">
        <f>(D63+H63)/2</f>
        <v>2599.7368518627982</v>
      </c>
      <c r="K63" s="348"/>
      <c r="L63" s="409"/>
      <c r="M63" s="409"/>
      <c r="N63" s="409"/>
      <c r="O63" s="409"/>
      <c r="P63" s="409"/>
      <c r="Q63" s="409"/>
      <c r="R63" s="348"/>
      <c r="S63" s="348"/>
      <c r="T63" s="354"/>
      <c r="U63" s="354"/>
      <c r="V63" s="354"/>
      <c r="W63" s="354"/>
      <c r="X63" s="354"/>
      <c r="Y63" s="354"/>
      <c r="Z63" s="354"/>
    </row>
    <row r="64" spans="1:26" ht="17.25" customHeight="1" thickBot="1" x14ac:dyDescent="0.25">
      <c r="A64" s="348"/>
      <c r="B64" s="524">
        <f>B63+1</f>
        <v>23</v>
      </c>
      <c r="C64" s="660" t="s">
        <v>27</v>
      </c>
      <c r="D64" s="527">
        <f>D61+D63</f>
        <v>8449.0422237522253</v>
      </c>
      <c r="E64" s="527">
        <f t="shared" ref="E64:F64" si="16">E61+E63</f>
        <v>540.89017710480846</v>
      </c>
      <c r="F64" s="527">
        <f t="shared" si="16"/>
        <v>76.788983611330039</v>
      </c>
      <c r="G64" s="527">
        <f>G61+G63</f>
        <v>0</v>
      </c>
      <c r="H64" s="527">
        <f>H61+H63</f>
        <v>9066.7213844683647</v>
      </c>
      <c r="I64" s="528">
        <f>I61+I63</f>
        <v>8757.8818041102932</v>
      </c>
      <c r="K64" s="348"/>
      <c r="L64" s="409"/>
      <c r="M64" s="409"/>
      <c r="N64" s="409"/>
      <c r="O64" s="409"/>
      <c r="P64" s="409"/>
      <c r="Q64" s="409"/>
      <c r="R64" s="348"/>
      <c r="S64" s="348"/>
      <c r="T64" s="354"/>
      <c r="U64" s="354"/>
      <c r="V64" s="354"/>
      <c r="W64" s="354"/>
      <c r="X64" s="354"/>
      <c r="Y64" s="354"/>
      <c r="Z64" s="354"/>
    </row>
    <row r="65" spans="1:26" ht="17.25" customHeight="1" thickTop="1" x14ac:dyDescent="0.2">
      <c r="A65" s="348"/>
      <c r="B65" s="529"/>
      <c r="C65" s="592"/>
      <c r="D65" s="532"/>
      <c r="E65" s="532"/>
      <c r="F65" s="532"/>
      <c r="G65" s="532"/>
      <c r="H65" s="532"/>
      <c r="I65" s="533"/>
      <c r="K65" s="348"/>
      <c r="L65" s="409"/>
      <c r="M65" s="409"/>
      <c r="N65" s="409"/>
      <c r="O65" s="409"/>
      <c r="P65" s="409"/>
      <c r="Q65" s="409"/>
      <c r="R65" s="348"/>
      <c r="S65" s="348"/>
      <c r="T65" s="354"/>
      <c r="U65" s="354"/>
      <c r="V65" s="354"/>
      <c r="W65" s="354"/>
      <c r="X65" s="354"/>
      <c r="Y65" s="354"/>
      <c r="Z65" s="354"/>
    </row>
    <row r="66" spans="1:26" ht="17.25" customHeight="1" x14ac:dyDescent="0.2">
      <c r="A66" s="348"/>
      <c r="B66" s="524"/>
      <c r="C66" s="895" t="s">
        <v>260</v>
      </c>
      <c r="D66" s="394"/>
      <c r="E66" s="394"/>
      <c r="F66" s="394"/>
      <c r="G66" s="394"/>
      <c r="H66" s="394"/>
      <c r="I66" s="413"/>
      <c r="K66" s="348"/>
      <c r="L66" s="409"/>
      <c r="M66" s="409"/>
      <c r="N66" s="409"/>
      <c r="O66" s="409"/>
      <c r="P66" s="409"/>
      <c r="Q66" s="409"/>
      <c r="R66" s="348"/>
      <c r="S66" s="348"/>
      <c r="T66" s="354"/>
      <c r="U66" s="354"/>
      <c r="V66" s="354"/>
      <c r="W66" s="354"/>
      <c r="X66" s="354"/>
      <c r="Y66" s="354"/>
      <c r="Z66" s="354"/>
    </row>
    <row r="67" spans="1:26" ht="24" customHeight="1" thickBot="1" x14ac:dyDescent="0.25">
      <c r="A67" s="348"/>
      <c r="B67" s="402">
        <f>B64+1</f>
        <v>24</v>
      </c>
      <c r="C67" s="673" t="s">
        <v>261</v>
      </c>
      <c r="D67" s="397">
        <f>H42</f>
        <v>0</v>
      </c>
      <c r="E67" s="397">
        <v>0</v>
      </c>
      <c r="F67" s="168">
        <v>0</v>
      </c>
      <c r="G67" s="397">
        <v>0</v>
      </c>
      <c r="H67" s="397">
        <f t="shared" ref="H67" si="17">D67+E67+F67+G67</f>
        <v>0</v>
      </c>
      <c r="I67" s="414">
        <f>(D67+H67)/2</f>
        <v>0</v>
      </c>
      <c r="K67" s="348"/>
      <c r="L67" s="409"/>
      <c r="M67" s="409"/>
      <c r="N67" s="409"/>
      <c r="O67" s="409"/>
      <c r="P67" s="409"/>
      <c r="Q67" s="409"/>
      <c r="R67" s="348"/>
      <c r="S67" s="348"/>
      <c r="T67" s="354"/>
      <c r="U67" s="354"/>
      <c r="V67" s="354"/>
      <c r="W67" s="354"/>
      <c r="X67" s="354"/>
      <c r="Y67" s="354"/>
      <c r="Z67" s="354"/>
    </row>
    <row r="68" spans="1:26" ht="17.25" customHeight="1" x14ac:dyDescent="0.2">
      <c r="A68" s="348"/>
      <c r="B68" s="624"/>
      <c r="C68" s="647"/>
      <c r="D68" s="837"/>
      <c r="E68" s="837"/>
      <c r="F68" s="869"/>
      <c r="G68" s="896"/>
      <c r="H68" s="837"/>
      <c r="I68" s="897"/>
      <c r="J68" s="348"/>
      <c r="K68" s="348"/>
      <c r="L68" s="409"/>
      <c r="M68" s="409"/>
      <c r="N68" s="409"/>
      <c r="O68" s="409"/>
      <c r="P68" s="409"/>
      <c r="Q68" s="409"/>
      <c r="R68" s="348"/>
      <c r="S68" s="348"/>
      <c r="T68" s="354"/>
      <c r="U68" s="354"/>
      <c r="V68" s="354"/>
      <c r="W68" s="354"/>
      <c r="X68" s="354"/>
      <c r="Y68" s="354"/>
      <c r="Z68" s="354"/>
    </row>
    <row r="69" spans="1:26" ht="17.25" customHeight="1" x14ac:dyDescent="0.2">
      <c r="A69" s="348"/>
      <c r="B69" s="392"/>
      <c r="C69" s="856" t="s">
        <v>194</v>
      </c>
      <c r="D69" s="800"/>
      <c r="E69" s="800"/>
      <c r="F69" s="800"/>
      <c r="G69" s="800"/>
      <c r="H69" s="800"/>
      <c r="I69" s="801"/>
      <c r="J69" s="348"/>
      <c r="K69" s="348"/>
      <c r="L69" s="409"/>
      <c r="M69" s="409"/>
      <c r="N69" s="409"/>
      <c r="O69" s="409"/>
      <c r="P69" s="409"/>
      <c r="Q69" s="409"/>
      <c r="R69" s="348"/>
      <c r="S69" s="348"/>
      <c r="T69" s="354"/>
      <c r="U69" s="354"/>
      <c r="V69" s="354"/>
      <c r="W69" s="354"/>
      <c r="X69" s="354"/>
      <c r="Y69" s="354"/>
      <c r="Z69" s="354"/>
    </row>
    <row r="70" spans="1:26" ht="17.25" customHeight="1" x14ac:dyDescent="0.2">
      <c r="A70" s="348"/>
      <c r="B70" s="392"/>
      <c r="C70" s="856"/>
      <c r="D70" s="800"/>
      <c r="E70" s="800"/>
      <c r="F70" s="800"/>
      <c r="G70" s="800"/>
      <c r="H70" s="800"/>
      <c r="I70" s="801"/>
      <c r="J70" s="348"/>
      <c r="K70" s="348"/>
      <c r="L70" s="409"/>
      <c r="M70" s="409"/>
      <c r="N70" s="409"/>
      <c r="O70" s="409"/>
      <c r="P70" s="409"/>
      <c r="Q70" s="409"/>
      <c r="R70" s="348"/>
      <c r="S70" s="348"/>
      <c r="T70" s="354"/>
      <c r="U70" s="354"/>
      <c r="V70" s="354"/>
      <c r="W70" s="354"/>
      <c r="X70" s="354"/>
      <c r="Y70" s="354"/>
      <c r="Z70" s="354"/>
    </row>
    <row r="71" spans="1:26" ht="17.25" customHeight="1" x14ac:dyDescent="0.2">
      <c r="A71" s="348"/>
      <c r="B71" s="392"/>
      <c r="C71" s="857" t="s">
        <v>255</v>
      </c>
      <c r="D71" s="800"/>
      <c r="E71" s="800"/>
      <c r="F71" s="800"/>
      <c r="G71" s="800"/>
      <c r="H71" s="800"/>
      <c r="I71" s="801"/>
      <c r="J71" s="348"/>
      <c r="K71" s="348"/>
      <c r="L71" s="409"/>
      <c r="M71" s="409"/>
      <c r="N71" s="409"/>
      <c r="O71" s="409"/>
      <c r="P71" s="409"/>
      <c r="Q71" s="409"/>
      <c r="R71" s="348"/>
      <c r="S71" s="348"/>
      <c r="T71" s="354"/>
      <c r="U71" s="354"/>
      <c r="V71" s="354"/>
      <c r="W71" s="354"/>
      <c r="X71" s="354"/>
      <c r="Y71" s="354"/>
      <c r="Z71" s="354"/>
    </row>
    <row r="72" spans="1:26" ht="17.25" customHeight="1" x14ac:dyDescent="0.2">
      <c r="A72" s="348"/>
      <c r="B72" s="392"/>
      <c r="C72" s="856"/>
      <c r="D72" s="800"/>
      <c r="E72" s="800"/>
      <c r="F72" s="800"/>
      <c r="G72" s="800"/>
      <c r="H72" s="800"/>
      <c r="I72" s="801"/>
      <c r="J72" s="348"/>
      <c r="K72" s="348"/>
      <c r="L72" s="409"/>
      <c r="M72" s="409"/>
      <c r="N72" s="409"/>
      <c r="O72" s="409"/>
      <c r="P72" s="409"/>
      <c r="Q72" s="409"/>
      <c r="R72" s="348"/>
      <c r="S72" s="348"/>
      <c r="T72" s="354"/>
      <c r="U72" s="354"/>
      <c r="V72" s="354"/>
      <c r="W72" s="354"/>
      <c r="X72" s="354"/>
      <c r="Y72" s="354"/>
      <c r="Z72" s="354"/>
    </row>
    <row r="73" spans="1:26" ht="17.25" customHeight="1" x14ac:dyDescent="0.2">
      <c r="A73" s="348"/>
      <c r="B73" s="392"/>
      <c r="C73" s="856" t="s">
        <v>246</v>
      </c>
      <c r="D73" s="800"/>
      <c r="E73" s="800"/>
      <c r="F73" s="800"/>
      <c r="G73" s="800"/>
      <c r="H73" s="800"/>
      <c r="I73" s="801"/>
      <c r="J73" s="348"/>
      <c r="K73" s="348"/>
      <c r="L73" s="409"/>
      <c r="M73" s="409"/>
      <c r="N73" s="409"/>
      <c r="O73" s="409"/>
      <c r="P73" s="409"/>
      <c r="Q73" s="409"/>
      <c r="R73" s="348"/>
      <c r="S73" s="348"/>
      <c r="T73" s="354"/>
      <c r="U73" s="354"/>
      <c r="V73" s="354"/>
      <c r="W73" s="354"/>
      <c r="X73" s="354"/>
      <c r="Y73" s="354"/>
      <c r="Z73" s="354"/>
    </row>
    <row r="74" spans="1:26" ht="17.25" customHeight="1" x14ac:dyDescent="0.2">
      <c r="A74" s="348"/>
      <c r="B74" s="392">
        <v>25</v>
      </c>
      <c r="C74" s="775" t="s">
        <v>247</v>
      </c>
      <c r="D74" s="394">
        <f>H49</f>
        <v>1364.8373170517405</v>
      </c>
      <c r="E74" s="394">
        <v>162.5171701356858</v>
      </c>
      <c r="F74" s="167">
        <v>16.036464981913571</v>
      </c>
      <c r="G74" s="167">
        <v>0</v>
      </c>
      <c r="H74" s="394">
        <f>D74+E74+F74+G74</f>
        <v>1543.3909521693397</v>
      </c>
      <c r="I74" s="413">
        <f>(D74+H74)/2</f>
        <v>1454.1141346105401</v>
      </c>
      <c r="J74" s="348"/>
      <c r="K74" s="348"/>
      <c r="L74" s="409"/>
      <c r="M74" s="409"/>
      <c r="N74" s="409"/>
      <c r="O74" s="409"/>
      <c r="P74" s="409"/>
      <c r="Q74" s="409"/>
      <c r="R74" s="348"/>
      <c r="S74" s="348"/>
      <c r="T74" s="354"/>
      <c r="U74" s="354"/>
      <c r="V74" s="354"/>
      <c r="W74" s="354"/>
      <c r="X74" s="354"/>
      <c r="Y74" s="354"/>
      <c r="Z74" s="354"/>
    </row>
    <row r="75" spans="1:26" ht="17.25" customHeight="1" x14ac:dyDescent="0.2">
      <c r="A75" s="348"/>
      <c r="B75" s="392">
        <f>B74+1</f>
        <v>26</v>
      </c>
      <c r="C75" s="634" t="s">
        <v>248</v>
      </c>
      <c r="D75" s="394">
        <f>H50</f>
        <v>1800.5943238024001</v>
      </c>
      <c r="E75" s="394">
        <v>398.48539090487139</v>
      </c>
      <c r="F75" s="167">
        <v>0</v>
      </c>
      <c r="G75" s="167">
        <v>0</v>
      </c>
      <c r="H75" s="394">
        <f>D75+E75+F75+G75</f>
        <v>2199.0797147072717</v>
      </c>
      <c r="I75" s="413">
        <f>(D75+H75)/2</f>
        <v>1999.8370192548359</v>
      </c>
      <c r="J75" s="348"/>
      <c r="K75" s="348"/>
      <c r="L75" s="409"/>
      <c r="M75" s="409"/>
      <c r="N75" s="409"/>
      <c r="O75" s="409"/>
      <c r="P75" s="409"/>
      <c r="Q75" s="409"/>
      <c r="R75" s="348"/>
      <c r="S75" s="348"/>
      <c r="T75" s="354"/>
      <c r="U75" s="354"/>
      <c r="V75" s="354"/>
      <c r="W75" s="354"/>
      <c r="X75" s="354"/>
      <c r="Y75" s="354"/>
      <c r="Z75" s="354"/>
    </row>
    <row r="76" spans="1:26" ht="17.25" customHeight="1" thickBot="1" x14ac:dyDescent="0.25">
      <c r="A76" s="348"/>
      <c r="B76" s="392">
        <f t="shared" ref="B76" si="18">B75+1</f>
        <v>27</v>
      </c>
      <c r="C76" s="634" t="s">
        <v>249</v>
      </c>
      <c r="D76" s="397">
        <f>H51</f>
        <v>83.258636678033128</v>
      </c>
      <c r="E76" s="755">
        <v>12.020600425322668</v>
      </c>
      <c r="F76" s="168">
        <v>0</v>
      </c>
      <c r="G76" s="168">
        <v>0</v>
      </c>
      <c r="H76" s="755">
        <f t="shared" ref="H76:H81" si="19">D76+E76+F76+G76</f>
        <v>95.279237103355797</v>
      </c>
      <c r="I76" s="756">
        <f t="shared" ref="I76:I81" si="20">(D76+H76)/2</f>
        <v>89.268936890694462</v>
      </c>
      <c r="J76" s="348"/>
      <c r="K76" s="348"/>
      <c r="L76" s="409"/>
      <c r="M76" s="409"/>
      <c r="N76" s="409"/>
      <c r="O76" s="409"/>
      <c r="P76" s="409"/>
      <c r="Q76" s="409"/>
      <c r="R76" s="348"/>
      <c r="S76" s="348"/>
      <c r="T76" s="354"/>
      <c r="U76" s="354"/>
      <c r="V76" s="354"/>
      <c r="W76" s="354"/>
      <c r="X76" s="354"/>
      <c r="Y76" s="354"/>
      <c r="Z76" s="354"/>
    </row>
    <row r="77" spans="1:26" ht="17.25" customHeight="1" x14ac:dyDescent="0.2">
      <c r="A77" s="348"/>
      <c r="B77" s="392">
        <v>28</v>
      </c>
      <c r="C77" s="774" t="s">
        <v>250</v>
      </c>
      <c r="D77" s="400">
        <f>SUM(D74:D76)</f>
        <v>3248.6902775321742</v>
      </c>
      <c r="E77" s="400">
        <f t="shared" ref="E77:I77" si="21">SUM(E74:E76)</f>
        <v>573.02316146587987</v>
      </c>
      <c r="F77" s="400">
        <f t="shared" si="21"/>
        <v>16.036464981913571</v>
      </c>
      <c r="G77" s="400">
        <f t="shared" si="21"/>
        <v>0</v>
      </c>
      <c r="H77" s="400">
        <f t="shared" si="21"/>
        <v>3837.7499039799668</v>
      </c>
      <c r="I77" s="415">
        <f t="shared" si="21"/>
        <v>3543.2200907560705</v>
      </c>
      <c r="J77" s="348"/>
      <c r="K77" s="348"/>
      <c r="L77" s="409"/>
      <c r="M77" s="409"/>
      <c r="N77" s="409"/>
      <c r="O77" s="409"/>
      <c r="P77" s="409"/>
      <c r="Q77" s="409"/>
      <c r="R77" s="348"/>
      <c r="S77" s="348"/>
      <c r="T77" s="354"/>
      <c r="U77" s="354"/>
      <c r="V77" s="354"/>
      <c r="W77" s="354"/>
      <c r="X77" s="354"/>
      <c r="Y77" s="354"/>
      <c r="Z77" s="354"/>
    </row>
    <row r="78" spans="1:26" ht="17.25" customHeight="1" x14ac:dyDescent="0.2">
      <c r="A78" s="348"/>
      <c r="B78" s="392"/>
      <c r="C78" s="774"/>
      <c r="D78" s="394"/>
      <c r="E78" s="338"/>
      <c r="F78" s="167"/>
      <c r="G78" s="167"/>
      <c r="H78" s="338"/>
      <c r="I78" s="759"/>
      <c r="J78" s="348"/>
      <c r="K78" s="348"/>
      <c r="L78" s="409"/>
      <c r="M78" s="409"/>
      <c r="N78" s="409"/>
      <c r="O78" s="409"/>
      <c r="P78" s="409"/>
      <c r="Q78" s="409"/>
      <c r="R78" s="348"/>
      <c r="S78" s="348"/>
      <c r="T78" s="354"/>
      <c r="U78" s="354"/>
      <c r="V78" s="354"/>
      <c r="W78" s="354"/>
      <c r="X78" s="354"/>
      <c r="Y78" s="354"/>
      <c r="Z78" s="354"/>
    </row>
    <row r="79" spans="1:26" ht="17.25" customHeight="1" x14ac:dyDescent="0.2">
      <c r="A79" s="348"/>
      <c r="B79" s="392"/>
      <c r="C79" s="774" t="s">
        <v>256</v>
      </c>
      <c r="D79" s="394"/>
      <c r="E79" s="338"/>
      <c r="F79" s="167"/>
      <c r="G79" s="167"/>
      <c r="H79" s="338"/>
      <c r="I79" s="759"/>
      <c r="J79" s="348"/>
      <c r="K79" s="348"/>
      <c r="L79" s="409"/>
      <c r="M79" s="409"/>
      <c r="N79" s="409"/>
      <c r="O79" s="409"/>
      <c r="P79" s="409"/>
      <c r="Q79" s="409"/>
      <c r="R79" s="348"/>
      <c r="S79" s="348"/>
      <c r="T79" s="354"/>
      <c r="U79" s="354"/>
      <c r="V79" s="354"/>
      <c r="W79" s="354"/>
      <c r="X79" s="354"/>
      <c r="Y79" s="354"/>
      <c r="Z79" s="354"/>
    </row>
    <row r="80" spans="1:26" ht="17.25" customHeight="1" x14ac:dyDescent="0.2">
      <c r="A80" s="348"/>
      <c r="B80" s="392">
        <v>29</v>
      </c>
      <c r="C80" s="775" t="s">
        <v>257</v>
      </c>
      <c r="D80" s="394">
        <f>H55</f>
        <v>2668.8263889040295</v>
      </c>
      <c r="E80" s="394">
        <v>17.960712219818205</v>
      </c>
      <c r="F80" s="167">
        <v>3.5621166642082467</v>
      </c>
      <c r="G80" s="167">
        <v>0</v>
      </c>
      <c r="H80" s="394">
        <f t="shared" si="19"/>
        <v>2690.3492177880557</v>
      </c>
      <c r="I80" s="413">
        <f t="shared" si="20"/>
        <v>2679.5878033460426</v>
      </c>
      <c r="J80" s="348"/>
      <c r="K80" s="348"/>
      <c r="L80" s="409"/>
      <c r="M80" s="409"/>
      <c r="N80" s="409"/>
      <c r="O80" s="409"/>
      <c r="P80" s="409"/>
      <c r="Q80" s="409"/>
      <c r="R80" s="348"/>
      <c r="S80" s="348"/>
      <c r="T80" s="354"/>
      <c r="U80" s="354"/>
      <c r="V80" s="354"/>
      <c r="W80" s="354"/>
      <c r="X80" s="354"/>
      <c r="Y80" s="354"/>
      <c r="Z80" s="354"/>
    </row>
    <row r="81" spans="1:26" ht="17.25" customHeight="1" thickBot="1" x14ac:dyDescent="0.25">
      <c r="A81" s="348"/>
      <c r="B81" s="392">
        <f>B80+1</f>
        <v>30</v>
      </c>
      <c r="C81" s="775" t="s">
        <v>258</v>
      </c>
      <c r="D81" s="397">
        <f>H56</f>
        <v>1.2206682871741039</v>
      </c>
      <c r="E81" s="397">
        <v>3.5894975479781368</v>
      </c>
      <c r="F81" s="168">
        <v>0.23642606080459772</v>
      </c>
      <c r="G81" s="168">
        <v>0</v>
      </c>
      <c r="H81" s="397">
        <f t="shared" si="19"/>
        <v>5.0465918959568379</v>
      </c>
      <c r="I81" s="414">
        <f t="shared" si="20"/>
        <v>3.1336300915654709</v>
      </c>
      <c r="J81" s="348"/>
      <c r="K81" s="348"/>
      <c r="L81" s="409"/>
      <c r="M81" s="409"/>
      <c r="N81" s="409"/>
      <c r="O81" s="409"/>
      <c r="P81" s="409"/>
      <c r="Q81" s="409"/>
      <c r="R81" s="348"/>
      <c r="S81" s="348"/>
      <c r="T81" s="354"/>
      <c r="U81" s="354"/>
      <c r="V81" s="354"/>
      <c r="W81" s="354"/>
      <c r="X81" s="354"/>
      <c r="Y81" s="354"/>
      <c r="Z81" s="354"/>
    </row>
    <row r="82" spans="1:26" ht="17.25" customHeight="1" x14ac:dyDescent="0.2">
      <c r="A82" s="348"/>
      <c r="B82" s="392">
        <v>31</v>
      </c>
      <c r="C82" s="774" t="s">
        <v>259</v>
      </c>
      <c r="D82" s="400">
        <f>SUM(D80:D81)</f>
        <v>2670.0470571912037</v>
      </c>
      <c r="E82" s="400">
        <f t="shared" ref="E82:I82" si="22">SUM(E80:E81)</f>
        <v>21.550209767796343</v>
      </c>
      <c r="F82" s="400">
        <f t="shared" si="22"/>
        <v>3.7985427250128443</v>
      </c>
      <c r="G82" s="400">
        <f t="shared" si="22"/>
        <v>0</v>
      </c>
      <c r="H82" s="400">
        <f t="shared" si="22"/>
        <v>2695.3958096840124</v>
      </c>
      <c r="I82" s="415">
        <f t="shared" si="22"/>
        <v>2682.7214334376081</v>
      </c>
      <c r="J82" s="348"/>
      <c r="K82" s="348"/>
      <c r="L82" s="409"/>
      <c r="M82" s="409"/>
      <c r="N82" s="409"/>
      <c r="O82" s="409"/>
      <c r="P82" s="409"/>
      <c r="Q82" s="409"/>
      <c r="R82" s="348"/>
      <c r="S82" s="348"/>
      <c r="T82" s="354"/>
      <c r="U82" s="354"/>
      <c r="V82" s="354"/>
      <c r="W82" s="354"/>
      <c r="X82" s="354"/>
      <c r="Y82" s="354"/>
      <c r="Z82" s="354"/>
    </row>
    <row r="83" spans="1:26" ht="17.25" customHeight="1" x14ac:dyDescent="0.2">
      <c r="A83" s="348"/>
      <c r="B83" s="392"/>
      <c r="C83" s="774"/>
      <c r="D83" s="394"/>
      <c r="E83" s="394"/>
      <c r="F83" s="167"/>
      <c r="G83" s="167"/>
      <c r="H83" s="394"/>
      <c r="I83" s="413"/>
      <c r="J83" s="348"/>
      <c r="K83" s="348"/>
      <c r="L83" s="409"/>
      <c r="M83" s="409"/>
      <c r="N83" s="409"/>
      <c r="O83" s="409"/>
      <c r="P83" s="409"/>
      <c r="Q83" s="409"/>
      <c r="R83" s="348"/>
      <c r="S83" s="348"/>
      <c r="T83" s="354"/>
      <c r="U83" s="354"/>
      <c r="V83" s="354"/>
      <c r="W83" s="354"/>
      <c r="X83" s="354"/>
      <c r="Y83" s="354"/>
      <c r="Z83" s="354"/>
    </row>
    <row r="84" spans="1:26" ht="18.75" customHeight="1" x14ac:dyDescent="0.2">
      <c r="A84" s="348"/>
      <c r="B84" s="392">
        <v>32</v>
      </c>
      <c r="C84" s="774" t="s">
        <v>252</v>
      </c>
      <c r="D84" s="394">
        <f>H59</f>
        <v>542.57293488218806</v>
      </c>
      <c r="E84" s="394">
        <v>36.421653473233611</v>
      </c>
      <c r="F84" s="167">
        <v>1.1209440920345164</v>
      </c>
      <c r="G84" s="167">
        <v>0</v>
      </c>
      <c r="H84" s="394">
        <f>D84+E84+F84+G84</f>
        <v>580.11553244745619</v>
      </c>
      <c r="I84" s="413">
        <f>(D84+H84)/2</f>
        <v>561.34423366482213</v>
      </c>
      <c r="J84" s="348"/>
      <c r="K84" s="348"/>
      <c r="L84" s="409"/>
      <c r="M84" s="409"/>
      <c r="N84" s="409"/>
      <c r="O84" s="409"/>
      <c r="P84" s="409"/>
      <c r="Q84" s="409"/>
      <c r="R84" s="348"/>
      <c r="S84" s="348"/>
      <c r="T84" s="354"/>
      <c r="U84" s="354"/>
      <c r="V84" s="354"/>
      <c r="W84" s="354"/>
      <c r="X84" s="354"/>
      <c r="Y84" s="354"/>
      <c r="Z84" s="354"/>
    </row>
    <row r="85" spans="1:26" ht="18.75" customHeight="1" thickBot="1" x14ac:dyDescent="0.25">
      <c r="A85" s="348"/>
      <c r="B85" s="392"/>
      <c r="C85" s="774"/>
      <c r="D85" s="397"/>
      <c r="E85" s="397"/>
      <c r="F85" s="168"/>
      <c r="G85" s="168"/>
      <c r="H85" s="397"/>
      <c r="I85" s="414"/>
      <c r="J85" s="348"/>
      <c r="K85" s="348"/>
      <c r="L85" s="409"/>
      <c r="M85" s="409"/>
      <c r="N85" s="409"/>
      <c r="O85" s="409"/>
      <c r="P85" s="409"/>
      <c r="Q85" s="409"/>
      <c r="R85" s="348"/>
      <c r="S85" s="348"/>
      <c r="T85" s="354"/>
      <c r="U85" s="354"/>
      <c r="V85" s="354"/>
      <c r="W85" s="354"/>
      <c r="X85" s="354"/>
      <c r="Y85" s="354"/>
      <c r="Z85" s="354"/>
    </row>
    <row r="86" spans="1:26" ht="17.25" customHeight="1" x14ac:dyDescent="0.2">
      <c r="A86" s="348"/>
      <c r="B86" s="392">
        <f>B84+1</f>
        <v>33</v>
      </c>
      <c r="C86" s="778" t="s">
        <v>253</v>
      </c>
      <c r="D86" s="400">
        <f>D77+D82+D84</f>
        <v>6461.3102696055657</v>
      </c>
      <c r="E86" s="400">
        <f t="shared" ref="E86:I86" si="23">E77+E82+E84</f>
        <v>630.99502470690982</v>
      </c>
      <c r="F86" s="400">
        <f t="shared" si="23"/>
        <v>20.955951798960932</v>
      </c>
      <c r="G86" s="400">
        <f t="shared" si="23"/>
        <v>0</v>
      </c>
      <c r="H86" s="400">
        <f t="shared" si="23"/>
        <v>7113.261246111435</v>
      </c>
      <c r="I86" s="415">
        <f t="shared" si="23"/>
        <v>6787.2857578585008</v>
      </c>
      <c r="J86" s="348"/>
      <c r="K86" s="348"/>
      <c r="L86" s="409"/>
      <c r="M86" s="409"/>
      <c r="N86" s="409"/>
      <c r="O86" s="409"/>
      <c r="P86" s="409"/>
      <c r="Q86" s="409"/>
      <c r="R86" s="348"/>
      <c r="S86" s="348"/>
      <c r="T86" s="354"/>
      <c r="U86" s="354"/>
      <c r="V86" s="354"/>
      <c r="W86" s="354"/>
      <c r="X86" s="354"/>
      <c r="Y86" s="354"/>
      <c r="Z86" s="354"/>
    </row>
    <row r="87" spans="1:26" ht="17.25" customHeight="1" x14ac:dyDescent="0.2">
      <c r="A87" s="348"/>
      <c r="B87" s="392"/>
      <c r="C87" s="774"/>
      <c r="D87" s="394"/>
      <c r="E87" s="394"/>
      <c r="F87" s="394"/>
      <c r="G87" s="394"/>
      <c r="H87" s="394"/>
      <c r="I87" s="413"/>
      <c r="J87" s="348"/>
      <c r="K87" s="348"/>
      <c r="L87" s="409"/>
      <c r="M87" s="409"/>
      <c r="N87" s="409"/>
      <c r="O87" s="409"/>
      <c r="P87" s="409"/>
      <c r="Q87" s="409"/>
      <c r="R87" s="348"/>
      <c r="S87" s="348"/>
      <c r="T87" s="354"/>
      <c r="U87" s="354"/>
      <c r="V87" s="354"/>
      <c r="W87" s="354"/>
      <c r="X87" s="354"/>
      <c r="Y87" s="354"/>
      <c r="Z87" s="354"/>
    </row>
    <row r="88" spans="1:26" ht="17.100000000000001" customHeight="1" thickBot="1" x14ac:dyDescent="0.25">
      <c r="A88" s="348"/>
      <c r="B88" s="392">
        <f>B86+1</f>
        <v>34</v>
      </c>
      <c r="C88" s="774" t="s">
        <v>254</v>
      </c>
      <c r="D88" s="168">
        <f>H63</f>
        <v>2605.4111148627985</v>
      </c>
      <c r="E88" s="168">
        <v>11.348526039999999</v>
      </c>
      <c r="F88" s="168">
        <v>0</v>
      </c>
      <c r="G88" s="168">
        <v>0</v>
      </c>
      <c r="H88" s="397">
        <f>D88+E88+F88+G88</f>
        <v>2616.7596409027983</v>
      </c>
      <c r="I88" s="414">
        <f>(D88+H88)/2</f>
        <v>2611.0853778827986</v>
      </c>
      <c r="J88" s="348"/>
      <c r="K88" s="348"/>
      <c r="L88" s="409"/>
      <c r="M88" s="409"/>
      <c r="N88" s="409"/>
      <c r="O88" s="409"/>
      <c r="P88" s="409"/>
      <c r="Q88" s="409"/>
      <c r="R88" s="348"/>
      <c r="S88" s="348"/>
      <c r="T88" s="354"/>
      <c r="U88" s="354"/>
      <c r="V88" s="354"/>
      <c r="W88" s="354"/>
      <c r="X88" s="354"/>
      <c r="Y88" s="354"/>
      <c r="Z88" s="354"/>
    </row>
    <row r="89" spans="1:26" ht="24" customHeight="1" thickBot="1" x14ac:dyDescent="0.25">
      <c r="A89" s="348"/>
      <c r="B89" s="524">
        <f>B88+1</f>
        <v>35</v>
      </c>
      <c r="C89" s="779" t="s">
        <v>27</v>
      </c>
      <c r="D89" s="527">
        <f>D86+D88</f>
        <v>9066.7213844683647</v>
      </c>
      <c r="E89" s="527">
        <f t="shared" ref="E89:I89" si="24">E86+E88</f>
        <v>642.34355074690984</v>
      </c>
      <c r="F89" s="527">
        <f t="shared" si="24"/>
        <v>20.955951798960932</v>
      </c>
      <c r="G89" s="527">
        <f t="shared" si="24"/>
        <v>0</v>
      </c>
      <c r="H89" s="527">
        <f t="shared" si="24"/>
        <v>9730.0208870142342</v>
      </c>
      <c r="I89" s="528">
        <f t="shared" si="24"/>
        <v>9398.3711357412994</v>
      </c>
      <c r="J89" s="348"/>
      <c r="K89" s="348"/>
      <c r="L89" s="409"/>
      <c r="M89" s="409"/>
      <c r="N89" s="409"/>
      <c r="O89" s="409"/>
      <c r="P89" s="409"/>
      <c r="Q89" s="409"/>
      <c r="R89" s="348"/>
      <c r="S89" s="348"/>
      <c r="T89" s="354"/>
      <c r="U89" s="354"/>
      <c r="V89" s="354"/>
      <c r="W89" s="354"/>
      <c r="X89" s="354"/>
      <c r="Y89" s="354"/>
      <c r="Z89" s="354"/>
    </row>
    <row r="90" spans="1:26" ht="17.45" customHeight="1" thickTop="1" x14ac:dyDescent="0.2">
      <c r="A90" s="348"/>
      <c r="B90" s="529"/>
      <c r="C90" s="898"/>
      <c r="D90" s="532"/>
      <c r="E90" s="532"/>
      <c r="F90" s="532"/>
      <c r="G90" s="532"/>
      <c r="H90" s="532"/>
      <c r="I90" s="533"/>
      <c r="J90" s="348"/>
      <c r="K90" s="348"/>
      <c r="L90" s="409"/>
      <c r="M90" s="409"/>
      <c r="N90" s="409"/>
      <c r="O90" s="409"/>
      <c r="P90" s="409"/>
      <c r="Q90" s="409"/>
      <c r="R90" s="348"/>
      <c r="S90" s="348"/>
      <c r="T90" s="354"/>
      <c r="U90" s="354"/>
      <c r="V90" s="354"/>
      <c r="W90" s="354"/>
      <c r="X90" s="354"/>
      <c r="Y90" s="354"/>
      <c r="Z90" s="354"/>
    </row>
    <row r="91" spans="1:26" ht="17.45" customHeight="1" x14ac:dyDescent="0.2">
      <c r="A91" s="348"/>
      <c r="B91" s="524"/>
      <c r="C91" s="899" t="s">
        <v>260</v>
      </c>
      <c r="D91" s="394"/>
      <c r="E91" s="394"/>
      <c r="F91" s="394"/>
      <c r="G91" s="394"/>
      <c r="H91" s="394"/>
      <c r="I91" s="413"/>
      <c r="J91" s="348"/>
      <c r="K91" s="348"/>
      <c r="L91" s="409"/>
      <c r="M91" s="409"/>
      <c r="N91" s="409"/>
      <c r="O91" s="409"/>
      <c r="P91" s="409"/>
      <c r="Q91" s="409"/>
      <c r="R91" s="348"/>
      <c r="S91" s="348"/>
      <c r="T91" s="354"/>
      <c r="U91" s="354"/>
      <c r="V91" s="354"/>
      <c r="W91" s="354"/>
      <c r="X91" s="354"/>
      <c r="Y91" s="354"/>
      <c r="Z91" s="354"/>
    </row>
    <row r="92" spans="1:26" ht="22.5" customHeight="1" thickBot="1" x14ac:dyDescent="0.25">
      <c r="A92" s="348"/>
      <c r="B92" s="402">
        <f>B89+1</f>
        <v>36</v>
      </c>
      <c r="C92" s="782" t="s">
        <v>261</v>
      </c>
      <c r="D92" s="397">
        <f>H67</f>
        <v>0</v>
      </c>
      <c r="E92" s="397">
        <v>0</v>
      </c>
      <c r="F92" s="168">
        <v>0</v>
      </c>
      <c r="G92" s="397">
        <v>0</v>
      </c>
      <c r="H92" s="397">
        <f>D92+E92+F92+G92</f>
        <v>0</v>
      </c>
      <c r="I92" s="414">
        <f>(D92+H92)/2</f>
        <v>0</v>
      </c>
      <c r="J92" s="348"/>
      <c r="K92" s="348"/>
      <c r="L92" s="409"/>
      <c r="M92" s="409"/>
      <c r="N92" s="409"/>
      <c r="O92" s="900"/>
      <c r="P92" s="409"/>
      <c r="Q92" s="409"/>
      <c r="R92" s="348"/>
      <c r="S92" s="348"/>
      <c r="T92" s="354"/>
      <c r="U92" s="354"/>
      <c r="V92" s="354"/>
      <c r="W92" s="354"/>
      <c r="X92" s="354"/>
      <c r="Y92" s="354"/>
      <c r="Z92" s="354"/>
    </row>
    <row r="93" spans="1:26" ht="17.25" customHeight="1" x14ac:dyDescent="0.2">
      <c r="A93" s="348"/>
      <c r="B93" s="624"/>
      <c r="C93" s="647"/>
      <c r="D93" s="400"/>
      <c r="E93" s="641"/>
      <c r="F93" s="668"/>
      <c r="G93" s="651"/>
      <c r="H93" s="641"/>
      <c r="I93" s="401"/>
      <c r="J93" s="348"/>
      <c r="K93" s="348"/>
      <c r="L93" s="409"/>
      <c r="M93" s="409"/>
      <c r="N93" s="409"/>
      <c r="O93" s="409"/>
      <c r="P93" s="409"/>
      <c r="Q93" s="409"/>
      <c r="R93" s="348"/>
      <c r="S93" s="348"/>
      <c r="T93" s="354"/>
      <c r="U93" s="354"/>
      <c r="V93" s="354"/>
      <c r="W93" s="354"/>
      <c r="X93" s="354"/>
      <c r="Y93" s="354"/>
      <c r="Z93" s="354"/>
    </row>
    <row r="94" spans="1:26" ht="17.25" customHeight="1" x14ac:dyDescent="0.2">
      <c r="A94" s="348"/>
      <c r="B94" s="392"/>
      <c r="C94" s="796" t="s">
        <v>195</v>
      </c>
      <c r="D94" s="395"/>
      <c r="E94" s="395"/>
      <c r="F94" s="395"/>
      <c r="G94" s="395"/>
      <c r="H94" s="395"/>
      <c r="I94" s="396"/>
      <c r="J94" s="348"/>
      <c r="K94" s="348"/>
      <c r="L94" s="409"/>
      <c r="M94" s="409"/>
      <c r="N94" s="409"/>
      <c r="O94" s="409"/>
      <c r="P94" s="409"/>
      <c r="Q94" s="409"/>
      <c r="R94" s="348"/>
      <c r="S94" s="348"/>
      <c r="T94" s="354"/>
      <c r="U94" s="354"/>
      <c r="V94" s="354"/>
      <c r="W94" s="354"/>
      <c r="X94" s="354"/>
      <c r="Y94" s="354"/>
      <c r="Z94" s="354"/>
    </row>
    <row r="95" spans="1:26" ht="17.25" customHeight="1" x14ac:dyDescent="0.2">
      <c r="A95" s="348"/>
      <c r="B95" s="392"/>
      <c r="C95" s="796"/>
      <c r="D95" s="395"/>
      <c r="E95" s="395"/>
      <c r="F95" s="395"/>
      <c r="G95" s="395"/>
      <c r="H95" s="395"/>
      <c r="I95" s="396"/>
      <c r="J95" s="348"/>
      <c r="K95" s="348"/>
      <c r="L95" s="409"/>
      <c r="M95" s="409"/>
      <c r="N95" s="409"/>
      <c r="O95" s="409"/>
      <c r="P95" s="409"/>
      <c r="Q95" s="409"/>
      <c r="R95" s="348"/>
      <c r="S95" s="348"/>
      <c r="T95" s="354"/>
      <c r="U95" s="354"/>
      <c r="V95" s="354"/>
      <c r="W95" s="354"/>
      <c r="X95" s="354"/>
      <c r="Y95" s="354"/>
      <c r="Z95" s="354"/>
    </row>
    <row r="96" spans="1:26" ht="17.25" customHeight="1" x14ac:dyDescent="0.2">
      <c r="A96" s="348"/>
      <c r="B96" s="392"/>
      <c r="C96" s="806" t="s">
        <v>255</v>
      </c>
      <c r="D96" s="395"/>
      <c r="E96" s="395"/>
      <c r="F96" s="395"/>
      <c r="G96" s="395"/>
      <c r="H96" s="395"/>
      <c r="I96" s="396"/>
      <c r="J96" s="348"/>
      <c r="K96" s="348"/>
      <c r="L96" s="409"/>
      <c r="M96" s="409"/>
      <c r="N96" s="409"/>
      <c r="O96" s="409"/>
      <c r="P96" s="409"/>
      <c r="Q96" s="409"/>
      <c r="R96" s="348"/>
      <c r="S96" s="348"/>
      <c r="T96" s="354"/>
      <c r="U96" s="354"/>
      <c r="V96" s="354"/>
      <c r="W96" s="354"/>
      <c r="X96" s="354"/>
      <c r="Y96" s="354"/>
      <c r="Z96" s="354"/>
    </row>
    <row r="97" spans="1:26" ht="17.25" customHeight="1" x14ac:dyDescent="0.2">
      <c r="A97" s="348"/>
      <c r="B97" s="392"/>
      <c r="C97" s="796"/>
      <c r="D97" s="395"/>
      <c r="E97" s="395"/>
      <c r="F97" s="395"/>
      <c r="G97" s="395"/>
      <c r="H97" s="395"/>
      <c r="I97" s="396"/>
      <c r="J97" s="348"/>
      <c r="K97" s="348"/>
      <c r="L97" s="409"/>
      <c r="M97" s="409"/>
      <c r="N97" s="409"/>
      <c r="O97" s="409"/>
      <c r="P97" s="409"/>
      <c r="Q97" s="409"/>
      <c r="R97" s="348"/>
      <c r="S97" s="348"/>
      <c r="T97" s="354"/>
      <c r="U97" s="354"/>
      <c r="V97" s="354"/>
      <c r="W97" s="354"/>
      <c r="X97" s="354"/>
      <c r="Y97" s="354"/>
      <c r="Z97" s="354"/>
    </row>
    <row r="98" spans="1:26" ht="17.25" customHeight="1" x14ac:dyDescent="0.2">
      <c r="A98" s="348"/>
      <c r="B98" s="392"/>
      <c r="C98" s="796" t="s">
        <v>246</v>
      </c>
      <c r="D98" s="395"/>
      <c r="E98" s="395"/>
      <c r="F98" s="395"/>
      <c r="G98" s="395"/>
      <c r="H98" s="395"/>
      <c r="I98" s="396"/>
      <c r="J98" s="348"/>
      <c r="K98" s="348"/>
      <c r="L98" s="409"/>
      <c r="M98" s="409"/>
      <c r="N98" s="409"/>
      <c r="O98" s="409"/>
      <c r="P98" s="409"/>
      <c r="Q98" s="409"/>
      <c r="R98" s="348"/>
      <c r="S98" s="348"/>
      <c r="T98" s="354"/>
      <c r="U98" s="354"/>
      <c r="V98" s="354"/>
      <c r="W98" s="354"/>
      <c r="X98" s="354"/>
      <c r="Y98" s="354"/>
      <c r="Z98" s="354"/>
    </row>
    <row r="99" spans="1:26" ht="17.25" customHeight="1" x14ac:dyDescent="0.2">
      <c r="A99" s="348"/>
      <c r="B99" s="392">
        <v>37</v>
      </c>
      <c r="C99" s="658" t="s">
        <v>247</v>
      </c>
      <c r="D99" s="394">
        <f>H74</f>
        <v>1543.3909521693397</v>
      </c>
      <c r="E99" s="394">
        <v>198.21686395415736</v>
      </c>
      <c r="F99" s="167">
        <v>21.353230002102872</v>
      </c>
      <c r="G99" s="167">
        <v>0</v>
      </c>
      <c r="H99" s="394">
        <f>D99+E99+F99+G99</f>
        <v>1762.9610461256</v>
      </c>
      <c r="I99" s="427">
        <f>(D99+H99)/2</f>
        <v>1653.1759991474698</v>
      </c>
      <c r="J99" s="348"/>
      <c r="K99" s="348"/>
      <c r="L99" s="409"/>
      <c r="M99" s="409"/>
      <c r="N99" s="409"/>
      <c r="O99" s="409"/>
      <c r="P99" s="409"/>
      <c r="Q99" s="409"/>
      <c r="R99" s="348"/>
      <c r="S99" s="348"/>
      <c r="T99" s="354"/>
      <c r="U99" s="354"/>
      <c r="V99" s="354"/>
      <c r="W99" s="354"/>
      <c r="X99" s="354"/>
      <c r="Y99" s="354"/>
      <c r="Z99" s="354"/>
    </row>
    <row r="100" spans="1:26" ht="17.25" customHeight="1" x14ac:dyDescent="0.2">
      <c r="A100" s="348"/>
      <c r="B100" s="392">
        <f>B99+1</f>
        <v>38</v>
      </c>
      <c r="C100" s="634" t="s">
        <v>248</v>
      </c>
      <c r="D100" s="394">
        <f>H75</f>
        <v>2199.0797147072717</v>
      </c>
      <c r="E100" s="394">
        <v>398.48539024487138</v>
      </c>
      <c r="F100" s="167">
        <v>0</v>
      </c>
      <c r="G100" s="167">
        <v>0</v>
      </c>
      <c r="H100" s="394">
        <f>D100+E100+F100+G100</f>
        <v>2597.565104952143</v>
      </c>
      <c r="I100" s="427">
        <f>(D100+H100)/2</f>
        <v>2398.3224098297073</v>
      </c>
      <c r="J100" s="348"/>
      <c r="K100" s="348"/>
      <c r="L100" s="409"/>
      <c r="M100" s="409"/>
      <c r="N100" s="409"/>
      <c r="O100" s="409"/>
      <c r="P100" s="409"/>
      <c r="Q100" s="409"/>
      <c r="R100" s="348"/>
      <c r="S100" s="348"/>
      <c r="T100" s="354"/>
      <c r="U100" s="354"/>
      <c r="V100" s="354"/>
      <c r="W100" s="354"/>
      <c r="X100" s="354"/>
      <c r="Y100" s="354"/>
      <c r="Z100" s="354"/>
    </row>
    <row r="101" spans="1:26" ht="17.25" customHeight="1" thickBot="1" x14ac:dyDescent="0.25">
      <c r="A101" s="348"/>
      <c r="B101" s="392">
        <f t="shared" ref="B101" si="25">B100+1</f>
        <v>39</v>
      </c>
      <c r="C101" s="634" t="s">
        <v>249</v>
      </c>
      <c r="D101" s="755">
        <f>H76</f>
        <v>95.279237103355797</v>
      </c>
      <c r="E101" s="755">
        <v>12.020600425322668</v>
      </c>
      <c r="F101" s="168">
        <v>0</v>
      </c>
      <c r="G101" s="168">
        <v>0</v>
      </c>
      <c r="H101" s="755">
        <f t="shared" ref="H101:H106" si="26">D101+E101+F101+G101</f>
        <v>107.29983752867847</v>
      </c>
      <c r="I101" s="877">
        <f t="shared" ref="I101:I106" si="27">(D101+H101)/2</f>
        <v>101.28953731601713</v>
      </c>
      <c r="J101" s="348"/>
      <c r="K101" s="348"/>
      <c r="L101" s="409"/>
      <c r="M101" s="409"/>
      <c r="N101" s="409"/>
      <c r="O101" s="409"/>
      <c r="P101" s="409"/>
      <c r="Q101" s="409"/>
      <c r="R101" s="348"/>
      <c r="S101" s="348"/>
      <c r="T101" s="354"/>
      <c r="U101" s="354"/>
      <c r="V101" s="354"/>
      <c r="W101" s="354"/>
      <c r="X101" s="354"/>
      <c r="Y101" s="354"/>
      <c r="Z101" s="354"/>
    </row>
    <row r="102" spans="1:26" ht="17.25" customHeight="1" x14ac:dyDescent="0.2">
      <c r="A102" s="348"/>
      <c r="B102" s="392">
        <v>40</v>
      </c>
      <c r="C102" s="622" t="s">
        <v>250</v>
      </c>
      <c r="D102" s="757">
        <f>SUM(D99:D101)</f>
        <v>3837.7499039799668</v>
      </c>
      <c r="E102" s="757">
        <f t="shared" ref="E102:I102" si="28">SUM(E99:E101)</f>
        <v>608.72285462435138</v>
      </c>
      <c r="F102" s="757">
        <f t="shared" si="28"/>
        <v>21.353230002102872</v>
      </c>
      <c r="G102" s="400">
        <f t="shared" si="28"/>
        <v>0</v>
      </c>
      <c r="H102" s="757">
        <f t="shared" si="28"/>
        <v>4467.8259886064216</v>
      </c>
      <c r="I102" s="878">
        <f t="shared" si="28"/>
        <v>4152.7879462931942</v>
      </c>
      <c r="J102" s="348"/>
      <c r="K102" s="348"/>
      <c r="L102" s="409"/>
      <c r="M102" s="409"/>
      <c r="N102" s="409"/>
      <c r="O102" s="409"/>
      <c r="P102" s="409"/>
      <c r="Q102" s="409"/>
      <c r="R102" s="348"/>
      <c r="S102" s="348"/>
      <c r="T102" s="354"/>
      <c r="U102" s="354"/>
      <c r="V102" s="354"/>
      <c r="W102" s="354"/>
      <c r="X102" s="354"/>
      <c r="Y102" s="354"/>
      <c r="Z102" s="354"/>
    </row>
    <row r="103" spans="1:26" ht="17.25" customHeight="1" x14ac:dyDescent="0.2">
      <c r="A103" s="348"/>
      <c r="B103" s="392"/>
      <c r="C103" s="622"/>
      <c r="D103" s="338"/>
      <c r="E103" s="338"/>
      <c r="F103" s="167"/>
      <c r="G103" s="167"/>
      <c r="H103" s="338"/>
      <c r="I103" s="879"/>
      <c r="J103" s="348"/>
      <c r="K103" s="348"/>
      <c r="L103" s="409"/>
      <c r="M103" s="409"/>
      <c r="N103" s="409"/>
      <c r="O103" s="409"/>
      <c r="P103" s="409"/>
      <c r="Q103" s="409"/>
      <c r="R103" s="348"/>
      <c r="S103" s="348"/>
      <c r="T103" s="354"/>
      <c r="U103" s="354"/>
      <c r="V103" s="354"/>
      <c r="W103" s="354"/>
      <c r="X103" s="354"/>
      <c r="Y103" s="354"/>
      <c r="Z103" s="354"/>
    </row>
    <row r="104" spans="1:26" ht="17.25" customHeight="1" x14ac:dyDescent="0.2">
      <c r="A104" s="348"/>
      <c r="B104" s="392"/>
      <c r="C104" s="622" t="s">
        <v>256</v>
      </c>
      <c r="D104" s="338"/>
      <c r="E104" s="338"/>
      <c r="F104" s="167"/>
      <c r="G104" s="167"/>
      <c r="H104" s="338"/>
      <c r="I104" s="879"/>
      <c r="J104" s="348"/>
      <c r="K104" s="348"/>
      <c r="L104" s="409"/>
      <c r="M104" s="409"/>
      <c r="N104" s="409"/>
      <c r="O104" s="409"/>
      <c r="P104" s="409"/>
      <c r="Q104" s="409"/>
      <c r="R104" s="348"/>
      <c r="S104" s="348"/>
      <c r="T104" s="354"/>
      <c r="U104" s="354"/>
      <c r="V104" s="354"/>
      <c r="W104" s="354"/>
      <c r="X104" s="354"/>
      <c r="Y104" s="354"/>
      <c r="Z104" s="354"/>
    </row>
    <row r="105" spans="1:26" ht="18.75" customHeight="1" x14ac:dyDescent="0.2">
      <c r="A105" s="348"/>
      <c r="B105" s="392">
        <v>41</v>
      </c>
      <c r="C105" s="658" t="s">
        <v>257</v>
      </c>
      <c r="D105" s="394">
        <f>H80</f>
        <v>2690.3492177880557</v>
      </c>
      <c r="E105" s="394">
        <v>23.907027233810048</v>
      </c>
      <c r="F105" s="167">
        <v>2.6817163971983922</v>
      </c>
      <c r="G105" s="167">
        <v>0</v>
      </c>
      <c r="H105" s="394">
        <f t="shared" si="26"/>
        <v>2716.9379614190639</v>
      </c>
      <c r="I105" s="427">
        <f t="shared" si="27"/>
        <v>2703.64358960356</v>
      </c>
      <c r="J105" s="348"/>
      <c r="K105" s="348"/>
      <c r="L105" s="409"/>
      <c r="M105" s="409"/>
      <c r="N105" s="409"/>
      <c r="O105" s="409"/>
      <c r="P105" s="409"/>
      <c r="Q105" s="409"/>
      <c r="R105" s="348"/>
      <c r="S105" s="348"/>
      <c r="T105" s="354"/>
      <c r="U105" s="354"/>
      <c r="V105" s="354"/>
      <c r="W105" s="354"/>
      <c r="X105" s="354"/>
      <c r="Y105" s="354"/>
      <c r="Z105" s="354"/>
    </row>
    <row r="106" spans="1:26" ht="18.75" customHeight="1" thickBot="1" x14ac:dyDescent="0.25">
      <c r="A106" s="348"/>
      <c r="B106" s="392">
        <v>42</v>
      </c>
      <c r="C106" s="658" t="s">
        <v>258</v>
      </c>
      <c r="D106" s="397">
        <f>H81</f>
        <v>5.0465918959568379</v>
      </c>
      <c r="E106" s="397">
        <v>4.0623496695873325</v>
      </c>
      <c r="F106" s="168">
        <v>0</v>
      </c>
      <c r="G106" s="168">
        <v>0</v>
      </c>
      <c r="H106" s="397">
        <f t="shared" si="26"/>
        <v>9.1089415655441712</v>
      </c>
      <c r="I106" s="429">
        <f t="shared" si="27"/>
        <v>7.0777667307505041</v>
      </c>
      <c r="J106" s="348"/>
      <c r="K106" s="348"/>
      <c r="L106" s="409"/>
      <c r="M106" s="409"/>
      <c r="N106" s="409"/>
      <c r="O106" s="409"/>
      <c r="P106" s="409"/>
      <c r="Q106" s="409"/>
      <c r="R106" s="348"/>
      <c r="S106" s="348"/>
      <c r="T106" s="354"/>
      <c r="U106" s="354"/>
      <c r="V106" s="354"/>
      <c r="W106" s="354"/>
      <c r="X106" s="354"/>
      <c r="Y106" s="354"/>
      <c r="Z106" s="354"/>
    </row>
    <row r="107" spans="1:26" ht="18.75" customHeight="1" x14ac:dyDescent="0.2">
      <c r="A107" s="348"/>
      <c r="B107" s="392">
        <v>43</v>
      </c>
      <c r="C107" s="622" t="s">
        <v>259</v>
      </c>
      <c r="D107" s="400">
        <f>SUM(D105:D106)</f>
        <v>2695.3958096840124</v>
      </c>
      <c r="E107" s="400">
        <f t="shared" ref="E107:I107" si="29">SUM(E105:E106)</f>
        <v>27.969376903397382</v>
      </c>
      <c r="F107" s="400">
        <f t="shared" si="29"/>
        <v>2.6817163971983922</v>
      </c>
      <c r="G107" s="400">
        <f t="shared" si="29"/>
        <v>0</v>
      </c>
      <c r="H107" s="400">
        <f t="shared" si="29"/>
        <v>2726.0469029846081</v>
      </c>
      <c r="I107" s="401">
        <f t="shared" si="29"/>
        <v>2710.7213563343107</v>
      </c>
      <c r="J107" s="348"/>
      <c r="K107" s="348"/>
      <c r="L107" s="409"/>
      <c r="M107" s="409"/>
      <c r="N107" s="409"/>
      <c r="O107" s="409"/>
      <c r="P107" s="409"/>
      <c r="Q107" s="409"/>
      <c r="R107" s="348"/>
      <c r="S107" s="348"/>
      <c r="T107" s="354"/>
      <c r="U107" s="354"/>
      <c r="V107" s="354"/>
      <c r="W107" s="354"/>
      <c r="X107" s="354"/>
      <c r="Y107" s="354"/>
      <c r="Z107" s="354"/>
    </row>
    <row r="108" spans="1:26" ht="18.75" customHeight="1" x14ac:dyDescent="0.2">
      <c r="A108" s="348"/>
      <c r="B108" s="392"/>
      <c r="C108" s="622"/>
      <c r="D108" s="394"/>
      <c r="E108" s="394"/>
      <c r="F108" s="167"/>
      <c r="G108" s="167"/>
      <c r="H108" s="394"/>
      <c r="I108" s="427"/>
      <c r="J108" s="348"/>
      <c r="K108" s="348"/>
      <c r="L108" s="409"/>
      <c r="M108" s="409"/>
      <c r="N108" s="409"/>
      <c r="O108" s="409"/>
      <c r="P108" s="409"/>
      <c r="Q108" s="409"/>
      <c r="R108" s="348"/>
      <c r="S108" s="348"/>
      <c r="T108" s="354"/>
      <c r="U108" s="354"/>
      <c r="V108" s="354"/>
      <c r="W108" s="354"/>
      <c r="X108" s="354"/>
      <c r="Y108" s="354"/>
      <c r="Z108" s="354"/>
    </row>
    <row r="109" spans="1:26" ht="18.75" customHeight="1" x14ac:dyDescent="0.2">
      <c r="A109" s="348"/>
      <c r="B109" s="392">
        <v>44</v>
      </c>
      <c r="C109" s="622" t="s">
        <v>252</v>
      </c>
      <c r="D109" s="394">
        <f>H84</f>
        <v>580.11553244745619</v>
      </c>
      <c r="E109" s="394">
        <v>35.154645353930221</v>
      </c>
      <c r="F109" s="167">
        <v>1.2562262027652848</v>
      </c>
      <c r="G109" s="167">
        <v>0</v>
      </c>
      <c r="H109" s="394">
        <f>D109+E109+F109+G109</f>
        <v>616.52640400415169</v>
      </c>
      <c r="I109" s="427">
        <f>(D109+H109)/2</f>
        <v>598.32096822580388</v>
      </c>
      <c r="J109" s="348"/>
      <c r="K109" s="348"/>
      <c r="L109" s="409"/>
      <c r="M109" s="409"/>
      <c r="N109" s="409"/>
      <c r="O109" s="409"/>
      <c r="P109" s="409"/>
      <c r="Q109" s="409"/>
      <c r="R109" s="348"/>
      <c r="S109" s="348"/>
      <c r="T109" s="354"/>
      <c r="U109" s="354"/>
      <c r="V109" s="354"/>
      <c r="W109" s="354"/>
      <c r="X109" s="354"/>
      <c r="Y109" s="354"/>
      <c r="Z109" s="354"/>
    </row>
    <row r="110" spans="1:26" ht="18.75" customHeight="1" thickBot="1" x14ac:dyDescent="0.25">
      <c r="A110" s="348"/>
      <c r="B110" s="392"/>
      <c r="C110" s="622"/>
      <c r="D110" s="397"/>
      <c r="E110" s="397"/>
      <c r="F110" s="168"/>
      <c r="G110" s="168"/>
      <c r="H110" s="397"/>
      <c r="I110" s="429"/>
      <c r="J110" s="348"/>
      <c r="K110" s="348"/>
      <c r="L110" s="409"/>
      <c r="M110" s="409"/>
      <c r="N110" s="409"/>
      <c r="O110" s="409"/>
      <c r="P110" s="409"/>
      <c r="Q110" s="409"/>
      <c r="R110" s="348"/>
      <c r="S110" s="348"/>
      <c r="T110" s="354"/>
      <c r="U110" s="354"/>
      <c r="V110" s="354"/>
      <c r="W110" s="354"/>
      <c r="X110" s="354"/>
      <c r="Y110" s="354"/>
      <c r="Z110" s="354"/>
    </row>
    <row r="111" spans="1:26" ht="17.25" customHeight="1" x14ac:dyDescent="0.2">
      <c r="A111" s="348"/>
      <c r="B111" s="392">
        <f>B109+1</f>
        <v>45</v>
      </c>
      <c r="C111" s="567" t="s">
        <v>253</v>
      </c>
      <c r="D111" s="400">
        <f>D102+D107+D109</f>
        <v>7113.261246111435</v>
      </c>
      <c r="E111" s="400">
        <f t="shared" ref="E111:I111" si="30">E102+E107+E109</f>
        <v>671.84687688167901</v>
      </c>
      <c r="F111" s="400">
        <f t="shared" si="30"/>
        <v>25.291172602066549</v>
      </c>
      <c r="G111" s="400">
        <f t="shared" si="30"/>
        <v>0</v>
      </c>
      <c r="H111" s="400">
        <f t="shared" si="30"/>
        <v>7810.3992955951817</v>
      </c>
      <c r="I111" s="401">
        <f t="shared" si="30"/>
        <v>7461.8302708533083</v>
      </c>
      <c r="J111" s="348"/>
      <c r="K111" s="348"/>
      <c r="L111" s="409"/>
      <c r="M111" s="409"/>
      <c r="N111" s="409"/>
      <c r="O111" s="409"/>
      <c r="P111" s="409"/>
      <c r="Q111" s="409"/>
      <c r="R111" s="348"/>
      <c r="S111" s="348"/>
      <c r="T111" s="354"/>
      <c r="U111" s="354"/>
      <c r="V111" s="354"/>
      <c r="W111" s="354"/>
      <c r="X111" s="354"/>
      <c r="Y111" s="354"/>
      <c r="Z111" s="354"/>
    </row>
    <row r="112" spans="1:26" ht="17.25" customHeight="1" x14ac:dyDescent="0.2">
      <c r="A112" s="348"/>
      <c r="B112" s="392"/>
      <c r="C112" s="622"/>
      <c r="D112" s="394"/>
      <c r="E112" s="394"/>
      <c r="F112" s="394"/>
      <c r="G112" s="394"/>
      <c r="H112" s="394"/>
      <c r="I112" s="427"/>
      <c r="J112" s="348"/>
      <c r="K112" s="348"/>
      <c r="L112" s="409"/>
      <c r="M112" s="409"/>
      <c r="N112" s="409"/>
      <c r="O112" s="409"/>
      <c r="P112" s="409"/>
      <c r="Q112" s="409"/>
      <c r="R112" s="348"/>
      <c r="S112" s="348"/>
      <c r="T112" s="354"/>
      <c r="U112" s="354"/>
      <c r="V112" s="354"/>
      <c r="W112" s="354"/>
      <c r="X112" s="354"/>
      <c r="Y112" s="354"/>
      <c r="Z112" s="354"/>
    </row>
    <row r="113" spans="1:26" ht="17.100000000000001" customHeight="1" thickBot="1" x14ac:dyDescent="0.25">
      <c r="A113" s="348"/>
      <c r="B113" s="392">
        <f>B111+1</f>
        <v>46</v>
      </c>
      <c r="C113" s="622" t="s">
        <v>254</v>
      </c>
      <c r="D113" s="168">
        <f>H88</f>
        <v>2616.7596409027983</v>
      </c>
      <c r="E113" s="168">
        <v>11.348525120000001</v>
      </c>
      <c r="F113" s="168">
        <v>0</v>
      </c>
      <c r="G113" s="168">
        <v>0</v>
      </c>
      <c r="H113" s="397">
        <f>D113+E113+F113+G113</f>
        <v>2628.1081660227983</v>
      </c>
      <c r="I113" s="429">
        <f>(D113+H113)/2</f>
        <v>2622.4339034627983</v>
      </c>
      <c r="J113" s="348"/>
      <c r="K113" s="348"/>
      <c r="L113" s="409"/>
      <c r="M113" s="409"/>
      <c r="N113" s="409"/>
      <c r="O113" s="409"/>
      <c r="P113" s="409"/>
      <c r="Q113" s="409"/>
      <c r="R113" s="348"/>
      <c r="S113" s="348"/>
      <c r="T113" s="354"/>
      <c r="U113" s="354"/>
      <c r="V113" s="354"/>
      <c r="W113" s="354"/>
      <c r="X113" s="354"/>
      <c r="Y113" s="354"/>
      <c r="Z113" s="354"/>
    </row>
    <row r="114" spans="1:26" ht="24" customHeight="1" thickBot="1" x14ac:dyDescent="0.25">
      <c r="A114" s="348"/>
      <c r="B114" s="524">
        <f>B113+1</f>
        <v>47</v>
      </c>
      <c r="C114" s="660" t="s">
        <v>27</v>
      </c>
      <c r="D114" s="527">
        <f>D111+D113</f>
        <v>9730.0208870142342</v>
      </c>
      <c r="E114" s="527">
        <f t="shared" ref="E114:I114" si="31">E111+E113</f>
        <v>683.19540200167899</v>
      </c>
      <c r="F114" s="527">
        <f t="shared" si="31"/>
        <v>25.291172602066549</v>
      </c>
      <c r="G114" s="527">
        <f t="shared" si="31"/>
        <v>0</v>
      </c>
      <c r="H114" s="527">
        <f t="shared" si="31"/>
        <v>10438.507461617981</v>
      </c>
      <c r="I114" s="648">
        <f t="shared" si="31"/>
        <v>10084.264174316108</v>
      </c>
      <c r="J114" s="348"/>
      <c r="K114" s="348"/>
      <c r="L114" s="409"/>
      <c r="M114" s="409"/>
      <c r="N114" s="409"/>
      <c r="O114" s="409"/>
      <c r="P114" s="409"/>
      <c r="Q114" s="409"/>
      <c r="R114" s="348"/>
      <c r="S114" s="348"/>
      <c r="T114" s="354"/>
      <c r="U114" s="354"/>
      <c r="V114" s="354"/>
      <c r="W114" s="354"/>
      <c r="X114" s="354"/>
      <c r="Y114" s="354"/>
      <c r="Z114" s="354"/>
    </row>
    <row r="115" spans="1:26" ht="17.45" customHeight="1" thickTop="1" x14ac:dyDescent="0.2">
      <c r="A115" s="348"/>
      <c r="B115" s="529"/>
      <c r="C115" s="901"/>
      <c r="D115" s="532"/>
      <c r="E115" s="532"/>
      <c r="F115" s="532"/>
      <c r="G115" s="532"/>
      <c r="H115" s="532"/>
      <c r="I115" s="902"/>
      <c r="J115" s="348"/>
      <c r="K115" s="348"/>
      <c r="L115" s="409"/>
      <c r="M115" s="409"/>
      <c r="N115" s="409"/>
      <c r="O115" s="409"/>
      <c r="P115" s="409"/>
      <c r="Q115" s="409"/>
      <c r="R115" s="348"/>
      <c r="S115" s="348"/>
      <c r="T115" s="354"/>
      <c r="U115" s="354"/>
      <c r="V115" s="354"/>
      <c r="W115" s="354"/>
      <c r="X115" s="354"/>
      <c r="Y115" s="354"/>
      <c r="Z115" s="354"/>
    </row>
    <row r="116" spans="1:26" ht="17.45" customHeight="1" x14ac:dyDescent="0.2">
      <c r="A116" s="348"/>
      <c r="B116" s="524"/>
      <c r="C116" s="895" t="s">
        <v>260</v>
      </c>
      <c r="D116" s="394"/>
      <c r="E116" s="394"/>
      <c r="F116" s="394"/>
      <c r="G116" s="394"/>
      <c r="H116" s="394"/>
      <c r="I116" s="427"/>
      <c r="J116" s="348"/>
      <c r="K116" s="348"/>
      <c r="L116" s="409"/>
      <c r="M116" s="409"/>
      <c r="N116" s="409"/>
      <c r="O116" s="409"/>
      <c r="P116" s="409"/>
      <c r="Q116" s="409"/>
      <c r="R116" s="348"/>
      <c r="S116" s="348"/>
      <c r="T116" s="354"/>
      <c r="U116" s="354"/>
      <c r="V116" s="354"/>
      <c r="W116" s="354"/>
      <c r="X116" s="354"/>
      <c r="Y116" s="354"/>
      <c r="Z116" s="354"/>
    </row>
    <row r="117" spans="1:26" ht="24" customHeight="1" thickBot="1" x14ac:dyDescent="0.25">
      <c r="A117" s="348"/>
      <c r="B117" s="402">
        <f>B114+1</f>
        <v>48</v>
      </c>
      <c r="C117" s="673" t="s">
        <v>261</v>
      </c>
      <c r="D117" s="397">
        <f>H92</f>
        <v>0</v>
      </c>
      <c r="E117" s="397">
        <v>0</v>
      </c>
      <c r="F117" s="168">
        <v>0</v>
      </c>
      <c r="G117" s="397">
        <v>0</v>
      </c>
      <c r="H117" s="397">
        <f>D117+E117+F117+G117</f>
        <v>0</v>
      </c>
      <c r="I117" s="429">
        <f>(D117+H117)/2</f>
        <v>0</v>
      </c>
      <c r="J117" s="348"/>
      <c r="K117" s="348"/>
      <c r="L117" s="409"/>
      <c r="M117" s="409"/>
      <c r="N117" s="409"/>
      <c r="O117" s="409"/>
      <c r="P117" s="409"/>
      <c r="Q117" s="409"/>
      <c r="R117" s="348"/>
      <c r="S117" s="348"/>
      <c r="T117" s="354"/>
      <c r="U117" s="354"/>
      <c r="V117" s="354"/>
      <c r="W117" s="354"/>
      <c r="X117" s="354"/>
      <c r="Y117" s="354"/>
      <c r="Z117" s="354"/>
    </row>
    <row r="118" spans="1:26" ht="17.25" customHeight="1" x14ac:dyDescent="0.2">
      <c r="A118" s="348"/>
      <c r="B118" s="643"/>
      <c r="C118" s="903"/>
      <c r="D118" s="668"/>
      <c r="E118" s="904"/>
      <c r="F118" s="668"/>
      <c r="G118" s="644"/>
      <c r="H118" s="668"/>
      <c r="I118" s="905"/>
      <c r="J118" s="348"/>
      <c r="K118" s="348"/>
      <c r="L118" s="348"/>
      <c r="M118" s="348"/>
      <c r="N118" s="348"/>
      <c r="O118" s="348"/>
      <c r="P118" s="348"/>
      <c r="Q118" s="348"/>
      <c r="R118" s="348"/>
      <c r="S118" s="348"/>
      <c r="T118" s="354"/>
      <c r="U118" s="354"/>
      <c r="V118" s="354"/>
      <c r="W118" s="354"/>
      <c r="X118" s="354"/>
      <c r="Y118" s="354"/>
      <c r="Z118" s="354"/>
    </row>
    <row r="119" spans="1:26" ht="17.25" customHeight="1" x14ac:dyDescent="0.2">
      <c r="A119" s="354"/>
      <c r="B119" s="392"/>
      <c r="C119" s="856" t="s">
        <v>196</v>
      </c>
      <c r="D119" s="395"/>
      <c r="E119" s="395"/>
      <c r="F119" s="395"/>
      <c r="G119" s="395"/>
      <c r="H119" s="395"/>
      <c r="I119" s="805"/>
      <c r="J119" s="354"/>
      <c r="K119" s="354"/>
      <c r="L119" s="354"/>
      <c r="M119" s="354"/>
      <c r="N119" s="354"/>
      <c r="O119" s="354"/>
      <c r="P119" s="354"/>
      <c r="Q119" s="354"/>
      <c r="R119" s="354"/>
      <c r="S119" s="354"/>
      <c r="T119" s="354"/>
      <c r="U119" s="354"/>
      <c r="V119" s="354"/>
      <c r="W119" s="354"/>
      <c r="X119" s="354"/>
      <c r="Y119" s="354"/>
      <c r="Z119" s="354"/>
    </row>
    <row r="120" spans="1:26" ht="17.25" customHeight="1" x14ac:dyDescent="0.2">
      <c r="A120" s="354"/>
      <c r="B120" s="392"/>
      <c r="C120" s="856"/>
      <c r="D120" s="395"/>
      <c r="E120" s="395"/>
      <c r="F120" s="395"/>
      <c r="G120" s="395"/>
      <c r="H120" s="395"/>
      <c r="I120" s="805"/>
      <c r="J120" s="354"/>
      <c r="K120" s="354"/>
      <c r="L120" s="354"/>
      <c r="M120" s="354"/>
      <c r="N120" s="354"/>
      <c r="O120" s="354"/>
      <c r="P120" s="354"/>
      <c r="Q120" s="354"/>
      <c r="R120" s="354"/>
      <c r="S120" s="354"/>
      <c r="T120" s="354"/>
      <c r="U120" s="354"/>
      <c r="V120" s="354"/>
      <c r="W120" s="354"/>
      <c r="X120" s="354"/>
      <c r="Y120" s="354"/>
      <c r="Z120" s="354"/>
    </row>
    <row r="121" spans="1:26" ht="17.25" customHeight="1" x14ac:dyDescent="0.2">
      <c r="A121" s="354"/>
      <c r="B121" s="392"/>
      <c r="C121" s="857" t="s">
        <v>255</v>
      </c>
      <c r="D121" s="395"/>
      <c r="E121" s="395"/>
      <c r="F121" s="395"/>
      <c r="G121" s="395"/>
      <c r="H121" s="395"/>
      <c r="I121" s="805"/>
      <c r="J121" s="354"/>
      <c r="K121" s="354"/>
      <c r="L121" s="354"/>
      <c r="M121" s="354"/>
      <c r="N121" s="354"/>
      <c r="O121" s="354"/>
      <c r="P121" s="354"/>
      <c r="Q121" s="354"/>
      <c r="R121" s="354"/>
      <c r="S121" s="354"/>
      <c r="T121" s="354"/>
      <c r="U121" s="354"/>
      <c r="V121" s="354"/>
      <c r="W121" s="354"/>
      <c r="X121" s="354"/>
      <c r="Y121" s="354"/>
      <c r="Z121" s="354"/>
    </row>
    <row r="122" spans="1:26" ht="17.25" customHeight="1" x14ac:dyDescent="0.2">
      <c r="A122" s="354"/>
      <c r="B122" s="392"/>
      <c r="C122" s="856"/>
      <c r="D122" s="395"/>
      <c r="E122" s="395"/>
      <c r="F122" s="395"/>
      <c r="G122" s="395"/>
      <c r="H122" s="395"/>
      <c r="I122" s="805"/>
      <c r="J122" s="354"/>
      <c r="K122" s="354"/>
      <c r="L122" s="354"/>
      <c r="M122" s="354"/>
      <c r="N122" s="354"/>
      <c r="O122" s="354"/>
      <c r="P122" s="354"/>
      <c r="Q122" s="354"/>
      <c r="R122" s="354"/>
      <c r="S122" s="354"/>
      <c r="T122" s="354"/>
      <c r="U122" s="354"/>
      <c r="V122" s="354"/>
      <c r="W122" s="354"/>
      <c r="X122" s="354"/>
      <c r="Y122" s="354"/>
      <c r="Z122" s="354"/>
    </row>
    <row r="123" spans="1:26" ht="17.25" customHeight="1" x14ac:dyDescent="0.2">
      <c r="A123" s="354"/>
      <c r="B123" s="392"/>
      <c r="C123" s="856" t="s">
        <v>246</v>
      </c>
      <c r="D123" s="395"/>
      <c r="E123" s="395"/>
      <c r="F123" s="395"/>
      <c r="G123" s="395"/>
      <c r="H123" s="395"/>
      <c r="I123" s="805"/>
      <c r="J123" s="354"/>
      <c r="K123" s="354"/>
      <c r="L123" s="354"/>
      <c r="M123" s="354"/>
      <c r="N123" s="354"/>
      <c r="O123" s="354"/>
      <c r="P123" s="354"/>
      <c r="Q123" s="354"/>
      <c r="R123" s="354"/>
      <c r="S123" s="354"/>
      <c r="T123" s="354"/>
      <c r="U123" s="354"/>
      <c r="V123" s="354"/>
      <c r="W123" s="354"/>
      <c r="X123" s="354"/>
      <c r="Y123" s="354"/>
      <c r="Z123" s="354"/>
    </row>
    <row r="124" spans="1:26" ht="17.25" customHeight="1" x14ac:dyDescent="0.2">
      <c r="A124" s="354"/>
      <c r="B124" s="392">
        <v>49</v>
      </c>
      <c r="C124" s="775" t="s">
        <v>247</v>
      </c>
      <c r="D124" s="394">
        <f>H99</f>
        <v>1762.9610461256</v>
      </c>
      <c r="E124" s="394">
        <v>231.71095056123161</v>
      </c>
      <c r="F124" s="167">
        <v>10.858871710491368</v>
      </c>
      <c r="G124" s="167">
        <v>0</v>
      </c>
      <c r="H124" s="394">
        <f>D124+E124+F124+G124</f>
        <v>2005.5308683973228</v>
      </c>
      <c r="I124" s="413">
        <f>(D124+H124)/2</f>
        <v>1884.2459572614614</v>
      </c>
      <c r="J124" s="354"/>
      <c r="K124" s="354"/>
      <c r="L124" s="354"/>
      <c r="M124" s="354"/>
      <c r="N124" s="354"/>
      <c r="O124" s="354"/>
      <c r="P124" s="354"/>
      <c r="Q124" s="354"/>
      <c r="R124" s="354"/>
      <c r="S124" s="354"/>
      <c r="T124" s="354"/>
      <c r="U124" s="354"/>
      <c r="V124" s="354"/>
      <c r="W124" s="354"/>
      <c r="X124" s="354"/>
      <c r="Y124" s="354"/>
      <c r="Z124" s="354"/>
    </row>
    <row r="125" spans="1:26" ht="17.25" customHeight="1" x14ac:dyDescent="0.2">
      <c r="B125" s="392">
        <f>B124+1</f>
        <v>50</v>
      </c>
      <c r="C125" s="634" t="s">
        <v>248</v>
      </c>
      <c r="D125" s="394">
        <f>H100</f>
        <v>2597.565104952143</v>
      </c>
      <c r="E125" s="394">
        <v>398.39587271487142</v>
      </c>
      <c r="F125" s="167">
        <v>0</v>
      </c>
      <c r="G125" s="167">
        <v>0</v>
      </c>
      <c r="H125" s="394">
        <f>D125+E125+F125+G125</f>
        <v>2995.9609776670145</v>
      </c>
      <c r="I125" s="413">
        <f>(D125+H125)/2</f>
        <v>2796.7630413095785</v>
      </c>
      <c r="P125" s="539"/>
    </row>
    <row r="126" spans="1:26" s="906" customFormat="1" ht="17.25" customHeight="1" thickBot="1" x14ac:dyDescent="0.25">
      <c r="B126" s="392">
        <f t="shared" ref="B126" si="32">B125+1</f>
        <v>51</v>
      </c>
      <c r="C126" s="634" t="s">
        <v>249</v>
      </c>
      <c r="D126" s="755">
        <f>H101</f>
        <v>107.29983752867847</v>
      </c>
      <c r="E126" s="907">
        <v>12.020600425322668</v>
      </c>
      <c r="F126" s="168">
        <v>0</v>
      </c>
      <c r="G126" s="168">
        <v>0</v>
      </c>
      <c r="H126" s="755">
        <f t="shared" ref="H126:H131" si="33">D126+E126+F126+G126</f>
        <v>119.32043795400114</v>
      </c>
      <c r="I126" s="756">
        <f t="shared" ref="I126:I131" si="34">(D126+H126)/2</f>
        <v>113.3101377413398</v>
      </c>
    </row>
    <row r="127" spans="1:26" s="906" customFormat="1" ht="17.25" customHeight="1" x14ac:dyDescent="0.2">
      <c r="B127" s="392">
        <v>52</v>
      </c>
      <c r="C127" s="774" t="s">
        <v>250</v>
      </c>
      <c r="D127" s="757">
        <f>SUM(D124:D126)</f>
        <v>4467.8259886064216</v>
      </c>
      <c r="E127" s="757">
        <f t="shared" ref="E127:I127" si="35">SUM(E124:E126)</f>
        <v>642.12742370142564</v>
      </c>
      <c r="F127" s="757">
        <f t="shared" si="35"/>
        <v>10.858871710491368</v>
      </c>
      <c r="G127" s="400">
        <f t="shared" si="35"/>
        <v>0</v>
      </c>
      <c r="H127" s="757">
        <f t="shared" si="35"/>
        <v>5120.8122840183387</v>
      </c>
      <c r="I127" s="758">
        <f t="shared" si="35"/>
        <v>4794.3191363123797</v>
      </c>
    </row>
    <row r="128" spans="1:26" s="906" customFormat="1" ht="17.25" customHeight="1" x14ac:dyDescent="0.2">
      <c r="B128" s="392"/>
      <c r="C128" s="774"/>
      <c r="D128" s="338"/>
      <c r="E128" s="338"/>
      <c r="F128" s="167"/>
      <c r="G128" s="167"/>
      <c r="H128" s="338"/>
      <c r="I128" s="759"/>
    </row>
    <row r="129" spans="2:9" s="906" customFormat="1" ht="17.25" customHeight="1" x14ac:dyDescent="0.2">
      <c r="B129" s="392"/>
      <c r="C129" s="774" t="s">
        <v>256</v>
      </c>
      <c r="D129" s="338"/>
      <c r="E129" s="338"/>
      <c r="F129" s="167"/>
      <c r="G129" s="167"/>
      <c r="H129" s="338"/>
      <c r="I129" s="759"/>
    </row>
    <row r="130" spans="2:9" ht="15.75" x14ac:dyDescent="0.2">
      <c r="B130" s="392">
        <v>53</v>
      </c>
      <c r="C130" s="775" t="s">
        <v>257</v>
      </c>
      <c r="D130" s="394">
        <f>H105</f>
        <v>2716.9379614190639</v>
      </c>
      <c r="E130" s="394">
        <v>23.671808492500464</v>
      </c>
      <c r="F130" s="167">
        <v>3.167462365451871</v>
      </c>
      <c r="G130" s="167">
        <v>0</v>
      </c>
      <c r="H130" s="394">
        <f t="shared" si="33"/>
        <v>2743.7772322770161</v>
      </c>
      <c r="I130" s="413">
        <f t="shared" si="34"/>
        <v>2730.35759684804</v>
      </c>
    </row>
    <row r="131" spans="2:9" ht="16.5" thickBot="1" x14ac:dyDescent="0.25">
      <c r="B131" s="392">
        <v>54</v>
      </c>
      <c r="C131" s="634" t="s">
        <v>258</v>
      </c>
      <c r="D131" s="397">
        <f>H106</f>
        <v>9.1089415655441712</v>
      </c>
      <c r="E131" s="908">
        <v>4.0623496695873325</v>
      </c>
      <c r="F131" s="168">
        <v>0</v>
      </c>
      <c r="G131" s="168">
        <v>0</v>
      </c>
      <c r="H131" s="397">
        <f t="shared" si="33"/>
        <v>13.171291235131504</v>
      </c>
      <c r="I131" s="414">
        <f t="shared" si="34"/>
        <v>11.140116400337838</v>
      </c>
    </row>
    <row r="132" spans="2:9" ht="15.75" x14ac:dyDescent="0.2">
      <c r="B132" s="392">
        <v>55</v>
      </c>
      <c r="C132" s="774" t="s">
        <v>259</v>
      </c>
      <c r="D132" s="400">
        <f>SUM(D130:D131)</f>
        <v>2726.0469029846081</v>
      </c>
      <c r="E132" s="400">
        <f t="shared" ref="E132:I132" si="36">SUM(E130:E131)</f>
        <v>27.734158162087795</v>
      </c>
      <c r="F132" s="400">
        <f t="shared" si="36"/>
        <v>3.167462365451871</v>
      </c>
      <c r="G132" s="400">
        <f t="shared" si="36"/>
        <v>0</v>
      </c>
      <c r="H132" s="400">
        <f t="shared" si="36"/>
        <v>2756.9485235121474</v>
      </c>
      <c r="I132" s="415">
        <f t="shared" si="36"/>
        <v>2741.4977132483777</v>
      </c>
    </row>
    <row r="133" spans="2:9" ht="15.75" x14ac:dyDescent="0.2">
      <c r="B133" s="392"/>
      <c r="C133" s="774"/>
      <c r="D133" s="394"/>
      <c r="E133" s="394"/>
      <c r="F133" s="167"/>
      <c r="G133" s="167"/>
      <c r="H133" s="394"/>
      <c r="I133" s="413"/>
    </row>
    <row r="134" spans="2:9" ht="18" x14ac:dyDescent="0.2">
      <c r="B134" s="392">
        <v>56</v>
      </c>
      <c r="C134" s="774" t="s">
        <v>252</v>
      </c>
      <c r="D134" s="394">
        <f>H109</f>
        <v>616.52640400415169</v>
      </c>
      <c r="E134" s="394">
        <v>33.786531478566829</v>
      </c>
      <c r="F134" s="167">
        <v>1.2737018776390387</v>
      </c>
      <c r="G134" s="167">
        <v>0</v>
      </c>
      <c r="H134" s="394">
        <f>D134+E134+F134+G134</f>
        <v>651.5866373603576</v>
      </c>
      <c r="I134" s="413">
        <f>(D134+H134)/2</f>
        <v>634.05652068225459</v>
      </c>
    </row>
    <row r="135" spans="2:9" ht="16.5" thickBot="1" x14ac:dyDescent="0.25">
      <c r="B135" s="392"/>
      <c r="C135" s="909"/>
      <c r="D135" s="397"/>
      <c r="E135" s="908"/>
      <c r="F135" s="168"/>
      <c r="G135" s="168"/>
      <c r="H135" s="397"/>
      <c r="I135" s="414"/>
    </row>
    <row r="136" spans="2:9" ht="15.75" x14ac:dyDescent="0.2">
      <c r="B136" s="392">
        <f>B134+1</f>
        <v>57</v>
      </c>
      <c r="C136" s="778" t="s">
        <v>253</v>
      </c>
      <c r="D136" s="400">
        <f>D127+D132+D134</f>
        <v>7810.3992955951817</v>
      </c>
      <c r="E136" s="400">
        <f t="shared" ref="E136:I136" si="37">E127+E132+E134</f>
        <v>703.64811334208036</v>
      </c>
      <c r="F136" s="400">
        <f t="shared" si="37"/>
        <v>15.300035953582277</v>
      </c>
      <c r="G136" s="400">
        <f t="shared" si="37"/>
        <v>0</v>
      </c>
      <c r="H136" s="400">
        <f t="shared" si="37"/>
        <v>8529.3474448908437</v>
      </c>
      <c r="I136" s="415">
        <f t="shared" si="37"/>
        <v>8169.8733702430118</v>
      </c>
    </row>
    <row r="137" spans="2:9" ht="15.75" x14ac:dyDescent="0.2">
      <c r="B137" s="392"/>
      <c r="C137" s="774"/>
      <c r="D137" s="394"/>
      <c r="E137" s="394"/>
      <c r="F137" s="394"/>
      <c r="G137" s="394"/>
      <c r="H137" s="394"/>
      <c r="I137" s="413"/>
    </row>
    <row r="138" spans="2:9" ht="16.5" thickBot="1" x14ac:dyDescent="0.25">
      <c r="B138" s="392">
        <f>B136+1</f>
        <v>58</v>
      </c>
      <c r="C138" s="909" t="s">
        <v>254</v>
      </c>
      <c r="D138" s="168">
        <f>H113</f>
        <v>2628.1081660227983</v>
      </c>
      <c r="E138" s="910">
        <v>11.348526499999998</v>
      </c>
      <c r="F138" s="168">
        <v>0</v>
      </c>
      <c r="G138" s="168">
        <v>0</v>
      </c>
      <c r="H138" s="397">
        <f>D138+E138+F138+G138</f>
        <v>2639.4566925227982</v>
      </c>
      <c r="I138" s="414">
        <f>(D138+H138)/2</f>
        <v>2633.7824292727983</v>
      </c>
    </row>
    <row r="139" spans="2:9" ht="23.45" customHeight="1" thickBot="1" x14ac:dyDescent="0.25">
      <c r="B139" s="524">
        <f>B138+1</f>
        <v>59</v>
      </c>
      <c r="C139" s="779" t="s">
        <v>27</v>
      </c>
      <c r="D139" s="527">
        <f>D136+D138</f>
        <v>10438.507461617981</v>
      </c>
      <c r="E139" s="527">
        <f t="shared" ref="E139:I139" si="38">E136+E138</f>
        <v>714.99663984208041</v>
      </c>
      <c r="F139" s="527">
        <f t="shared" si="38"/>
        <v>15.300035953582277</v>
      </c>
      <c r="G139" s="527">
        <f t="shared" si="38"/>
        <v>0</v>
      </c>
      <c r="H139" s="527">
        <f t="shared" si="38"/>
        <v>11168.804137413641</v>
      </c>
      <c r="I139" s="528">
        <f t="shared" si="38"/>
        <v>10803.655799515811</v>
      </c>
    </row>
    <row r="140" spans="2:9" ht="16.5" thickTop="1" x14ac:dyDescent="0.2">
      <c r="B140" s="529"/>
      <c r="C140" s="898"/>
      <c r="D140" s="532"/>
      <c r="E140" s="532"/>
      <c r="F140" s="532"/>
      <c r="G140" s="532"/>
      <c r="H140" s="532"/>
      <c r="I140" s="533"/>
    </row>
    <row r="141" spans="2:9" ht="15.75" x14ac:dyDescent="0.2">
      <c r="B141" s="560"/>
      <c r="C141" s="899" t="s">
        <v>260</v>
      </c>
      <c r="D141" s="394"/>
      <c r="E141" s="394"/>
      <c r="F141" s="394"/>
      <c r="G141" s="394"/>
      <c r="H141" s="394"/>
      <c r="I141" s="413"/>
    </row>
    <row r="142" spans="2:9" ht="24" customHeight="1" thickBot="1" x14ac:dyDescent="0.25">
      <c r="B142" s="402">
        <f>B139+1</f>
        <v>60</v>
      </c>
      <c r="C142" s="782" t="s">
        <v>261</v>
      </c>
      <c r="D142" s="397">
        <f>H117</f>
        <v>0</v>
      </c>
      <c r="E142" s="397">
        <v>0</v>
      </c>
      <c r="F142" s="168">
        <v>0</v>
      </c>
      <c r="G142" s="397">
        <v>0</v>
      </c>
      <c r="H142" s="397">
        <f>D142+E142+F142+G142</f>
        <v>0</v>
      </c>
      <c r="I142" s="414">
        <f>(D142+H142)/2</f>
        <v>0</v>
      </c>
    </row>
    <row r="143" spans="2:9" ht="15.75" x14ac:dyDescent="0.2">
      <c r="B143" s="764"/>
      <c r="C143" s="911"/>
      <c r="D143" s="641"/>
      <c r="E143" s="668"/>
      <c r="F143" s="651"/>
      <c r="G143" s="668"/>
      <c r="H143" s="651"/>
      <c r="I143" s="528"/>
    </row>
    <row r="144" spans="2:9" ht="15.75" x14ac:dyDescent="0.2">
      <c r="B144" s="392"/>
      <c r="C144" s="796" t="s">
        <v>197</v>
      </c>
      <c r="D144" s="395"/>
      <c r="E144" s="395"/>
      <c r="F144" s="395"/>
      <c r="G144" s="395"/>
      <c r="H144" s="395"/>
      <c r="I144" s="396"/>
    </row>
    <row r="145" spans="2:9" ht="15.75" x14ac:dyDescent="0.2">
      <c r="B145" s="392"/>
      <c r="C145" s="796"/>
      <c r="D145" s="395"/>
      <c r="E145" s="395"/>
      <c r="F145" s="395"/>
      <c r="G145" s="395"/>
      <c r="H145" s="395"/>
      <c r="I145" s="396"/>
    </row>
    <row r="146" spans="2:9" ht="15.75" x14ac:dyDescent="0.2">
      <c r="B146" s="392"/>
      <c r="C146" s="806" t="s">
        <v>255</v>
      </c>
      <c r="D146" s="395"/>
      <c r="E146" s="395"/>
      <c r="F146" s="395"/>
      <c r="G146" s="395"/>
      <c r="H146" s="395"/>
      <c r="I146" s="396"/>
    </row>
    <row r="147" spans="2:9" ht="15.75" x14ac:dyDescent="0.2">
      <c r="B147" s="392"/>
      <c r="C147" s="796"/>
      <c r="D147" s="395"/>
      <c r="E147" s="395"/>
      <c r="F147" s="395"/>
      <c r="G147" s="395"/>
      <c r="H147" s="395"/>
      <c r="I147" s="396"/>
    </row>
    <row r="148" spans="2:9" ht="15.75" x14ac:dyDescent="0.2">
      <c r="B148" s="392"/>
      <c r="C148" s="796" t="s">
        <v>246</v>
      </c>
      <c r="D148" s="395"/>
      <c r="E148" s="395"/>
      <c r="F148" s="395"/>
      <c r="G148" s="395"/>
      <c r="H148" s="395"/>
      <c r="I148" s="396"/>
    </row>
    <row r="149" spans="2:9" ht="15.75" x14ac:dyDescent="0.2">
      <c r="B149" s="392">
        <v>61</v>
      </c>
      <c r="C149" s="658" t="s">
        <v>247</v>
      </c>
      <c r="D149" s="394">
        <f>H124</f>
        <v>2005.5308683973228</v>
      </c>
      <c r="E149" s="394">
        <v>271.69840540310577</v>
      </c>
      <c r="F149" s="167">
        <v>12.052370191500785</v>
      </c>
      <c r="G149" s="167">
        <v>0</v>
      </c>
      <c r="H149" s="394">
        <f>D149+E149+F149+G149</f>
        <v>2289.2816439919293</v>
      </c>
      <c r="I149" s="427">
        <f>(D149+H149)/2</f>
        <v>2147.4062561946262</v>
      </c>
    </row>
    <row r="150" spans="2:9" ht="15.75" x14ac:dyDescent="0.2">
      <c r="B150" s="392">
        <f>B149+1</f>
        <v>62</v>
      </c>
      <c r="C150" s="634" t="s">
        <v>248</v>
      </c>
      <c r="D150" s="394">
        <f>H125</f>
        <v>2995.9609776670145</v>
      </c>
      <c r="E150" s="394">
        <v>397.9529438407618</v>
      </c>
      <c r="F150" s="167">
        <v>0</v>
      </c>
      <c r="G150" s="167">
        <v>0</v>
      </c>
      <c r="H150" s="394">
        <f>D150+E150+F150+G150</f>
        <v>3393.9139215077762</v>
      </c>
      <c r="I150" s="427">
        <f>(D150+H150)/2</f>
        <v>3194.9374495873953</v>
      </c>
    </row>
    <row r="151" spans="2:9" ht="16.5" thickBot="1" x14ac:dyDescent="0.25">
      <c r="B151" s="392">
        <f t="shared" ref="B151" si="39">B150+1</f>
        <v>63</v>
      </c>
      <c r="C151" s="634" t="s">
        <v>249</v>
      </c>
      <c r="D151" s="755">
        <f>H126</f>
        <v>119.32043795400114</v>
      </c>
      <c r="E151" s="755">
        <v>12.020600425322668</v>
      </c>
      <c r="F151" s="168">
        <v>0</v>
      </c>
      <c r="G151" s="168">
        <v>0</v>
      </c>
      <c r="H151" s="755">
        <f t="shared" ref="H151:H156" si="40">D151+E151+F151+G151</f>
        <v>131.34103837932381</v>
      </c>
      <c r="I151" s="877">
        <f t="shared" ref="I151:I156" si="41">(D151+H151)/2</f>
        <v>125.33073816666247</v>
      </c>
    </row>
    <row r="152" spans="2:9" ht="15.75" x14ac:dyDescent="0.2">
      <c r="B152" s="392">
        <v>64</v>
      </c>
      <c r="C152" s="622" t="s">
        <v>250</v>
      </c>
      <c r="D152" s="757">
        <f>SUM(D149:D151)</f>
        <v>5120.8122840183387</v>
      </c>
      <c r="E152" s="757">
        <f t="shared" ref="E152:I152" si="42">SUM(E149:E151)</f>
        <v>681.67194966919021</v>
      </c>
      <c r="F152" s="757">
        <f t="shared" si="42"/>
        <v>12.052370191500785</v>
      </c>
      <c r="G152" s="400">
        <f t="shared" si="42"/>
        <v>0</v>
      </c>
      <c r="H152" s="757">
        <f t="shared" si="42"/>
        <v>5814.5366038790289</v>
      </c>
      <c r="I152" s="878">
        <f t="shared" si="42"/>
        <v>5467.6744439486838</v>
      </c>
    </row>
    <row r="153" spans="2:9" ht="15.75" x14ac:dyDescent="0.2">
      <c r="B153" s="392"/>
      <c r="C153" s="622"/>
      <c r="D153" s="338"/>
      <c r="E153" s="338"/>
      <c r="F153" s="167"/>
      <c r="G153" s="167"/>
      <c r="H153" s="338"/>
      <c r="I153" s="879"/>
    </row>
    <row r="154" spans="2:9" ht="15.75" x14ac:dyDescent="0.2">
      <c r="B154" s="392"/>
      <c r="C154" s="622" t="s">
        <v>256</v>
      </c>
      <c r="D154" s="338"/>
      <c r="E154" s="338"/>
      <c r="F154" s="167"/>
      <c r="G154" s="167"/>
      <c r="H154" s="338"/>
      <c r="I154" s="879"/>
    </row>
    <row r="155" spans="2:9" ht="15.75" x14ac:dyDescent="0.2">
      <c r="B155" s="392">
        <v>65</v>
      </c>
      <c r="C155" s="658" t="s">
        <v>257</v>
      </c>
      <c r="D155" s="394">
        <f>H130</f>
        <v>2743.7772322770161</v>
      </c>
      <c r="E155" s="394">
        <v>27.031582209040536</v>
      </c>
      <c r="F155" s="167">
        <v>7.4046255471053861</v>
      </c>
      <c r="G155" s="167">
        <v>0</v>
      </c>
      <c r="H155" s="394">
        <f t="shared" si="40"/>
        <v>2778.213440033162</v>
      </c>
      <c r="I155" s="427">
        <f t="shared" si="41"/>
        <v>2760.9953361550888</v>
      </c>
    </row>
    <row r="156" spans="2:9" ht="16.5" thickBot="1" x14ac:dyDescent="0.25">
      <c r="B156" s="392">
        <v>66</v>
      </c>
      <c r="C156" s="658" t="s">
        <v>258</v>
      </c>
      <c r="D156" s="397">
        <f>H131</f>
        <v>13.171291235131504</v>
      </c>
      <c r="E156" s="397">
        <v>4.0623496695873325</v>
      </c>
      <c r="F156" s="168">
        <v>0</v>
      </c>
      <c r="G156" s="168">
        <v>0</v>
      </c>
      <c r="H156" s="397">
        <f t="shared" si="40"/>
        <v>17.233640904718836</v>
      </c>
      <c r="I156" s="429">
        <f t="shared" si="41"/>
        <v>15.202466069925169</v>
      </c>
    </row>
    <row r="157" spans="2:9" ht="15.75" x14ac:dyDescent="0.2">
      <c r="B157" s="392">
        <v>67</v>
      </c>
      <c r="C157" s="622" t="s">
        <v>259</v>
      </c>
      <c r="D157" s="400">
        <f>SUM(D155:D156)</f>
        <v>2756.9485235121474</v>
      </c>
      <c r="E157" s="400">
        <f t="shared" ref="E157:I157" si="43">SUM(E155:E156)</f>
        <v>31.09393187862787</v>
      </c>
      <c r="F157" s="400">
        <f t="shared" si="43"/>
        <v>7.4046255471053861</v>
      </c>
      <c r="G157" s="400">
        <f t="shared" si="43"/>
        <v>0</v>
      </c>
      <c r="H157" s="400">
        <f t="shared" si="43"/>
        <v>2795.4470809378809</v>
      </c>
      <c r="I157" s="401">
        <f t="shared" si="43"/>
        <v>2776.1978022250141</v>
      </c>
    </row>
    <row r="158" spans="2:9" ht="15.75" x14ac:dyDescent="0.2">
      <c r="B158" s="392"/>
      <c r="C158" s="622"/>
      <c r="D158" s="394"/>
      <c r="E158" s="394"/>
      <c r="F158" s="167"/>
      <c r="G158" s="167"/>
      <c r="H158" s="394"/>
      <c r="I158" s="427"/>
    </row>
    <row r="159" spans="2:9" ht="18" x14ac:dyDescent="0.2">
      <c r="B159" s="392">
        <v>68</v>
      </c>
      <c r="C159" s="622" t="s">
        <v>252</v>
      </c>
      <c r="D159" s="394">
        <f>H134</f>
        <v>651.5866373603576</v>
      </c>
      <c r="E159" s="394">
        <v>33.991849206926261</v>
      </c>
      <c r="F159" s="167">
        <v>2.2742564365042255</v>
      </c>
      <c r="G159" s="167">
        <v>0</v>
      </c>
      <c r="H159" s="394">
        <f>D159+E159+F159+G159</f>
        <v>687.85274300378808</v>
      </c>
      <c r="I159" s="427">
        <f>(D159+H159)/2</f>
        <v>669.71969018207278</v>
      </c>
    </row>
    <row r="160" spans="2:9" ht="16.5" thickBot="1" x14ac:dyDescent="0.25">
      <c r="B160" s="392"/>
      <c r="C160" s="622"/>
      <c r="D160" s="397"/>
      <c r="E160" s="397"/>
      <c r="F160" s="168"/>
      <c r="G160" s="168"/>
      <c r="H160" s="397"/>
      <c r="I160" s="429"/>
    </row>
    <row r="161" spans="2:9" ht="15.75" x14ac:dyDescent="0.2">
      <c r="B161" s="392">
        <f>B159+1</f>
        <v>69</v>
      </c>
      <c r="C161" s="567" t="s">
        <v>253</v>
      </c>
      <c r="D161" s="400">
        <f>D152+D157+D159</f>
        <v>8529.3474448908437</v>
      </c>
      <c r="E161" s="400">
        <f t="shared" ref="E161:I161" si="44">E152+E157+E159</f>
        <v>746.75773075474433</v>
      </c>
      <c r="F161" s="400">
        <f t="shared" si="44"/>
        <v>21.731252175110395</v>
      </c>
      <c r="G161" s="400">
        <f t="shared" si="44"/>
        <v>0</v>
      </c>
      <c r="H161" s="400">
        <f t="shared" si="44"/>
        <v>9297.8364278206991</v>
      </c>
      <c r="I161" s="401">
        <f t="shared" si="44"/>
        <v>8913.5919363557714</v>
      </c>
    </row>
    <row r="162" spans="2:9" ht="15.75" x14ac:dyDescent="0.2">
      <c r="B162" s="392"/>
      <c r="C162" s="622"/>
      <c r="D162" s="394"/>
      <c r="E162" s="394"/>
      <c r="F162" s="394"/>
      <c r="G162" s="394"/>
      <c r="H162" s="394"/>
      <c r="I162" s="427"/>
    </row>
    <row r="163" spans="2:9" ht="16.5" thickBot="1" x14ac:dyDescent="0.25">
      <c r="B163" s="392">
        <f>B161+1</f>
        <v>70</v>
      </c>
      <c r="C163" s="622" t="s">
        <v>254</v>
      </c>
      <c r="D163" s="168">
        <f>H138</f>
        <v>2639.4566925227982</v>
      </c>
      <c r="E163" s="168">
        <v>11.348524439999995</v>
      </c>
      <c r="F163" s="168">
        <v>0</v>
      </c>
      <c r="G163" s="168">
        <v>0</v>
      </c>
      <c r="H163" s="397">
        <f>D163+E163+F163+G163</f>
        <v>2650.8052169627981</v>
      </c>
      <c r="I163" s="429">
        <f>(D163+H163)/2</f>
        <v>2645.1309547427982</v>
      </c>
    </row>
    <row r="164" spans="2:9" ht="23.45" customHeight="1" thickBot="1" x14ac:dyDescent="0.25">
      <c r="B164" s="524">
        <f>B163+1</f>
        <v>71</v>
      </c>
      <c r="C164" s="660" t="s">
        <v>27</v>
      </c>
      <c r="D164" s="527">
        <f>D161+D163</f>
        <v>11168.804137413641</v>
      </c>
      <c r="E164" s="527">
        <f t="shared" ref="E164:I164" si="45">E161+E163</f>
        <v>758.10625519474434</v>
      </c>
      <c r="F164" s="527">
        <f t="shared" si="45"/>
        <v>21.731252175110395</v>
      </c>
      <c r="G164" s="527">
        <f t="shared" si="45"/>
        <v>0</v>
      </c>
      <c r="H164" s="527">
        <f t="shared" si="45"/>
        <v>11948.641644783496</v>
      </c>
      <c r="I164" s="648">
        <f t="shared" si="45"/>
        <v>11558.722891098569</v>
      </c>
    </row>
    <row r="165" spans="2:9" ht="16.5" thickTop="1" x14ac:dyDescent="0.2">
      <c r="B165" s="529"/>
      <c r="C165" s="592"/>
      <c r="D165" s="532"/>
      <c r="E165" s="532"/>
      <c r="F165" s="532"/>
      <c r="G165" s="532"/>
      <c r="H165" s="532"/>
      <c r="I165" s="902"/>
    </row>
    <row r="166" spans="2:9" ht="15.75" x14ac:dyDescent="0.2">
      <c r="B166" s="524"/>
      <c r="C166" s="895" t="s">
        <v>260</v>
      </c>
      <c r="D166" s="394"/>
      <c r="E166" s="394"/>
      <c r="F166" s="394"/>
      <c r="G166" s="394"/>
      <c r="H166" s="394"/>
      <c r="I166" s="427"/>
    </row>
    <row r="167" spans="2:9" ht="24" customHeight="1" thickBot="1" x14ac:dyDescent="0.25">
      <c r="B167" s="402">
        <f>B164+1</f>
        <v>72</v>
      </c>
      <c r="C167" s="673" t="s">
        <v>261</v>
      </c>
      <c r="D167" s="397">
        <f>H142</f>
        <v>0</v>
      </c>
      <c r="E167" s="397">
        <v>0</v>
      </c>
      <c r="F167" s="168">
        <v>22.623259129461658</v>
      </c>
      <c r="G167" s="397">
        <v>0</v>
      </c>
      <c r="H167" s="397">
        <f>D167+E167+F167+G167</f>
        <v>22.623259129461658</v>
      </c>
      <c r="I167" s="429">
        <f>(D167+H167)/2</f>
        <v>11.311629564730829</v>
      </c>
    </row>
    <row r="168" spans="2:9" ht="15.75" x14ac:dyDescent="0.2">
      <c r="B168" s="643"/>
      <c r="C168" s="903"/>
      <c r="D168" s="668"/>
      <c r="E168" s="640"/>
      <c r="F168" s="904"/>
      <c r="G168" s="640"/>
      <c r="H168" s="640"/>
      <c r="I168" s="645"/>
    </row>
    <row r="169" spans="2:9" ht="15.75" x14ac:dyDescent="0.2">
      <c r="B169" s="392"/>
      <c r="C169" s="796" t="s">
        <v>198</v>
      </c>
      <c r="D169" s="395"/>
      <c r="E169" s="395"/>
      <c r="F169" s="395"/>
      <c r="G169" s="395"/>
      <c r="H169" s="395"/>
      <c r="I169" s="396"/>
    </row>
    <row r="170" spans="2:9" ht="15.75" x14ac:dyDescent="0.2">
      <c r="B170" s="392"/>
      <c r="C170" s="796"/>
      <c r="D170" s="395"/>
      <c r="E170" s="395"/>
      <c r="F170" s="395"/>
      <c r="G170" s="395"/>
      <c r="H170" s="395"/>
      <c r="I170" s="396"/>
    </row>
    <row r="171" spans="2:9" ht="15.75" x14ac:dyDescent="0.2">
      <c r="B171" s="392"/>
      <c r="C171" s="806" t="s">
        <v>255</v>
      </c>
      <c r="D171" s="395"/>
      <c r="E171" s="395"/>
      <c r="F171" s="395"/>
      <c r="G171" s="395"/>
      <c r="H171" s="395"/>
      <c r="I171" s="396"/>
    </row>
    <row r="172" spans="2:9" ht="15.75" x14ac:dyDescent="0.2">
      <c r="B172" s="392"/>
      <c r="C172" s="796"/>
      <c r="D172" s="395"/>
      <c r="E172" s="395"/>
      <c r="F172" s="395"/>
      <c r="G172" s="395"/>
      <c r="H172" s="395"/>
      <c r="I172" s="396"/>
    </row>
    <row r="173" spans="2:9" ht="15.75" x14ac:dyDescent="0.2">
      <c r="B173" s="392"/>
      <c r="C173" s="796" t="s">
        <v>246</v>
      </c>
      <c r="D173" s="395"/>
      <c r="E173" s="395"/>
      <c r="F173" s="395"/>
      <c r="G173" s="395"/>
      <c r="H173" s="395"/>
      <c r="I173" s="396"/>
    </row>
    <row r="174" spans="2:9" ht="15.75" x14ac:dyDescent="0.2">
      <c r="B174" s="392">
        <v>73</v>
      </c>
      <c r="C174" s="658" t="s">
        <v>247</v>
      </c>
      <c r="D174" s="394">
        <f>H149</f>
        <v>2289.2816439919293</v>
      </c>
      <c r="E174" s="394">
        <v>317.25416548900176</v>
      </c>
      <c r="F174" s="167">
        <v>18.750414961165628</v>
      </c>
      <c r="G174" s="167">
        <v>0</v>
      </c>
      <c r="H174" s="394">
        <f>D174+E174+F174+G174</f>
        <v>2625.2862244420967</v>
      </c>
      <c r="I174" s="427">
        <f>(D174+H174)/2</f>
        <v>2457.2839342170128</v>
      </c>
    </row>
    <row r="175" spans="2:9" ht="15.75" x14ac:dyDescent="0.2">
      <c r="B175" s="392">
        <f>B174+1</f>
        <v>74</v>
      </c>
      <c r="C175" s="634" t="s">
        <v>248</v>
      </c>
      <c r="D175" s="394">
        <f>H150</f>
        <v>3393.9139215077762</v>
      </c>
      <c r="E175" s="394">
        <v>397.9529446907618</v>
      </c>
      <c r="F175" s="167">
        <v>0</v>
      </c>
      <c r="G175" s="167">
        <v>0</v>
      </c>
      <c r="H175" s="394">
        <f>D175+E175+F175+G175</f>
        <v>3791.866866198538</v>
      </c>
      <c r="I175" s="427">
        <f>(D175+H175)/2</f>
        <v>3592.8903938531571</v>
      </c>
    </row>
    <row r="176" spans="2:9" ht="16.5" thickBot="1" x14ac:dyDescent="0.25">
      <c r="B176" s="392">
        <f t="shared" ref="B176" si="46">B175+1</f>
        <v>75</v>
      </c>
      <c r="C176" s="634" t="s">
        <v>249</v>
      </c>
      <c r="D176" s="755">
        <f>H151</f>
        <v>131.34103837932381</v>
      </c>
      <c r="E176" s="755">
        <v>12.020600425322668</v>
      </c>
      <c r="F176" s="168">
        <v>0</v>
      </c>
      <c r="G176" s="168">
        <v>0</v>
      </c>
      <c r="H176" s="755">
        <f t="shared" ref="H176:H181" si="47">D176+E176+F176+G176</f>
        <v>143.36163880464647</v>
      </c>
      <c r="I176" s="877">
        <f t="shared" ref="I176:I181" si="48">(D176+H176)/2</f>
        <v>137.35133859198515</v>
      </c>
    </row>
    <row r="177" spans="2:9" ht="15.75" x14ac:dyDescent="0.2">
      <c r="B177" s="392">
        <v>76</v>
      </c>
      <c r="C177" s="622" t="s">
        <v>250</v>
      </c>
      <c r="D177" s="757">
        <f>SUM(D174:D176)</f>
        <v>5814.5366038790289</v>
      </c>
      <c r="E177" s="757">
        <f t="shared" ref="E177:I177" si="49">SUM(E174:E176)</f>
        <v>727.22771060508614</v>
      </c>
      <c r="F177" s="757">
        <f t="shared" si="49"/>
        <v>18.750414961165628</v>
      </c>
      <c r="G177" s="400">
        <f t="shared" si="49"/>
        <v>0</v>
      </c>
      <c r="H177" s="757">
        <f t="shared" si="49"/>
        <v>6560.5147294452818</v>
      </c>
      <c r="I177" s="878">
        <f t="shared" si="49"/>
        <v>6187.5256666621553</v>
      </c>
    </row>
    <row r="178" spans="2:9" ht="15.75" x14ac:dyDescent="0.2">
      <c r="B178" s="392"/>
      <c r="C178" s="622"/>
      <c r="D178" s="338"/>
      <c r="E178" s="338"/>
      <c r="F178" s="167"/>
      <c r="G178" s="167"/>
      <c r="H178" s="338"/>
      <c r="I178" s="879"/>
    </row>
    <row r="179" spans="2:9" ht="15.75" x14ac:dyDescent="0.2">
      <c r="B179" s="392"/>
      <c r="C179" s="622" t="s">
        <v>256</v>
      </c>
      <c r="D179" s="338"/>
      <c r="E179" s="338"/>
      <c r="F179" s="167"/>
      <c r="G179" s="167"/>
      <c r="H179" s="338"/>
      <c r="I179" s="879"/>
    </row>
    <row r="180" spans="2:9" ht="15.75" x14ac:dyDescent="0.2">
      <c r="B180" s="392">
        <v>77</v>
      </c>
      <c r="C180" s="658" t="s">
        <v>257</v>
      </c>
      <c r="D180" s="394">
        <f>H155</f>
        <v>2778.213440033162</v>
      </c>
      <c r="E180" s="394">
        <v>38.172850319627358</v>
      </c>
      <c r="F180" s="167">
        <v>3.4659805490491342</v>
      </c>
      <c r="G180" s="167">
        <v>0</v>
      </c>
      <c r="H180" s="394">
        <f t="shared" si="47"/>
        <v>2819.8522709018384</v>
      </c>
      <c r="I180" s="427">
        <f t="shared" si="48"/>
        <v>2799.0328554675002</v>
      </c>
    </row>
    <row r="181" spans="2:9" ht="16.5" thickBot="1" x14ac:dyDescent="0.25">
      <c r="B181" s="392">
        <v>78</v>
      </c>
      <c r="C181" s="658" t="s">
        <v>258</v>
      </c>
      <c r="D181" s="397">
        <f>H156</f>
        <v>17.233640904718836</v>
      </c>
      <c r="E181" s="397">
        <v>4.0623496695873325</v>
      </c>
      <c r="F181" s="168">
        <v>152.64724944896625</v>
      </c>
      <c r="G181" s="168">
        <v>0</v>
      </c>
      <c r="H181" s="397">
        <f t="shared" si="47"/>
        <v>173.94324002327241</v>
      </c>
      <c r="I181" s="429">
        <f t="shared" si="48"/>
        <v>95.588440463995624</v>
      </c>
    </row>
    <row r="182" spans="2:9" ht="15.75" x14ac:dyDescent="0.2">
      <c r="B182" s="392">
        <v>79</v>
      </c>
      <c r="C182" s="567" t="s">
        <v>259</v>
      </c>
      <c r="D182" s="400">
        <f>SUM(D180:D181)</f>
        <v>2795.4470809378809</v>
      </c>
      <c r="E182" s="400">
        <f t="shared" ref="E182:I182" si="50">SUM(E180:E181)</f>
        <v>42.235199989214692</v>
      </c>
      <c r="F182" s="400">
        <f t="shared" si="50"/>
        <v>156.11322999801538</v>
      </c>
      <c r="G182" s="400">
        <f t="shared" si="50"/>
        <v>0</v>
      </c>
      <c r="H182" s="400">
        <f t="shared" si="50"/>
        <v>2993.7955109251106</v>
      </c>
      <c r="I182" s="401">
        <f t="shared" si="50"/>
        <v>2894.6212959314958</v>
      </c>
    </row>
    <row r="183" spans="2:9" ht="15.75" x14ac:dyDescent="0.2">
      <c r="B183" s="392"/>
      <c r="C183" s="622"/>
      <c r="D183" s="394"/>
      <c r="E183" s="394"/>
      <c r="F183" s="167"/>
      <c r="G183" s="167"/>
      <c r="H183" s="394"/>
      <c r="I183" s="427"/>
    </row>
    <row r="184" spans="2:9" ht="18" x14ac:dyDescent="0.2">
      <c r="B184" s="392">
        <v>80</v>
      </c>
      <c r="C184" s="622" t="s">
        <v>252</v>
      </c>
      <c r="D184" s="394">
        <f>H159</f>
        <v>687.85274300378808</v>
      </c>
      <c r="E184" s="394">
        <v>35.099894250466967</v>
      </c>
      <c r="F184" s="167">
        <v>1.8291133676800428</v>
      </c>
      <c r="G184" s="167">
        <v>0</v>
      </c>
      <c r="H184" s="394">
        <f>D184+E184+F184+G184</f>
        <v>724.78175062193509</v>
      </c>
      <c r="I184" s="427">
        <f>(D184+H184)/2</f>
        <v>706.31724681286164</v>
      </c>
    </row>
    <row r="185" spans="2:9" ht="16.5" thickBot="1" x14ac:dyDescent="0.25">
      <c r="B185" s="392"/>
      <c r="C185" s="622"/>
      <c r="D185" s="397"/>
      <c r="E185" s="397"/>
      <c r="F185" s="168"/>
      <c r="G185" s="168"/>
      <c r="H185" s="397"/>
      <c r="I185" s="429"/>
    </row>
    <row r="186" spans="2:9" ht="15.75" x14ac:dyDescent="0.2">
      <c r="B186" s="392">
        <f>B184+1</f>
        <v>81</v>
      </c>
      <c r="C186" s="567" t="s">
        <v>253</v>
      </c>
      <c r="D186" s="400">
        <f>D177+D182+D184</f>
        <v>9297.8364278206991</v>
      </c>
      <c r="E186" s="400">
        <f t="shared" ref="E186:I186" si="51">E177+E182+E184</f>
        <v>804.56280484476781</v>
      </c>
      <c r="F186" s="400">
        <f t="shared" si="51"/>
        <v>176.69275832686105</v>
      </c>
      <c r="G186" s="400">
        <f t="shared" si="51"/>
        <v>0</v>
      </c>
      <c r="H186" s="400">
        <f t="shared" si="51"/>
        <v>10279.091990992327</v>
      </c>
      <c r="I186" s="401">
        <f t="shared" si="51"/>
        <v>9788.464209406513</v>
      </c>
    </row>
    <row r="187" spans="2:9" ht="15.75" x14ac:dyDescent="0.2">
      <c r="B187" s="392"/>
      <c r="C187" s="622"/>
      <c r="D187" s="394"/>
      <c r="E187" s="394"/>
      <c r="F187" s="394"/>
      <c r="G187" s="394"/>
      <c r="H187" s="394"/>
      <c r="I187" s="427"/>
    </row>
    <row r="188" spans="2:9" ht="16.5" thickBot="1" x14ac:dyDescent="0.25">
      <c r="B188" s="392">
        <f>B186+1</f>
        <v>82</v>
      </c>
      <c r="C188" s="622" t="s">
        <v>254</v>
      </c>
      <c r="D188" s="168">
        <f>H163</f>
        <v>2650.8052169627981</v>
      </c>
      <c r="E188" s="168">
        <v>11.348526840000002</v>
      </c>
      <c r="F188" s="168">
        <v>0</v>
      </c>
      <c r="G188" s="168">
        <v>0</v>
      </c>
      <c r="H188" s="397">
        <f>D188+E188+F188+G188</f>
        <v>2662.1537438027981</v>
      </c>
      <c r="I188" s="429">
        <f>(D188+H188)/2</f>
        <v>2656.4794803827981</v>
      </c>
    </row>
    <row r="189" spans="2:9" ht="23.45" customHeight="1" thickBot="1" x14ac:dyDescent="0.25">
      <c r="B189" s="524">
        <f>B188+1</f>
        <v>83</v>
      </c>
      <c r="C189" s="660" t="s">
        <v>27</v>
      </c>
      <c r="D189" s="527">
        <f>D186+D188</f>
        <v>11948.641644783496</v>
      </c>
      <c r="E189" s="527">
        <f t="shared" ref="E189:I189" si="52">E186+E188</f>
        <v>815.91133168476779</v>
      </c>
      <c r="F189" s="527">
        <f t="shared" si="52"/>
        <v>176.69275832686105</v>
      </c>
      <c r="G189" s="527">
        <f t="shared" si="52"/>
        <v>0</v>
      </c>
      <c r="H189" s="527">
        <f t="shared" si="52"/>
        <v>12941.245734795124</v>
      </c>
      <c r="I189" s="648">
        <f t="shared" si="52"/>
        <v>12444.94368978931</v>
      </c>
    </row>
    <row r="190" spans="2:9" ht="15.75" thickTop="1" x14ac:dyDescent="0.2">
      <c r="B190" s="529"/>
      <c r="C190" s="901"/>
      <c r="D190" s="532"/>
      <c r="E190" s="532"/>
      <c r="F190" s="532"/>
      <c r="G190" s="532"/>
      <c r="H190" s="532"/>
      <c r="I190" s="902"/>
    </row>
    <row r="191" spans="2:9" ht="15.75" x14ac:dyDescent="0.2">
      <c r="B191" s="524"/>
      <c r="C191" s="895" t="s">
        <v>260</v>
      </c>
      <c r="D191" s="394"/>
      <c r="E191" s="394"/>
      <c r="F191" s="394"/>
      <c r="G191" s="394"/>
      <c r="H191" s="394"/>
      <c r="I191" s="427"/>
    </row>
    <row r="192" spans="2:9" ht="24" customHeight="1" thickBot="1" x14ac:dyDescent="0.25">
      <c r="B192" s="402">
        <f>B189+1</f>
        <v>84</v>
      </c>
      <c r="C192" s="673" t="s">
        <v>261</v>
      </c>
      <c r="D192" s="397">
        <f>H167</f>
        <v>22.623259129461658</v>
      </c>
      <c r="E192" s="397">
        <v>109.74643098329202</v>
      </c>
      <c r="F192" s="168">
        <v>0</v>
      </c>
      <c r="G192" s="168">
        <v>0</v>
      </c>
      <c r="H192" s="397">
        <f>D192+E192+F192+G192</f>
        <v>132.36969011275369</v>
      </c>
      <c r="I192" s="429">
        <f>(D192+H192)/2</f>
        <v>77.496474621107666</v>
      </c>
    </row>
    <row r="194" spans="2:9" ht="15.75" x14ac:dyDescent="0.2">
      <c r="B194" s="553" t="s">
        <v>141</v>
      </c>
      <c r="C194" s="358"/>
      <c r="D194" s="354"/>
      <c r="E194" s="354"/>
      <c r="F194" s="354"/>
      <c r="G194" s="354"/>
      <c r="H194" s="354"/>
      <c r="I194" s="354"/>
    </row>
    <row r="195" spans="2:9" ht="15" customHeight="1" x14ac:dyDescent="0.2">
      <c r="B195" s="680">
        <v>1</v>
      </c>
      <c r="C195" s="886" t="s">
        <v>399</v>
      </c>
      <c r="D195" s="886"/>
      <c r="E195" s="886"/>
      <c r="F195" s="886"/>
      <c r="G195" s="886"/>
      <c r="H195" s="886"/>
      <c r="I195" s="886"/>
    </row>
    <row r="196" spans="2:9" x14ac:dyDescent="0.2">
      <c r="B196" s="912"/>
      <c r="C196" s="913"/>
      <c r="D196" s="913"/>
      <c r="E196" s="913"/>
      <c r="F196" s="913"/>
      <c r="G196" s="913"/>
      <c r="H196" s="913"/>
      <c r="I196" s="913"/>
    </row>
  </sheetData>
  <mergeCells count="4">
    <mergeCell ref="B7:I7"/>
    <mergeCell ref="B8:I8"/>
    <mergeCell ref="B9:I9"/>
    <mergeCell ref="C195:I195"/>
  </mergeCells>
  <printOptions horizontalCentered="1"/>
  <pageMargins left="0.511811023622047" right="0.511811023622047" top="0.98425196850393704" bottom="0.23622047244094499" header="0" footer="0"/>
  <pageSetup scale="48" fitToHeight="0" orientation="portrait" r:id="rId1"/>
  <headerFooter alignWithMargins="0">
    <oddFooter>&amp;L&amp;14Page &amp;P of &amp;N</oddFooter>
  </headerFooter>
  <rowBreaks count="3" manualBreakCount="3">
    <brk id="67" max="9" man="1"/>
    <brk id="117" max="9" man="1"/>
    <brk id="167" max="9"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04FA7-9909-4461-A9B1-EF7E8AB0C638}">
  <sheetPr>
    <pageSetUpPr fitToPage="1"/>
  </sheetPr>
  <dimension ref="A1:X62"/>
  <sheetViews>
    <sheetView view="pageBreakPreview" zoomScaleNormal="100" zoomScaleSheetLayoutView="100" workbookViewId="0">
      <selection activeCell="B7" sqref="B7:F7"/>
    </sheetView>
  </sheetViews>
  <sheetFormatPr defaultRowHeight="12.75" x14ac:dyDescent="0.2"/>
  <cols>
    <col min="1" max="1" width="2.5703125" style="351" customWidth="1"/>
    <col min="2" max="2" width="6.140625" style="538" customWidth="1"/>
    <col min="3" max="3" width="39.85546875" style="539" customWidth="1"/>
    <col min="4" max="6" width="17.85546875" style="351" customWidth="1"/>
    <col min="7" max="7" width="2.5703125" style="351" customWidth="1"/>
    <col min="8" max="16384" width="9.140625" style="351"/>
  </cols>
  <sheetData>
    <row r="1" spans="1:24" ht="17.25" customHeight="1" x14ac:dyDescent="0.2">
      <c r="A1" s="348"/>
      <c r="B1" s="349" t="s">
        <v>0</v>
      </c>
      <c r="C1" s="358"/>
      <c r="D1" s="348"/>
      <c r="E1" s="350"/>
      <c r="F1" s="353" t="s">
        <v>34</v>
      </c>
      <c r="G1" s="348"/>
      <c r="H1" s="352"/>
      <c r="I1" s="352"/>
      <c r="J1" s="348"/>
      <c r="K1" s="348"/>
      <c r="L1" s="352"/>
      <c r="M1" s="348"/>
      <c r="N1" s="348"/>
      <c r="O1" s="348"/>
      <c r="P1" s="348"/>
      <c r="Q1" s="348"/>
      <c r="R1" s="348"/>
      <c r="S1" s="348"/>
      <c r="T1" s="348"/>
      <c r="U1" s="354"/>
      <c r="V1" s="354"/>
      <c r="W1" s="354"/>
      <c r="X1" s="354"/>
    </row>
    <row r="2" spans="1:24" ht="17.25" customHeight="1" x14ac:dyDescent="0.2">
      <c r="A2" s="348"/>
      <c r="B2" s="355"/>
      <c r="C2" s="356"/>
      <c r="D2" s="352"/>
      <c r="E2" s="352"/>
      <c r="F2" s="353" t="s">
        <v>2</v>
      </c>
      <c r="G2" s="348"/>
      <c r="H2" s="348"/>
      <c r="I2" s="348"/>
      <c r="J2" s="348"/>
      <c r="K2" s="348"/>
      <c r="L2" s="348"/>
      <c r="M2" s="352"/>
      <c r="N2" s="348"/>
      <c r="O2" s="348"/>
      <c r="P2" s="348"/>
      <c r="Q2" s="348"/>
      <c r="R2" s="348"/>
      <c r="S2" s="348"/>
      <c r="T2" s="348"/>
      <c r="U2" s="354"/>
      <c r="V2" s="354"/>
      <c r="W2" s="354"/>
      <c r="X2" s="354"/>
    </row>
    <row r="3" spans="1:24" ht="17.25" customHeight="1" x14ac:dyDescent="0.2">
      <c r="A3" s="348"/>
      <c r="B3" s="357"/>
      <c r="C3" s="358"/>
      <c r="D3" s="348"/>
      <c r="E3" s="350"/>
      <c r="F3" s="350" t="s">
        <v>242</v>
      </c>
      <c r="G3" s="348"/>
      <c r="H3" s="352"/>
      <c r="I3" s="348"/>
      <c r="J3" s="348"/>
      <c r="K3" s="348"/>
      <c r="L3" s="348"/>
      <c r="M3" s="348"/>
      <c r="N3" s="348"/>
      <c r="O3" s="348"/>
      <c r="P3" s="348"/>
      <c r="Q3" s="348"/>
      <c r="R3" s="348"/>
      <c r="S3" s="348"/>
      <c r="T3" s="348"/>
      <c r="U3" s="354"/>
      <c r="V3" s="354"/>
      <c r="W3" s="354"/>
      <c r="X3" s="354"/>
    </row>
    <row r="4" spans="1:24" ht="17.25" customHeight="1" x14ac:dyDescent="0.2">
      <c r="A4" s="348"/>
      <c r="B4" s="365"/>
      <c r="C4" s="358"/>
      <c r="D4" s="348"/>
      <c r="E4" s="350"/>
      <c r="F4" s="350" t="s">
        <v>228</v>
      </c>
      <c r="G4" s="348"/>
      <c r="H4" s="348"/>
      <c r="I4" s="348"/>
      <c r="J4" s="348"/>
      <c r="K4" s="348"/>
      <c r="L4" s="348"/>
      <c r="M4" s="348"/>
      <c r="N4" s="348"/>
      <c r="O4" s="348"/>
      <c r="P4" s="348"/>
      <c r="Q4" s="348"/>
      <c r="R4" s="348"/>
      <c r="S4" s="348"/>
      <c r="T4" s="348"/>
      <c r="U4" s="354"/>
      <c r="V4" s="354"/>
      <c r="W4" s="354"/>
      <c r="X4" s="354"/>
    </row>
    <row r="5" spans="1:24" ht="17.25" customHeight="1" x14ac:dyDescent="0.2">
      <c r="A5" s="348"/>
      <c r="B5" s="365"/>
      <c r="C5" s="358"/>
      <c r="D5" s="348"/>
      <c r="E5" s="350"/>
      <c r="F5" s="350" t="s">
        <v>5</v>
      </c>
      <c r="G5" s="348"/>
      <c r="H5" s="348"/>
      <c r="I5" s="348"/>
      <c r="J5" s="348"/>
      <c r="K5" s="348"/>
      <c r="L5" s="348"/>
      <c r="M5" s="348"/>
      <c r="N5" s="348"/>
      <c r="O5" s="348"/>
      <c r="P5" s="348"/>
      <c r="Q5" s="348"/>
      <c r="R5" s="348"/>
      <c r="S5" s="348"/>
      <c r="T5" s="348"/>
      <c r="U5" s="354"/>
      <c r="V5" s="354"/>
      <c r="W5" s="354"/>
      <c r="X5" s="354"/>
    </row>
    <row r="6" spans="1:24" ht="17.25" customHeight="1" x14ac:dyDescent="0.2">
      <c r="A6" s="348"/>
      <c r="B6" s="365"/>
      <c r="C6" s="358"/>
      <c r="D6" s="473"/>
      <c r="E6" s="348"/>
      <c r="F6" s="350" t="s">
        <v>7</v>
      </c>
      <c r="G6" s="367"/>
      <c r="H6" s="348"/>
      <c r="I6" s="348"/>
      <c r="J6" s="348"/>
      <c r="K6" s="348"/>
      <c r="L6" s="348"/>
      <c r="M6" s="348"/>
      <c r="N6" s="348"/>
      <c r="O6" s="348"/>
      <c r="P6" s="348"/>
      <c r="Q6" s="348"/>
      <c r="R6" s="348"/>
      <c r="S6" s="348"/>
      <c r="T6" s="348"/>
      <c r="U6" s="354"/>
      <c r="V6" s="354"/>
      <c r="W6" s="354"/>
      <c r="X6" s="354"/>
    </row>
    <row r="7" spans="1:24" ht="17.25" customHeight="1" x14ac:dyDescent="0.2">
      <c r="A7" s="348"/>
      <c r="B7" s="439" t="s">
        <v>7</v>
      </c>
      <c r="C7" s="914"/>
      <c r="D7" s="914"/>
      <c r="E7" s="914"/>
      <c r="F7" s="914"/>
      <c r="G7" s="365"/>
      <c r="H7" s="348"/>
      <c r="I7" s="348"/>
      <c r="J7" s="348"/>
      <c r="K7" s="348"/>
      <c r="L7" s="348"/>
      <c r="M7" s="348"/>
      <c r="N7" s="348"/>
      <c r="O7" s="348"/>
      <c r="P7" s="348"/>
      <c r="Q7" s="348"/>
      <c r="R7" s="348"/>
      <c r="S7" s="348"/>
      <c r="T7" s="348"/>
      <c r="U7" s="354"/>
      <c r="V7" s="354"/>
      <c r="W7" s="354"/>
      <c r="X7" s="354"/>
    </row>
    <row r="8" spans="1:24" ht="17.25" customHeight="1" x14ac:dyDescent="0.2">
      <c r="A8" s="348"/>
      <c r="B8" s="915" t="s">
        <v>400</v>
      </c>
      <c r="C8" s="916"/>
      <c r="D8" s="916"/>
      <c r="E8" s="916"/>
      <c r="F8" s="916"/>
      <c r="G8" s="435"/>
      <c r="H8" s="348"/>
      <c r="I8" s="348"/>
      <c r="J8" s="348"/>
      <c r="K8" s="348"/>
      <c r="L8" s="348"/>
      <c r="M8" s="348"/>
      <c r="N8" s="348"/>
      <c r="O8" s="348"/>
      <c r="P8" s="348"/>
      <c r="Q8" s="348"/>
      <c r="R8" s="348"/>
      <c r="S8" s="348"/>
      <c r="T8" s="348"/>
      <c r="U8" s="354"/>
      <c r="V8" s="354"/>
      <c r="W8" s="354"/>
      <c r="X8" s="354"/>
    </row>
    <row r="9" spans="1:24" ht="17.25" customHeight="1" x14ac:dyDescent="0.2">
      <c r="A9" s="348"/>
      <c r="B9" s="440" t="s">
        <v>295</v>
      </c>
      <c r="C9" s="914"/>
      <c r="D9" s="914"/>
      <c r="E9" s="914"/>
      <c r="F9" s="914"/>
      <c r="G9" s="348"/>
      <c r="H9" s="348"/>
      <c r="I9" s="348"/>
      <c r="J9" s="348"/>
      <c r="K9" s="348"/>
      <c r="L9" s="348"/>
      <c r="M9" s="348"/>
      <c r="N9" s="348"/>
      <c r="O9" s="348"/>
      <c r="P9" s="348"/>
      <c r="Q9" s="348"/>
      <c r="R9" s="348"/>
      <c r="S9" s="348"/>
      <c r="T9" s="348"/>
      <c r="U9" s="354"/>
      <c r="V9" s="354"/>
      <c r="W9" s="354"/>
      <c r="X9" s="354"/>
    </row>
    <row r="10" spans="1:24" ht="17.25" customHeight="1" thickBot="1" x14ac:dyDescent="0.25">
      <c r="A10" s="348"/>
      <c r="B10" s="365"/>
      <c r="C10" s="358"/>
      <c r="D10" s="348"/>
      <c r="E10" s="348"/>
      <c r="F10" s="348"/>
      <c r="G10" s="348"/>
      <c r="H10" s="348"/>
      <c r="I10" s="348"/>
      <c r="J10" s="348"/>
      <c r="K10" s="348"/>
      <c r="L10" s="348"/>
      <c r="M10" s="348"/>
      <c r="N10" s="348"/>
      <c r="O10" s="348"/>
      <c r="P10" s="348"/>
      <c r="Q10" s="348"/>
      <c r="R10" s="348"/>
      <c r="S10" s="348"/>
      <c r="T10" s="348"/>
      <c r="U10" s="354"/>
      <c r="V10" s="354"/>
      <c r="W10" s="354"/>
      <c r="X10" s="354"/>
    </row>
    <row r="11" spans="1:24" s="544" customFormat="1" ht="17.100000000000001" customHeight="1" x14ac:dyDescent="0.2">
      <c r="A11" s="542"/>
      <c r="B11" s="474"/>
      <c r="C11" s="375"/>
      <c r="D11" s="375"/>
      <c r="E11" s="373"/>
      <c r="F11" s="917" t="s">
        <v>230</v>
      </c>
      <c r="G11" s="542"/>
      <c r="H11" s="542"/>
      <c r="I11" s="542"/>
      <c r="J11" s="542"/>
      <c r="K11" s="542"/>
      <c r="L11" s="542"/>
      <c r="M11" s="542"/>
      <c r="N11" s="542"/>
      <c r="O11" s="542"/>
      <c r="P11" s="542"/>
      <c r="Q11" s="542"/>
      <c r="R11" s="542"/>
      <c r="S11" s="542"/>
      <c r="T11" s="542"/>
      <c r="U11" s="543"/>
      <c r="V11" s="543"/>
      <c r="W11" s="543"/>
      <c r="X11" s="543"/>
    </row>
    <row r="12" spans="1:24" s="544" customFormat="1" ht="17.100000000000001" customHeight="1" x14ac:dyDescent="0.2">
      <c r="A12" s="542"/>
      <c r="B12" s="481" t="s">
        <v>9</v>
      </c>
      <c r="C12" s="487"/>
      <c r="D12" s="552" t="s">
        <v>105</v>
      </c>
      <c r="E12" s="487" t="s">
        <v>109</v>
      </c>
      <c r="F12" s="482" t="s">
        <v>110</v>
      </c>
      <c r="G12" s="542"/>
      <c r="H12" s="542"/>
      <c r="I12" s="542"/>
      <c r="J12" s="542"/>
      <c r="K12" s="542"/>
      <c r="L12" s="542"/>
      <c r="M12" s="542"/>
      <c r="N12" s="542"/>
      <c r="O12" s="542"/>
      <c r="P12" s="542"/>
      <c r="Q12" s="542"/>
      <c r="R12" s="542"/>
      <c r="S12" s="542"/>
      <c r="T12" s="542"/>
      <c r="U12" s="543"/>
      <c r="V12" s="543"/>
      <c r="W12" s="543"/>
      <c r="X12" s="543"/>
    </row>
    <row r="13" spans="1:24" s="544" customFormat="1" ht="17.100000000000001" customHeight="1" thickBot="1" x14ac:dyDescent="0.25">
      <c r="A13" s="542"/>
      <c r="B13" s="489" t="s">
        <v>10</v>
      </c>
      <c r="C13" s="381" t="s">
        <v>231</v>
      </c>
      <c r="D13" s="490" t="s">
        <v>112</v>
      </c>
      <c r="E13" s="381" t="s">
        <v>112</v>
      </c>
      <c r="F13" s="382" t="s">
        <v>232</v>
      </c>
      <c r="G13" s="542"/>
      <c r="H13" s="542"/>
      <c r="I13" s="542"/>
      <c r="J13" s="542"/>
      <c r="K13" s="542"/>
      <c r="L13" s="542"/>
      <c r="M13" s="542"/>
      <c r="N13" s="542"/>
      <c r="O13" s="542"/>
      <c r="P13" s="542"/>
      <c r="Q13" s="542"/>
      <c r="R13" s="542"/>
      <c r="S13" s="542"/>
      <c r="T13" s="542"/>
      <c r="U13" s="543"/>
      <c r="V13" s="543"/>
      <c r="W13" s="543"/>
      <c r="X13" s="543"/>
    </row>
    <row r="14" spans="1:24" s="538" customFormat="1" ht="17.100000000000001" customHeight="1" x14ac:dyDescent="0.2">
      <c r="A14" s="365"/>
      <c r="B14" s="750"/>
      <c r="C14" s="385"/>
      <c r="D14" s="918" t="s">
        <v>13</v>
      </c>
      <c r="E14" s="385" t="s">
        <v>14</v>
      </c>
      <c r="F14" s="919" t="s">
        <v>15</v>
      </c>
      <c r="G14" s="365"/>
      <c r="H14" s="365"/>
      <c r="I14" s="365"/>
      <c r="J14" s="365"/>
      <c r="K14" s="365"/>
      <c r="L14" s="365"/>
      <c r="M14" s="365"/>
      <c r="N14" s="365"/>
      <c r="O14" s="365"/>
      <c r="P14" s="365"/>
      <c r="Q14" s="365"/>
      <c r="R14" s="365"/>
      <c r="S14" s="365"/>
      <c r="T14" s="365"/>
      <c r="U14" s="432"/>
      <c r="V14" s="432"/>
      <c r="W14" s="432"/>
      <c r="X14" s="432"/>
    </row>
    <row r="15" spans="1:24" s="538" customFormat="1" ht="17.100000000000001" customHeight="1" x14ac:dyDescent="0.2">
      <c r="A15" s="365"/>
      <c r="B15" s="850"/>
      <c r="C15" s="499"/>
      <c r="D15" s="920"/>
      <c r="E15" s="499"/>
      <c r="F15" s="564"/>
      <c r="G15" s="365"/>
      <c r="H15" s="365"/>
      <c r="I15" s="365"/>
      <c r="J15" s="365"/>
      <c r="K15" s="365"/>
      <c r="L15" s="365"/>
      <c r="M15" s="365"/>
      <c r="N15" s="365"/>
      <c r="O15" s="365"/>
      <c r="P15" s="365"/>
      <c r="Q15" s="365"/>
      <c r="R15" s="365"/>
      <c r="S15" s="365"/>
      <c r="T15" s="365"/>
      <c r="U15" s="432"/>
      <c r="V15" s="432"/>
      <c r="W15" s="432"/>
      <c r="X15" s="432"/>
    </row>
    <row r="16" spans="1:24" ht="17.100000000000001" customHeight="1" x14ac:dyDescent="0.2">
      <c r="A16" s="348"/>
      <c r="B16" s="835"/>
      <c r="C16" s="921" t="s">
        <v>70</v>
      </c>
      <c r="D16" s="922"/>
      <c r="E16" s="922"/>
      <c r="F16" s="923"/>
      <c r="G16" s="924"/>
      <c r="H16" s="348"/>
      <c r="I16" s="348"/>
      <c r="J16" s="348"/>
      <c r="K16" s="348"/>
      <c r="L16" s="348"/>
      <c r="M16" s="348"/>
      <c r="N16" s="348"/>
      <c r="O16" s="348"/>
      <c r="P16" s="348"/>
      <c r="Q16" s="348"/>
      <c r="R16" s="348"/>
      <c r="S16" s="348"/>
      <c r="T16" s="348"/>
      <c r="U16" s="354"/>
      <c r="V16" s="354"/>
      <c r="W16" s="354"/>
      <c r="X16" s="354"/>
    </row>
    <row r="17" spans="1:24" ht="17.100000000000001" customHeight="1" x14ac:dyDescent="0.2">
      <c r="A17" s="348"/>
      <c r="B17" s="850">
        <v>1</v>
      </c>
      <c r="C17" s="925" t="s">
        <v>401</v>
      </c>
      <c r="D17" s="659" t="s">
        <v>235</v>
      </c>
      <c r="E17" s="659" t="s">
        <v>235</v>
      </c>
      <c r="F17" s="926">
        <v>-43.943372240415648</v>
      </c>
      <c r="G17" s="924"/>
      <c r="H17" s="348"/>
      <c r="I17" s="348"/>
      <c r="J17" s="348"/>
      <c r="K17" s="348"/>
      <c r="L17" s="348"/>
      <c r="M17" s="348"/>
      <c r="N17" s="348"/>
      <c r="O17" s="348"/>
      <c r="P17" s="348"/>
      <c r="Q17" s="348"/>
      <c r="R17" s="348"/>
      <c r="S17" s="348"/>
      <c r="T17" s="348"/>
      <c r="U17" s="354"/>
      <c r="V17" s="354"/>
      <c r="W17" s="354"/>
      <c r="X17" s="354"/>
    </row>
    <row r="18" spans="1:24" ht="17.100000000000001" customHeight="1" x14ac:dyDescent="0.2">
      <c r="A18" s="348"/>
      <c r="B18" s="850">
        <f>B17+1</f>
        <v>2</v>
      </c>
      <c r="C18" s="925" t="s">
        <v>402</v>
      </c>
      <c r="D18" s="659">
        <v>196.88265428000003</v>
      </c>
      <c r="E18" s="174">
        <v>190.30488668999999</v>
      </c>
      <c r="F18" s="893">
        <f>(D18+E18)/2</f>
        <v>193.59377048499999</v>
      </c>
      <c r="G18" s="924"/>
      <c r="H18" s="348"/>
      <c r="I18" s="348"/>
      <c r="J18" s="348"/>
      <c r="K18" s="348"/>
      <c r="L18" s="348"/>
      <c r="M18" s="348"/>
      <c r="N18" s="348"/>
      <c r="O18" s="348"/>
      <c r="P18" s="348"/>
      <c r="Q18" s="348"/>
      <c r="R18" s="348"/>
      <c r="S18" s="348"/>
      <c r="T18" s="348"/>
      <c r="U18" s="354"/>
      <c r="V18" s="354"/>
      <c r="W18" s="354"/>
      <c r="X18" s="354"/>
    </row>
    <row r="19" spans="1:24" ht="16.5" customHeight="1" thickBot="1" x14ac:dyDescent="0.25">
      <c r="A19" s="348"/>
      <c r="B19" s="850">
        <f t="shared" ref="B19:B20" si="0">B18+1</f>
        <v>3</v>
      </c>
      <c r="C19" s="925" t="s">
        <v>236</v>
      </c>
      <c r="D19" s="659">
        <v>481.07020528000004</v>
      </c>
      <c r="E19" s="659">
        <v>492.31788325999986</v>
      </c>
      <c r="F19" s="429">
        <f>(D19+E19)/2</f>
        <v>486.69404426999995</v>
      </c>
      <c r="G19" s="924"/>
      <c r="H19" s="348"/>
      <c r="I19" s="348"/>
      <c r="J19" s="348"/>
      <c r="K19" s="348"/>
      <c r="L19" s="348"/>
      <c r="M19" s="348"/>
      <c r="N19" s="348"/>
      <c r="O19" s="348"/>
      <c r="P19" s="348"/>
      <c r="Q19" s="348"/>
      <c r="R19" s="348"/>
      <c r="S19" s="348"/>
      <c r="T19" s="348"/>
      <c r="U19" s="354"/>
      <c r="V19" s="354"/>
      <c r="W19" s="354"/>
      <c r="X19" s="354"/>
    </row>
    <row r="20" spans="1:24" ht="24" customHeight="1" thickBot="1" x14ac:dyDescent="0.25">
      <c r="A20" s="348"/>
      <c r="B20" s="402">
        <f t="shared" si="0"/>
        <v>4</v>
      </c>
      <c r="C20" s="927" t="s">
        <v>27</v>
      </c>
      <c r="D20" s="397"/>
      <c r="E20" s="397"/>
      <c r="F20" s="405">
        <f>SUM(F17:F19)</f>
        <v>636.34444251458433</v>
      </c>
      <c r="G20" s="924"/>
      <c r="H20" s="348"/>
      <c r="I20" s="348"/>
      <c r="J20" s="348"/>
      <c r="K20" s="348"/>
      <c r="L20" s="348"/>
      <c r="M20" s="348"/>
      <c r="N20" s="348"/>
      <c r="O20" s="348"/>
      <c r="P20" s="348"/>
      <c r="Q20" s="348"/>
      <c r="R20" s="348"/>
      <c r="S20" s="348"/>
      <c r="T20" s="348"/>
      <c r="U20" s="354"/>
      <c r="V20" s="354"/>
      <c r="W20" s="354"/>
      <c r="X20" s="354"/>
    </row>
    <row r="21" spans="1:24" ht="17.25" customHeight="1" x14ac:dyDescent="0.2">
      <c r="A21" s="348"/>
      <c r="B21" s="835"/>
      <c r="C21" s="928"/>
      <c r="D21" s="571"/>
      <c r="E21" s="571"/>
      <c r="F21" s="585"/>
      <c r="G21" s="924"/>
      <c r="H21" s="348"/>
      <c r="I21" s="348"/>
      <c r="J21" s="348"/>
      <c r="K21" s="348"/>
      <c r="L21" s="348"/>
      <c r="M21" s="348"/>
      <c r="N21" s="348"/>
      <c r="O21" s="348"/>
      <c r="P21" s="348"/>
      <c r="Q21" s="348"/>
      <c r="R21" s="348"/>
      <c r="S21" s="348"/>
      <c r="T21" s="348"/>
      <c r="U21" s="354"/>
      <c r="V21" s="354"/>
      <c r="W21" s="354"/>
      <c r="X21" s="354"/>
    </row>
    <row r="22" spans="1:24" ht="17.25" customHeight="1" x14ac:dyDescent="0.2">
      <c r="A22" s="348"/>
      <c r="B22" s="835"/>
      <c r="C22" s="921" t="s">
        <v>71</v>
      </c>
      <c r="D22" s="922"/>
      <c r="E22" s="922"/>
      <c r="F22" s="923"/>
      <c r="G22" s="924"/>
      <c r="H22" s="348"/>
      <c r="I22" s="348"/>
      <c r="J22" s="348"/>
      <c r="K22" s="348"/>
      <c r="L22" s="348"/>
      <c r="M22" s="348"/>
      <c r="N22" s="348"/>
      <c r="O22" s="348"/>
      <c r="P22" s="348"/>
      <c r="Q22" s="348"/>
      <c r="R22" s="348"/>
      <c r="S22" s="348"/>
      <c r="T22" s="348"/>
      <c r="U22" s="354"/>
      <c r="V22" s="354"/>
      <c r="W22" s="354"/>
      <c r="X22" s="354"/>
    </row>
    <row r="23" spans="1:24" ht="17.25" customHeight="1" x14ac:dyDescent="0.2">
      <c r="A23" s="348"/>
      <c r="B23" s="850">
        <f>B20+1</f>
        <v>5</v>
      </c>
      <c r="C23" s="925" t="s">
        <v>234</v>
      </c>
      <c r="D23" s="659" t="s">
        <v>235</v>
      </c>
      <c r="E23" s="659" t="s">
        <v>235</v>
      </c>
      <c r="F23" s="926">
        <v>-51.944083832747147</v>
      </c>
      <c r="G23" s="924"/>
      <c r="H23" s="348"/>
      <c r="I23" s="348"/>
      <c r="J23" s="348"/>
      <c r="K23" s="348"/>
      <c r="L23" s="348"/>
      <c r="M23" s="348"/>
      <c r="N23" s="348"/>
      <c r="O23" s="348"/>
      <c r="P23" s="348"/>
      <c r="Q23" s="348"/>
      <c r="R23" s="348"/>
      <c r="S23" s="348"/>
      <c r="T23" s="348"/>
      <c r="U23" s="354"/>
      <c r="V23" s="354"/>
      <c r="W23" s="354"/>
      <c r="X23" s="354"/>
    </row>
    <row r="24" spans="1:24" ht="17.25" customHeight="1" x14ac:dyDescent="0.2">
      <c r="A24" s="348"/>
      <c r="B24" s="392">
        <f>B23+1</f>
        <v>6</v>
      </c>
      <c r="C24" s="925" t="s">
        <v>402</v>
      </c>
      <c r="D24" s="659">
        <f>E18</f>
        <v>190.30488668999999</v>
      </c>
      <c r="E24" s="174">
        <v>201.41877846</v>
      </c>
      <c r="F24" s="528">
        <f>(D24+E24)/2</f>
        <v>195.86183257499999</v>
      </c>
      <c r="G24" s="924"/>
      <c r="H24" s="348"/>
      <c r="I24" s="348"/>
      <c r="J24" s="348"/>
      <c r="K24" s="348"/>
      <c r="L24" s="348"/>
      <c r="M24" s="348"/>
      <c r="N24" s="348"/>
      <c r="O24" s="348"/>
      <c r="P24" s="348"/>
      <c r="Q24" s="348"/>
      <c r="R24" s="348"/>
      <c r="S24" s="348"/>
      <c r="T24" s="348"/>
      <c r="U24" s="354"/>
      <c r="V24" s="354"/>
      <c r="W24" s="354"/>
      <c r="X24" s="354"/>
    </row>
    <row r="25" spans="1:24" ht="17.25" customHeight="1" thickBot="1" x14ac:dyDescent="0.25">
      <c r="A25" s="348"/>
      <c r="B25" s="392">
        <f t="shared" ref="B25:B26" si="1">B24+1</f>
        <v>7</v>
      </c>
      <c r="C25" s="925" t="s">
        <v>236</v>
      </c>
      <c r="D25" s="659">
        <f>E19</f>
        <v>492.31788325999986</v>
      </c>
      <c r="E25" s="659">
        <v>513.16915134999999</v>
      </c>
      <c r="F25" s="429">
        <f>(D25+E25)/2</f>
        <v>502.74351730499995</v>
      </c>
      <c r="G25" s="924"/>
      <c r="H25" s="348"/>
      <c r="I25" s="348"/>
      <c r="J25" s="348"/>
      <c r="K25" s="348"/>
      <c r="L25" s="348"/>
      <c r="M25" s="348"/>
      <c r="N25" s="348"/>
      <c r="O25" s="348"/>
      <c r="P25" s="348"/>
      <c r="Q25" s="348"/>
      <c r="R25" s="348"/>
      <c r="S25" s="348"/>
      <c r="T25" s="348"/>
      <c r="U25" s="354"/>
      <c r="V25" s="354"/>
      <c r="W25" s="354"/>
      <c r="X25" s="354"/>
    </row>
    <row r="26" spans="1:24" ht="24" customHeight="1" thickBot="1" x14ac:dyDescent="0.25">
      <c r="A26" s="348"/>
      <c r="B26" s="402">
        <f t="shared" si="1"/>
        <v>8</v>
      </c>
      <c r="C26" s="927" t="s">
        <v>27</v>
      </c>
      <c r="D26" s="397"/>
      <c r="E26" s="397"/>
      <c r="F26" s="405">
        <f>SUM(F23:F25)</f>
        <v>646.66126604725287</v>
      </c>
      <c r="G26" s="924"/>
      <c r="H26" s="348"/>
      <c r="I26" s="348"/>
      <c r="J26" s="348"/>
      <c r="K26" s="348"/>
      <c r="L26" s="348"/>
      <c r="M26" s="348"/>
      <c r="N26" s="348"/>
      <c r="O26" s="348"/>
      <c r="P26" s="348"/>
      <c r="Q26" s="348"/>
      <c r="R26" s="348"/>
      <c r="S26" s="348"/>
      <c r="T26" s="348"/>
      <c r="U26" s="354"/>
      <c r="V26" s="354"/>
      <c r="W26" s="354"/>
      <c r="X26" s="354"/>
    </row>
    <row r="27" spans="1:24" ht="17.25" customHeight="1" x14ac:dyDescent="0.2">
      <c r="A27" s="348"/>
      <c r="B27" s="835"/>
      <c r="C27" s="928"/>
      <c r="D27" s="571"/>
      <c r="E27" s="571"/>
      <c r="F27" s="929"/>
      <c r="G27" s="348"/>
      <c r="H27" s="348"/>
      <c r="I27" s="348"/>
      <c r="J27" s="348"/>
      <c r="K27" s="348"/>
      <c r="L27" s="348"/>
      <c r="M27" s="348"/>
      <c r="N27" s="348"/>
      <c r="O27" s="348"/>
      <c r="P27" s="348"/>
      <c r="Q27" s="348"/>
      <c r="R27" s="348"/>
      <c r="S27" s="348"/>
      <c r="T27" s="348"/>
      <c r="U27" s="354"/>
      <c r="V27" s="354"/>
      <c r="W27" s="354"/>
      <c r="X27" s="354"/>
    </row>
    <row r="28" spans="1:24" ht="17.25" customHeight="1" x14ac:dyDescent="0.2">
      <c r="A28" s="348"/>
      <c r="B28" s="835"/>
      <c r="C28" s="921" t="s">
        <v>73</v>
      </c>
      <c r="D28" s="922"/>
      <c r="E28" s="922"/>
      <c r="F28" s="930"/>
      <c r="G28" s="348"/>
      <c r="H28" s="348"/>
      <c r="I28" s="348"/>
      <c r="J28" s="348"/>
      <c r="K28" s="348"/>
      <c r="L28" s="348"/>
      <c r="M28" s="348"/>
      <c r="N28" s="348"/>
      <c r="O28" s="348"/>
      <c r="P28" s="348"/>
      <c r="Q28" s="348"/>
      <c r="R28" s="348"/>
      <c r="S28" s="348"/>
      <c r="T28" s="348"/>
      <c r="U28" s="354"/>
      <c r="V28" s="354"/>
      <c r="W28" s="354"/>
      <c r="X28" s="354"/>
    </row>
    <row r="29" spans="1:24" ht="17.25" customHeight="1" x14ac:dyDescent="0.2">
      <c r="A29" s="348"/>
      <c r="B29" s="850">
        <f>B26+1</f>
        <v>9</v>
      </c>
      <c r="C29" s="393" t="s">
        <v>234</v>
      </c>
      <c r="D29" s="659" t="s">
        <v>235</v>
      </c>
      <c r="E29" s="659" t="s">
        <v>235</v>
      </c>
      <c r="F29" s="926">
        <v>-25.361652154958435</v>
      </c>
      <c r="G29" s="348"/>
      <c r="H29" s="348"/>
      <c r="I29" s="348"/>
      <c r="J29" s="348"/>
      <c r="K29" s="348"/>
      <c r="L29" s="348"/>
      <c r="M29" s="348"/>
      <c r="N29" s="348"/>
      <c r="O29" s="348"/>
      <c r="P29" s="348"/>
      <c r="Q29" s="348"/>
      <c r="R29" s="348"/>
      <c r="S29" s="348"/>
      <c r="T29" s="348"/>
      <c r="U29" s="354"/>
      <c r="V29" s="354"/>
      <c r="W29" s="354"/>
      <c r="X29" s="354"/>
    </row>
    <row r="30" spans="1:24" ht="17.25" customHeight="1" x14ac:dyDescent="0.2">
      <c r="A30" s="348"/>
      <c r="B30" s="392">
        <f>B29+1</f>
        <v>10</v>
      </c>
      <c r="C30" s="925" t="s">
        <v>402</v>
      </c>
      <c r="D30" s="659">
        <f>E24</f>
        <v>201.41877846</v>
      </c>
      <c r="E30" s="174">
        <v>192.02991324999999</v>
      </c>
      <c r="F30" s="893">
        <f>(D30+E30)/2</f>
        <v>196.724345855</v>
      </c>
      <c r="G30" s="348"/>
      <c r="H30" s="348"/>
      <c r="I30" s="348"/>
      <c r="J30" s="348"/>
      <c r="K30" s="348"/>
      <c r="L30" s="348"/>
      <c r="M30" s="348"/>
      <c r="N30" s="348"/>
      <c r="O30" s="348"/>
      <c r="P30" s="348"/>
      <c r="Q30" s="348"/>
      <c r="R30" s="348"/>
      <c r="S30" s="348"/>
      <c r="T30" s="348"/>
      <c r="U30" s="354"/>
      <c r="V30" s="354"/>
      <c r="W30" s="354"/>
      <c r="X30" s="354"/>
    </row>
    <row r="31" spans="1:24" ht="17.25" customHeight="1" thickBot="1" x14ac:dyDescent="0.25">
      <c r="A31" s="348"/>
      <c r="B31" s="392">
        <f t="shared" ref="B31:B32" si="2">B30+1</f>
        <v>11</v>
      </c>
      <c r="C31" s="925" t="s">
        <v>236</v>
      </c>
      <c r="D31" s="659">
        <f>E25</f>
        <v>513.16915134999999</v>
      </c>
      <c r="E31" s="659">
        <v>499.18924273000005</v>
      </c>
      <c r="F31" s="429">
        <f>(D31+E31)/2</f>
        <v>506.17919704000002</v>
      </c>
      <c r="G31" s="348"/>
      <c r="H31" s="348"/>
      <c r="I31" s="348"/>
      <c r="J31" s="348"/>
      <c r="K31" s="348"/>
      <c r="L31" s="348"/>
      <c r="M31" s="348"/>
      <c r="N31" s="348"/>
      <c r="O31" s="348"/>
      <c r="P31" s="348"/>
      <c r="Q31" s="348"/>
      <c r="R31" s="348"/>
      <c r="S31" s="348"/>
      <c r="T31" s="348"/>
      <c r="U31" s="354"/>
      <c r="V31" s="354"/>
      <c r="W31" s="354"/>
      <c r="X31" s="354"/>
    </row>
    <row r="32" spans="1:24" ht="24" customHeight="1" thickBot="1" x14ac:dyDescent="0.25">
      <c r="A32" s="348"/>
      <c r="B32" s="402">
        <f t="shared" si="2"/>
        <v>12</v>
      </c>
      <c r="C32" s="927" t="s">
        <v>27</v>
      </c>
      <c r="D32" s="397"/>
      <c r="E32" s="397"/>
      <c r="F32" s="405">
        <f>SUM(F29:F31)</f>
        <v>677.54189074004159</v>
      </c>
      <c r="G32" s="348"/>
      <c r="H32" s="348"/>
      <c r="I32" s="348"/>
      <c r="J32" s="348"/>
      <c r="K32" s="348"/>
      <c r="L32" s="348"/>
      <c r="M32" s="348"/>
      <c r="N32" s="348"/>
      <c r="O32" s="348"/>
      <c r="P32" s="348"/>
      <c r="Q32" s="348"/>
      <c r="R32" s="348"/>
      <c r="S32" s="348"/>
      <c r="T32" s="348"/>
      <c r="U32" s="354"/>
      <c r="V32" s="354"/>
      <c r="W32" s="354"/>
      <c r="X32" s="354"/>
    </row>
    <row r="33" spans="1:24" ht="17.25" customHeight="1" x14ac:dyDescent="0.2">
      <c r="A33" s="348"/>
      <c r="B33" s="835"/>
      <c r="C33" s="928"/>
      <c r="D33" s="571"/>
      <c r="E33" s="571"/>
      <c r="F33" s="585"/>
      <c r="G33" s="348"/>
      <c r="H33" s="348"/>
      <c r="I33" s="348"/>
      <c r="J33" s="348"/>
      <c r="K33" s="348"/>
      <c r="L33" s="348"/>
      <c r="M33" s="348"/>
      <c r="N33" s="348"/>
      <c r="O33" s="348"/>
      <c r="P33" s="348"/>
      <c r="Q33" s="348"/>
      <c r="R33" s="348"/>
      <c r="S33" s="348"/>
      <c r="T33" s="348"/>
      <c r="U33" s="354"/>
      <c r="V33" s="354"/>
      <c r="W33" s="354"/>
      <c r="X33" s="354"/>
    </row>
    <row r="34" spans="1:24" ht="17.25" customHeight="1" x14ac:dyDescent="0.2">
      <c r="A34" s="348"/>
      <c r="B34" s="835"/>
      <c r="C34" s="921" t="s">
        <v>74</v>
      </c>
      <c r="D34" s="922"/>
      <c r="E34" s="922"/>
      <c r="F34" s="923"/>
      <c r="G34" s="348"/>
      <c r="H34" s="348"/>
      <c r="I34" s="348"/>
      <c r="J34" s="348"/>
      <c r="K34" s="348"/>
      <c r="L34" s="348"/>
      <c r="M34" s="348"/>
      <c r="N34" s="348"/>
      <c r="O34" s="348"/>
      <c r="P34" s="348"/>
      <c r="Q34" s="348"/>
      <c r="R34" s="348"/>
      <c r="S34" s="348"/>
      <c r="T34" s="348"/>
      <c r="U34" s="354"/>
      <c r="V34" s="354"/>
      <c r="W34" s="354"/>
      <c r="X34" s="354"/>
    </row>
    <row r="35" spans="1:24" ht="17.25" customHeight="1" x14ac:dyDescent="0.2">
      <c r="A35" s="348"/>
      <c r="B35" s="850">
        <f>B32+1</f>
        <v>13</v>
      </c>
      <c r="C35" s="393" t="s">
        <v>234</v>
      </c>
      <c r="D35" s="659" t="s">
        <v>235</v>
      </c>
      <c r="E35" s="659" t="s">
        <v>235</v>
      </c>
      <c r="F35" s="926">
        <v>-37.84296619358377</v>
      </c>
      <c r="G35" s="348"/>
      <c r="H35" s="348"/>
      <c r="I35" s="348"/>
      <c r="J35" s="348"/>
      <c r="K35" s="348"/>
      <c r="L35" s="348"/>
      <c r="M35" s="348"/>
      <c r="N35" s="348"/>
      <c r="O35" s="348"/>
      <c r="P35" s="348"/>
      <c r="Q35" s="348"/>
      <c r="R35" s="348"/>
      <c r="S35" s="348"/>
      <c r="T35" s="348"/>
      <c r="U35" s="354"/>
      <c r="V35" s="354"/>
      <c r="W35" s="354"/>
      <c r="X35" s="354"/>
    </row>
    <row r="36" spans="1:24" ht="17.25" customHeight="1" x14ac:dyDescent="0.2">
      <c r="A36" s="348"/>
      <c r="B36" s="392">
        <f>B35+1</f>
        <v>14</v>
      </c>
      <c r="C36" s="925" t="s">
        <v>402</v>
      </c>
      <c r="D36" s="659">
        <f>E30</f>
        <v>192.02991324999999</v>
      </c>
      <c r="E36" s="174">
        <v>242.88058379</v>
      </c>
      <c r="F36" s="893">
        <f>(D36+E36)/2</f>
        <v>217.45524852</v>
      </c>
      <c r="G36" s="348"/>
      <c r="H36" s="348"/>
      <c r="I36" s="348"/>
      <c r="J36" s="348"/>
      <c r="K36" s="348"/>
      <c r="L36" s="348"/>
      <c r="M36" s="348"/>
      <c r="N36" s="348"/>
      <c r="O36" s="348"/>
      <c r="P36" s="348"/>
      <c r="Q36" s="348"/>
      <c r="R36" s="348"/>
      <c r="S36" s="348"/>
      <c r="T36" s="348"/>
      <c r="U36" s="354"/>
      <c r="V36" s="354"/>
      <c r="W36" s="354"/>
      <c r="X36" s="354"/>
    </row>
    <row r="37" spans="1:24" ht="17.25" customHeight="1" thickBot="1" x14ac:dyDescent="0.25">
      <c r="A37" s="348"/>
      <c r="B37" s="392">
        <f t="shared" ref="B37:B38" si="3">B36+1</f>
        <v>15</v>
      </c>
      <c r="C37" s="925" t="s">
        <v>236</v>
      </c>
      <c r="D37" s="659">
        <f>E31</f>
        <v>499.18924273000005</v>
      </c>
      <c r="E37" s="659">
        <v>484.06333473000001</v>
      </c>
      <c r="F37" s="429">
        <f>(D37+E37)/2</f>
        <v>491.62628873000006</v>
      </c>
      <c r="G37" s="348"/>
      <c r="H37" s="348"/>
      <c r="I37" s="348"/>
      <c r="J37" s="348"/>
      <c r="K37" s="348"/>
      <c r="L37" s="348"/>
      <c r="M37" s="348"/>
      <c r="N37" s="348"/>
      <c r="O37" s="348"/>
      <c r="P37" s="348"/>
      <c r="Q37" s="348"/>
      <c r="R37" s="348"/>
      <c r="S37" s="348"/>
      <c r="T37" s="348"/>
      <c r="U37" s="354"/>
      <c r="V37" s="354"/>
      <c r="W37" s="354"/>
      <c r="X37" s="354"/>
    </row>
    <row r="38" spans="1:24" ht="24" customHeight="1" thickBot="1" x14ac:dyDescent="0.25">
      <c r="A38" s="348"/>
      <c r="B38" s="402">
        <f t="shared" si="3"/>
        <v>16</v>
      </c>
      <c r="C38" s="927" t="s">
        <v>27</v>
      </c>
      <c r="D38" s="397"/>
      <c r="E38" s="397"/>
      <c r="F38" s="405">
        <f>SUM(F35:F37)</f>
        <v>671.23857105641628</v>
      </c>
      <c r="G38" s="348"/>
      <c r="H38" s="348"/>
      <c r="I38" s="348"/>
      <c r="J38" s="348"/>
      <c r="K38" s="348"/>
      <c r="L38" s="348"/>
      <c r="M38" s="348"/>
      <c r="N38" s="348"/>
      <c r="O38" s="348"/>
      <c r="P38" s="348"/>
      <c r="Q38" s="348"/>
      <c r="R38" s="348"/>
      <c r="S38" s="348"/>
      <c r="T38" s="348"/>
      <c r="U38" s="354"/>
      <c r="V38" s="354"/>
      <c r="W38" s="354"/>
      <c r="X38" s="354"/>
    </row>
    <row r="39" spans="1:24" ht="17.25" customHeight="1" x14ac:dyDescent="0.2">
      <c r="A39" s="348"/>
      <c r="B39" s="835"/>
      <c r="C39" s="928"/>
      <c r="D39" s="571"/>
      <c r="E39" s="571"/>
      <c r="F39" s="585"/>
      <c r="G39" s="348"/>
      <c r="H39" s="348"/>
      <c r="I39" s="348"/>
      <c r="J39" s="348"/>
      <c r="K39" s="348"/>
      <c r="L39" s="348"/>
      <c r="M39" s="348"/>
      <c r="N39" s="348"/>
      <c r="O39" s="348"/>
      <c r="P39" s="348"/>
      <c r="Q39" s="348"/>
      <c r="R39" s="348"/>
      <c r="S39" s="348"/>
      <c r="T39" s="348"/>
      <c r="U39" s="354"/>
      <c r="V39" s="354"/>
      <c r="W39" s="354"/>
      <c r="X39" s="354"/>
    </row>
    <row r="40" spans="1:24" ht="17.25" customHeight="1" x14ac:dyDescent="0.2">
      <c r="A40" s="348"/>
      <c r="B40" s="835"/>
      <c r="C40" s="921" t="s">
        <v>137</v>
      </c>
      <c r="D40" s="922"/>
      <c r="E40" s="922"/>
      <c r="F40" s="923"/>
      <c r="G40" s="348"/>
      <c r="H40" s="348"/>
      <c r="I40" s="348"/>
      <c r="J40" s="348"/>
      <c r="K40" s="348"/>
      <c r="L40" s="348"/>
      <c r="M40" s="348"/>
      <c r="N40" s="348"/>
      <c r="O40" s="348"/>
      <c r="P40" s="348"/>
      <c r="Q40" s="348"/>
      <c r="R40" s="348"/>
      <c r="S40" s="348"/>
      <c r="T40" s="348"/>
      <c r="U40" s="354"/>
      <c r="V40" s="354"/>
      <c r="W40" s="354"/>
      <c r="X40" s="354"/>
    </row>
    <row r="41" spans="1:24" ht="17.25" customHeight="1" x14ac:dyDescent="0.2">
      <c r="A41" s="348"/>
      <c r="B41" s="850">
        <f>B38+1</f>
        <v>17</v>
      </c>
      <c r="C41" s="393" t="s">
        <v>234</v>
      </c>
      <c r="D41" s="659" t="s">
        <v>235</v>
      </c>
      <c r="E41" s="659" t="s">
        <v>235</v>
      </c>
      <c r="F41" s="926">
        <v>-22.415826932225247</v>
      </c>
      <c r="G41" s="348"/>
      <c r="H41" s="348"/>
      <c r="I41" s="348"/>
      <c r="J41" s="348"/>
      <c r="K41" s="348"/>
      <c r="L41" s="348"/>
      <c r="M41" s="348"/>
      <c r="N41" s="348"/>
      <c r="O41" s="348"/>
      <c r="P41" s="348"/>
      <c r="Q41" s="348"/>
      <c r="R41" s="348"/>
      <c r="S41" s="348"/>
      <c r="T41" s="348"/>
      <c r="U41" s="354"/>
      <c r="V41" s="354"/>
      <c r="W41" s="354"/>
      <c r="X41" s="354"/>
    </row>
    <row r="42" spans="1:24" ht="17.25" customHeight="1" x14ac:dyDescent="0.2">
      <c r="A42" s="348"/>
      <c r="B42" s="392">
        <f>B41+1</f>
        <v>18</v>
      </c>
      <c r="C42" s="925" t="s">
        <v>403</v>
      </c>
      <c r="D42" s="659">
        <f>E36</f>
        <v>242.88058379</v>
      </c>
      <c r="E42" s="174">
        <v>233.07380659999998</v>
      </c>
      <c r="F42" s="893">
        <f>(D42+E42)/2</f>
        <v>237.97719519499998</v>
      </c>
      <c r="G42" s="348"/>
      <c r="H42" s="348"/>
      <c r="I42" s="348"/>
      <c r="J42" s="348"/>
      <c r="K42" s="348"/>
      <c r="L42" s="348"/>
      <c r="M42" s="348"/>
      <c r="N42" s="348"/>
      <c r="O42" s="348"/>
      <c r="P42" s="348"/>
      <c r="Q42" s="348"/>
      <c r="R42" s="348"/>
      <c r="S42" s="348"/>
      <c r="T42" s="348"/>
      <c r="U42" s="354"/>
      <c r="V42" s="354"/>
      <c r="W42" s="354"/>
      <c r="X42" s="354"/>
    </row>
    <row r="43" spans="1:24" ht="17.25" customHeight="1" thickBot="1" x14ac:dyDescent="0.25">
      <c r="A43" s="348"/>
      <c r="B43" s="392">
        <f t="shared" ref="B43:B44" si="4">B42+1</f>
        <v>19</v>
      </c>
      <c r="C43" s="925" t="s">
        <v>404</v>
      </c>
      <c r="D43" s="659">
        <f>E37</f>
        <v>484.06333473000001</v>
      </c>
      <c r="E43" s="659">
        <v>495.31328214999985</v>
      </c>
      <c r="F43" s="429">
        <f>(D43+E43)/2</f>
        <v>489.6883084399999</v>
      </c>
      <c r="G43" s="348"/>
      <c r="H43" s="348"/>
      <c r="I43" s="348"/>
      <c r="J43" s="348"/>
      <c r="K43" s="348"/>
      <c r="L43" s="348"/>
      <c r="M43" s="348"/>
      <c r="N43" s="348"/>
      <c r="O43" s="348"/>
      <c r="P43" s="348"/>
      <c r="Q43" s="348"/>
      <c r="R43" s="348"/>
      <c r="S43" s="348"/>
      <c r="T43" s="348"/>
      <c r="U43" s="354"/>
      <c r="V43" s="354"/>
      <c r="W43" s="354"/>
      <c r="X43" s="354"/>
    </row>
    <row r="44" spans="1:24" ht="24" customHeight="1" thickBot="1" x14ac:dyDescent="0.25">
      <c r="A44" s="348"/>
      <c r="B44" s="402">
        <f t="shared" si="4"/>
        <v>20</v>
      </c>
      <c r="C44" s="927" t="s">
        <v>27</v>
      </c>
      <c r="D44" s="397"/>
      <c r="E44" s="397"/>
      <c r="F44" s="405">
        <f>SUM(F41:F43)</f>
        <v>705.24967670277465</v>
      </c>
      <c r="G44" s="348"/>
      <c r="H44" s="348"/>
      <c r="I44" s="348"/>
      <c r="J44" s="348"/>
      <c r="K44" s="348"/>
      <c r="L44" s="348"/>
      <c r="M44" s="348"/>
      <c r="N44" s="348"/>
      <c r="O44" s="348"/>
      <c r="P44" s="348"/>
      <c r="Q44" s="348"/>
      <c r="R44" s="348"/>
      <c r="S44" s="348"/>
      <c r="T44" s="348"/>
      <c r="U44" s="354"/>
      <c r="V44" s="354"/>
      <c r="W44" s="354"/>
      <c r="X44" s="354"/>
    </row>
    <row r="45" spans="1:24" ht="17.25" customHeight="1" x14ac:dyDescent="0.2">
      <c r="A45" s="348"/>
      <c r="B45" s="835"/>
      <c r="C45" s="928"/>
      <c r="D45" s="571"/>
      <c r="E45" s="571"/>
      <c r="F45" s="585"/>
      <c r="G45" s="348"/>
      <c r="H45" s="348"/>
      <c r="I45" s="348"/>
      <c r="J45" s="348"/>
      <c r="K45" s="348"/>
      <c r="L45" s="348"/>
      <c r="M45" s="348"/>
      <c r="N45" s="348"/>
      <c r="O45" s="348"/>
      <c r="P45" s="348"/>
      <c r="Q45" s="348"/>
      <c r="R45" s="348"/>
      <c r="S45" s="348"/>
      <c r="T45" s="348"/>
      <c r="U45" s="354"/>
      <c r="V45" s="354"/>
      <c r="W45" s="354"/>
      <c r="X45" s="354"/>
    </row>
    <row r="46" spans="1:24" ht="17.25" customHeight="1" x14ac:dyDescent="0.2">
      <c r="A46" s="348"/>
      <c r="B46" s="835"/>
      <c r="C46" s="921" t="s">
        <v>192</v>
      </c>
      <c r="D46" s="922"/>
      <c r="E46" s="922"/>
      <c r="F46" s="923"/>
      <c r="G46" s="348"/>
      <c r="H46" s="348"/>
      <c r="I46" s="348"/>
      <c r="J46" s="348"/>
      <c r="K46" s="348"/>
      <c r="L46" s="348"/>
      <c r="M46" s="348"/>
      <c r="N46" s="348"/>
      <c r="O46" s="348"/>
      <c r="P46" s="348"/>
      <c r="Q46" s="348"/>
      <c r="R46" s="348"/>
      <c r="S46" s="348"/>
      <c r="T46" s="348"/>
      <c r="U46" s="354"/>
      <c r="V46" s="354"/>
      <c r="W46" s="354"/>
      <c r="X46" s="354"/>
    </row>
    <row r="47" spans="1:24" ht="17.25" customHeight="1" x14ac:dyDescent="0.2">
      <c r="A47" s="348"/>
      <c r="B47" s="850">
        <f>B44+1</f>
        <v>21</v>
      </c>
      <c r="C47" s="925" t="s">
        <v>405</v>
      </c>
      <c r="D47" s="659" t="s">
        <v>235</v>
      </c>
      <c r="E47" s="659" t="s">
        <v>235</v>
      </c>
      <c r="F47" s="926">
        <v>-22.477240156697103</v>
      </c>
      <c r="G47" s="348"/>
      <c r="H47" s="348"/>
      <c r="I47" s="348"/>
      <c r="J47" s="348"/>
      <c r="K47" s="348"/>
      <c r="L47" s="348"/>
      <c r="M47" s="348"/>
      <c r="N47" s="348"/>
      <c r="O47" s="348"/>
      <c r="P47" s="348"/>
      <c r="Q47" s="348"/>
      <c r="R47" s="348"/>
      <c r="S47" s="348"/>
      <c r="T47" s="348"/>
      <c r="U47" s="354"/>
      <c r="V47" s="354"/>
      <c r="W47" s="354"/>
      <c r="X47" s="354"/>
    </row>
    <row r="48" spans="1:24" ht="17.25" customHeight="1" x14ac:dyDescent="0.2">
      <c r="A48" s="348"/>
      <c r="B48" s="392">
        <f>B47+1</f>
        <v>22</v>
      </c>
      <c r="C48" s="393" t="s">
        <v>402</v>
      </c>
      <c r="D48" s="659">
        <f>E42</f>
        <v>233.07380659999998</v>
      </c>
      <c r="E48" s="174">
        <v>263.01730258582927</v>
      </c>
      <c r="F48" s="893">
        <f>(D48+E48)/2</f>
        <v>248.04555459291464</v>
      </c>
      <c r="G48" s="348"/>
      <c r="H48" s="348"/>
      <c r="I48" s="348"/>
      <c r="J48" s="348"/>
      <c r="K48" s="348"/>
      <c r="L48" s="348"/>
      <c r="M48" s="348"/>
      <c r="N48" s="348"/>
      <c r="O48" s="348"/>
      <c r="P48" s="348"/>
      <c r="Q48" s="348"/>
      <c r="R48" s="348"/>
      <c r="S48" s="348"/>
      <c r="T48" s="348"/>
      <c r="U48" s="354"/>
      <c r="V48" s="354"/>
      <c r="W48" s="354"/>
      <c r="X48" s="354"/>
    </row>
    <row r="49" spans="1:24" ht="17.25" customHeight="1" thickBot="1" x14ac:dyDescent="0.25">
      <c r="A49" s="348"/>
      <c r="B49" s="392">
        <f t="shared" ref="B49:B50" si="5">B48+1</f>
        <v>23</v>
      </c>
      <c r="C49" s="393" t="s">
        <v>236</v>
      </c>
      <c r="D49" s="659">
        <f>E43</f>
        <v>495.31328214999985</v>
      </c>
      <c r="E49" s="659">
        <v>506.5546877287569</v>
      </c>
      <c r="F49" s="429">
        <f>(D49+E49)/2</f>
        <v>500.93398493937838</v>
      </c>
      <c r="G49" s="348"/>
      <c r="H49" s="348"/>
      <c r="I49" s="348"/>
      <c r="J49" s="348"/>
      <c r="K49" s="348"/>
      <c r="L49" s="348"/>
      <c r="M49" s="348"/>
      <c r="N49" s="348"/>
      <c r="O49" s="348"/>
      <c r="P49" s="348"/>
      <c r="Q49" s="348"/>
      <c r="R49" s="348"/>
      <c r="S49" s="348"/>
      <c r="T49" s="348"/>
      <c r="U49" s="354"/>
      <c r="V49" s="354"/>
      <c r="W49" s="354"/>
      <c r="X49" s="354"/>
    </row>
    <row r="50" spans="1:24" ht="24" customHeight="1" thickBot="1" x14ac:dyDescent="0.25">
      <c r="A50" s="348"/>
      <c r="B50" s="402">
        <f t="shared" si="5"/>
        <v>24</v>
      </c>
      <c r="C50" s="927" t="s">
        <v>27</v>
      </c>
      <c r="D50" s="397"/>
      <c r="E50" s="397"/>
      <c r="F50" s="405">
        <f>SUM(F47:F49)</f>
        <v>726.50229937559595</v>
      </c>
      <c r="G50" s="348"/>
      <c r="H50" s="348"/>
      <c r="I50" s="348"/>
      <c r="J50" s="348"/>
      <c r="K50" s="348"/>
      <c r="L50" s="348"/>
      <c r="M50" s="348"/>
      <c r="N50" s="348"/>
      <c r="O50" s="348"/>
      <c r="P50" s="348"/>
      <c r="Q50" s="348"/>
      <c r="R50" s="348"/>
      <c r="S50" s="348"/>
      <c r="T50" s="348"/>
      <c r="U50" s="354"/>
      <c r="V50" s="354"/>
      <c r="W50" s="354"/>
      <c r="X50" s="354"/>
    </row>
    <row r="51" spans="1:24" ht="15.75" x14ac:dyDescent="0.2">
      <c r="A51" s="354"/>
      <c r="B51" s="835"/>
      <c r="C51" s="928"/>
      <c r="D51" s="571"/>
      <c r="E51" s="571"/>
      <c r="F51" s="585"/>
      <c r="G51" s="354"/>
      <c r="H51" s="354"/>
      <c r="I51" s="354"/>
      <c r="J51" s="354"/>
      <c r="K51" s="354"/>
      <c r="L51" s="354"/>
      <c r="M51" s="354"/>
      <c r="N51" s="354"/>
      <c r="O51" s="354"/>
      <c r="P51" s="354"/>
      <c r="Q51" s="354"/>
      <c r="R51" s="354"/>
      <c r="S51" s="354"/>
      <c r="T51" s="354"/>
      <c r="U51" s="354"/>
      <c r="V51" s="354"/>
      <c r="W51" s="354"/>
      <c r="X51" s="354"/>
    </row>
    <row r="52" spans="1:24" ht="15.75" x14ac:dyDescent="0.2">
      <c r="A52" s="354"/>
      <c r="B52" s="835"/>
      <c r="C52" s="921" t="s">
        <v>193</v>
      </c>
      <c r="D52" s="922" t="s">
        <v>406</v>
      </c>
      <c r="E52" s="922"/>
      <c r="F52" s="923"/>
      <c r="G52" s="354"/>
      <c r="H52" s="354"/>
      <c r="I52" s="354"/>
      <c r="J52" s="354"/>
      <c r="K52" s="354"/>
      <c r="L52" s="354"/>
      <c r="M52" s="354"/>
      <c r="N52" s="354"/>
      <c r="O52" s="354"/>
      <c r="P52" s="354"/>
      <c r="Q52" s="354"/>
      <c r="R52" s="354"/>
      <c r="S52" s="354"/>
      <c r="T52" s="354"/>
      <c r="U52" s="354"/>
      <c r="V52" s="354"/>
      <c r="W52" s="354"/>
      <c r="X52" s="354"/>
    </row>
    <row r="53" spans="1:24" ht="18.75" x14ac:dyDescent="0.2">
      <c r="A53" s="354"/>
      <c r="B53" s="850">
        <f>B50+1</f>
        <v>25</v>
      </c>
      <c r="C53" s="925" t="s">
        <v>405</v>
      </c>
      <c r="D53" s="659" t="s">
        <v>235</v>
      </c>
      <c r="E53" s="659" t="s">
        <v>235</v>
      </c>
      <c r="F53" s="926">
        <v>-22.477240156697103</v>
      </c>
      <c r="G53" s="931"/>
      <c r="H53" s="931"/>
      <c r="I53" s="931"/>
      <c r="J53" s="354"/>
      <c r="K53" s="354"/>
      <c r="L53" s="354"/>
      <c r="M53" s="354"/>
      <c r="O53" s="354"/>
      <c r="P53" s="354"/>
      <c r="Q53" s="354"/>
      <c r="R53" s="354"/>
      <c r="S53" s="354"/>
      <c r="T53" s="354"/>
      <c r="U53" s="354"/>
      <c r="V53" s="354"/>
      <c r="W53" s="354"/>
      <c r="X53" s="354"/>
    </row>
    <row r="54" spans="1:24" ht="15.75" x14ac:dyDescent="0.2">
      <c r="A54" s="354"/>
      <c r="B54" s="392">
        <f>B53+1</f>
        <v>26</v>
      </c>
      <c r="C54" s="393" t="s">
        <v>402</v>
      </c>
      <c r="D54" s="659">
        <f>E48</f>
        <v>263.01730258582927</v>
      </c>
      <c r="E54" s="174">
        <v>272.15914706949093</v>
      </c>
      <c r="F54" s="893">
        <f>(D54+E54)/2</f>
        <v>267.5882248276601</v>
      </c>
      <c r="G54" s="354"/>
      <c r="H54" s="354"/>
      <c r="I54" s="354"/>
      <c r="J54" s="354"/>
      <c r="K54" s="354"/>
      <c r="L54" s="354"/>
      <c r="M54" s="354"/>
      <c r="N54" s="354"/>
      <c r="O54" s="354"/>
      <c r="P54" s="354"/>
      <c r="Q54" s="354"/>
      <c r="R54" s="354"/>
      <c r="S54" s="354"/>
      <c r="T54" s="354"/>
      <c r="U54" s="354"/>
      <c r="V54" s="354"/>
      <c r="W54" s="354"/>
      <c r="X54" s="354"/>
    </row>
    <row r="55" spans="1:24" ht="16.5" thickBot="1" x14ac:dyDescent="0.25">
      <c r="A55" s="354"/>
      <c r="B55" s="392">
        <f t="shared" ref="B55:B56" si="6">B54+1</f>
        <v>27</v>
      </c>
      <c r="C55" s="393" t="s">
        <v>236</v>
      </c>
      <c r="D55" s="659">
        <f>E49</f>
        <v>506.5546877287569</v>
      </c>
      <c r="E55" s="659">
        <v>562.15039375023741</v>
      </c>
      <c r="F55" s="429">
        <f>(D55+E55)/2</f>
        <v>534.35254073949716</v>
      </c>
      <c r="G55" s="354"/>
      <c r="H55" s="354"/>
      <c r="I55" s="354"/>
      <c r="J55" s="354"/>
      <c r="K55" s="354"/>
      <c r="L55" s="354"/>
      <c r="M55" s="354"/>
      <c r="N55" s="354"/>
      <c r="O55" s="354"/>
      <c r="P55" s="354"/>
      <c r="Q55" s="354"/>
      <c r="R55" s="354"/>
      <c r="S55" s="354"/>
      <c r="T55" s="354"/>
      <c r="U55" s="354"/>
      <c r="V55" s="354"/>
      <c r="W55" s="354"/>
      <c r="X55" s="354"/>
    </row>
    <row r="56" spans="1:24" ht="16.5" thickBot="1" x14ac:dyDescent="0.25">
      <c r="A56" s="354"/>
      <c r="B56" s="402">
        <f t="shared" si="6"/>
        <v>28</v>
      </c>
      <c r="C56" s="927" t="s">
        <v>27</v>
      </c>
      <c r="D56" s="880"/>
      <c r="E56" s="880"/>
      <c r="F56" s="405">
        <f>SUM(F53:F55)</f>
        <v>779.46352541046019</v>
      </c>
      <c r="G56" s="354"/>
      <c r="H56" s="354"/>
      <c r="I56" s="354"/>
      <c r="J56" s="354"/>
      <c r="K56" s="354"/>
      <c r="L56" s="354"/>
      <c r="M56" s="354"/>
      <c r="N56" s="354"/>
      <c r="O56" s="354"/>
      <c r="P56" s="354"/>
      <c r="Q56" s="354"/>
      <c r="R56" s="354"/>
      <c r="S56" s="354"/>
      <c r="T56" s="354"/>
      <c r="U56" s="354"/>
      <c r="V56" s="354"/>
      <c r="W56" s="354"/>
      <c r="X56" s="354"/>
    </row>
    <row r="57" spans="1:24" ht="15" x14ac:dyDescent="0.2">
      <c r="A57" s="354"/>
      <c r="B57" s="432"/>
      <c r="C57" s="536"/>
      <c r="D57" s="354"/>
      <c r="E57" s="354"/>
      <c r="F57" s="354"/>
      <c r="G57" s="354"/>
      <c r="H57" s="354"/>
      <c r="I57" s="354"/>
      <c r="J57" s="354"/>
      <c r="K57" s="354"/>
      <c r="L57" s="354"/>
      <c r="M57" s="354"/>
      <c r="N57" s="354"/>
      <c r="O57" s="354"/>
      <c r="P57" s="354"/>
      <c r="Q57" s="354"/>
      <c r="R57" s="354"/>
      <c r="S57" s="354"/>
      <c r="T57" s="354"/>
      <c r="U57" s="354"/>
      <c r="V57" s="354"/>
      <c r="W57" s="354"/>
      <c r="X57" s="354"/>
    </row>
    <row r="58" spans="1:24" ht="15.75" x14ac:dyDescent="0.2">
      <c r="A58" s="354"/>
      <c r="B58" s="553" t="s">
        <v>141</v>
      </c>
      <c r="C58" s="358"/>
      <c r="D58" s="354"/>
      <c r="E58" s="354"/>
      <c r="F58" s="354"/>
      <c r="G58" s="354"/>
      <c r="H58" s="354"/>
      <c r="I58" s="354"/>
      <c r="J58" s="354"/>
      <c r="K58" s="354"/>
      <c r="L58" s="354"/>
      <c r="M58" s="354"/>
      <c r="N58" s="354"/>
      <c r="O58" s="354"/>
      <c r="P58" s="354"/>
      <c r="Q58" s="354"/>
      <c r="R58" s="354"/>
      <c r="S58" s="354"/>
      <c r="T58" s="354"/>
      <c r="U58" s="354"/>
      <c r="V58" s="354"/>
      <c r="W58" s="354"/>
      <c r="X58" s="354"/>
    </row>
    <row r="59" spans="1:24" ht="36" customHeight="1" x14ac:dyDescent="0.2">
      <c r="B59" s="932">
        <v>1</v>
      </c>
      <c r="C59" s="933" t="s">
        <v>407</v>
      </c>
      <c r="D59" s="933"/>
      <c r="E59" s="933"/>
      <c r="F59" s="933"/>
    </row>
    <row r="60" spans="1:24" ht="18.600000000000001" customHeight="1" x14ac:dyDescent="0.2">
      <c r="B60" s="932">
        <v>2</v>
      </c>
      <c r="C60" s="934" t="s">
        <v>240</v>
      </c>
      <c r="D60" s="934"/>
      <c r="E60" s="934"/>
      <c r="F60" s="934"/>
    </row>
    <row r="61" spans="1:24" ht="121.5" customHeight="1" x14ac:dyDescent="0.2">
      <c r="B61" s="932">
        <v>3</v>
      </c>
      <c r="C61" s="933" t="s">
        <v>408</v>
      </c>
      <c r="D61" s="933"/>
      <c r="E61" s="933"/>
      <c r="F61" s="933"/>
    </row>
    <row r="62" spans="1:24" ht="18.600000000000001" customHeight="1" x14ac:dyDescent="0.2">
      <c r="H62" s="734"/>
    </row>
  </sheetData>
  <mergeCells count="5">
    <mergeCell ref="B7:F7"/>
    <mergeCell ref="B8:F8"/>
    <mergeCell ref="B9:F9"/>
    <mergeCell ref="C59:F59"/>
    <mergeCell ref="C61:F61"/>
  </mergeCells>
  <printOptions horizontalCentered="1"/>
  <pageMargins left="0.51181102362204722" right="0.51181102362204722" top="0.98425196850393704" bottom="0.23622047244094491" header="0" footer="0"/>
  <pageSetup scale="5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A5D64-4CD9-4794-BE8C-66B9B075154F}">
  <sheetPr>
    <pageSetUpPr fitToPage="1"/>
  </sheetPr>
  <dimension ref="A1:X62"/>
  <sheetViews>
    <sheetView view="pageBreakPreview" zoomScaleNormal="100" zoomScaleSheetLayoutView="100" workbookViewId="0">
      <selection activeCell="B7" sqref="B7:F7"/>
    </sheetView>
  </sheetViews>
  <sheetFormatPr defaultColWidth="9.140625" defaultRowHeight="12.75" x14ac:dyDescent="0.2"/>
  <cols>
    <col min="1" max="1" width="2.5703125" style="351" customWidth="1"/>
    <col min="2" max="2" width="6.140625" style="538" customWidth="1"/>
    <col min="3" max="3" width="42.140625" style="539" customWidth="1"/>
    <col min="4" max="6" width="17.85546875" style="351" customWidth="1"/>
    <col min="7" max="7" width="2.5703125" style="351" customWidth="1"/>
    <col min="8" max="16384" width="9.140625" style="351"/>
  </cols>
  <sheetData>
    <row r="1" spans="1:24" ht="17.25" customHeight="1" x14ac:dyDescent="0.2">
      <c r="A1" s="348"/>
      <c r="B1" s="349" t="s">
        <v>0</v>
      </c>
      <c r="C1" s="358"/>
      <c r="D1" s="348"/>
      <c r="E1" s="350"/>
      <c r="F1" s="353" t="s">
        <v>34</v>
      </c>
      <c r="G1" s="348"/>
      <c r="H1" s="352"/>
      <c r="I1" s="352"/>
      <c r="J1" s="348"/>
      <c r="K1" s="348"/>
      <c r="L1" s="352"/>
      <c r="M1" s="348"/>
      <c r="N1" s="348"/>
      <c r="O1" s="348"/>
      <c r="P1" s="348"/>
      <c r="Q1" s="348"/>
      <c r="R1" s="348"/>
      <c r="S1" s="348"/>
      <c r="T1" s="348"/>
      <c r="U1" s="354"/>
      <c r="V1" s="354"/>
      <c r="W1" s="354"/>
      <c r="X1" s="354"/>
    </row>
    <row r="2" spans="1:24" ht="17.25" customHeight="1" x14ac:dyDescent="0.2">
      <c r="A2" s="348"/>
      <c r="B2" s="355"/>
      <c r="C2" s="356"/>
      <c r="D2" s="352"/>
      <c r="E2" s="352"/>
      <c r="F2" s="353" t="s">
        <v>2</v>
      </c>
      <c r="G2" s="348"/>
      <c r="H2" s="348"/>
      <c r="I2" s="348"/>
      <c r="J2" s="348"/>
      <c r="K2" s="348"/>
      <c r="L2" s="348"/>
      <c r="M2" s="352"/>
      <c r="N2" s="348"/>
      <c r="O2" s="348"/>
      <c r="P2" s="348"/>
      <c r="Q2" s="348"/>
      <c r="R2" s="348"/>
      <c r="S2" s="348"/>
      <c r="T2" s="348"/>
      <c r="U2" s="354"/>
      <c r="V2" s="354"/>
      <c r="W2" s="354"/>
      <c r="X2" s="354"/>
    </row>
    <row r="3" spans="1:24" ht="17.25" customHeight="1" x14ac:dyDescent="0.2">
      <c r="A3" s="348"/>
      <c r="B3" s="357"/>
      <c r="C3" s="358"/>
      <c r="D3" s="348"/>
      <c r="E3" s="350"/>
      <c r="F3" s="350" t="s">
        <v>242</v>
      </c>
      <c r="G3" s="348"/>
      <c r="H3" s="352"/>
      <c r="I3" s="348"/>
      <c r="J3" s="348"/>
      <c r="K3" s="348"/>
      <c r="L3" s="348"/>
      <c r="M3" s="348"/>
      <c r="N3" s="348"/>
      <c r="O3" s="348"/>
      <c r="P3" s="348"/>
      <c r="Q3" s="348"/>
      <c r="R3" s="348"/>
      <c r="S3" s="348"/>
      <c r="T3" s="348"/>
      <c r="U3" s="354"/>
      <c r="V3" s="354"/>
      <c r="W3" s="354"/>
      <c r="X3" s="354"/>
    </row>
    <row r="4" spans="1:24" ht="17.25" customHeight="1" x14ac:dyDescent="0.2">
      <c r="A4" s="348"/>
      <c r="B4" s="365"/>
      <c r="C4" s="358"/>
      <c r="D4" s="348"/>
      <c r="E4" s="350"/>
      <c r="F4" s="350" t="s">
        <v>228</v>
      </c>
      <c r="G4" s="348"/>
      <c r="H4" s="348"/>
      <c r="I4" s="348"/>
      <c r="J4" s="348"/>
      <c r="K4" s="348"/>
      <c r="L4" s="348"/>
      <c r="M4" s="348"/>
      <c r="N4" s="348"/>
      <c r="O4" s="348"/>
      <c r="P4" s="348"/>
      <c r="Q4" s="348"/>
      <c r="R4" s="348"/>
      <c r="S4" s="348"/>
      <c r="T4" s="348"/>
      <c r="U4" s="354"/>
      <c r="V4" s="354"/>
      <c r="W4" s="354"/>
      <c r="X4" s="354"/>
    </row>
    <row r="5" spans="1:24" ht="17.25" customHeight="1" x14ac:dyDescent="0.2">
      <c r="A5" s="348"/>
      <c r="B5" s="365"/>
      <c r="C5" s="358"/>
      <c r="D5" s="348"/>
      <c r="E5" s="350"/>
      <c r="F5" s="350" t="s">
        <v>5</v>
      </c>
      <c r="G5" s="348"/>
      <c r="H5" s="348"/>
      <c r="I5" s="348"/>
      <c r="J5" s="348"/>
      <c r="K5" s="348"/>
      <c r="L5" s="348"/>
      <c r="M5" s="348"/>
      <c r="N5" s="348"/>
      <c r="O5" s="348"/>
      <c r="P5" s="348"/>
      <c r="Q5" s="348"/>
      <c r="R5" s="348"/>
      <c r="S5" s="348"/>
      <c r="T5" s="348"/>
      <c r="U5" s="354"/>
      <c r="V5" s="354"/>
      <c r="W5" s="354"/>
      <c r="X5" s="354"/>
    </row>
    <row r="6" spans="1:24" ht="17.25" customHeight="1" x14ac:dyDescent="0.2">
      <c r="A6" s="348"/>
      <c r="B6" s="365"/>
      <c r="C6" s="358"/>
      <c r="D6" s="473"/>
      <c r="E6" s="348"/>
      <c r="F6" s="350" t="s">
        <v>35</v>
      </c>
      <c r="G6" s="367"/>
      <c r="H6" s="348"/>
      <c r="I6" s="348"/>
      <c r="J6" s="348"/>
      <c r="K6" s="348"/>
      <c r="L6" s="348"/>
      <c r="M6" s="348"/>
      <c r="N6" s="348"/>
      <c r="O6" s="348"/>
      <c r="P6" s="348"/>
      <c r="Q6" s="348"/>
      <c r="R6" s="348"/>
      <c r="S6" s="348"/>
      <c r="T6" s="348"/>
      <c r="U6" s="354"/>
      <c r="V6" s="354"/>
      <c r="W6" s="354"/>
      <c r="X6" s="354"/>
    </row>
    <row r="7" spans="1:24" ht="17.25" customHeight="1" x14ac:dyDescent="0.2">
      <c r="A7" s="348"/>
      <c r="B7" s="439" t="s">
        <v>35</v>
      </c>
      <c r="C7" s="914"/>
      <c r="D7" s="914"/>
      <c r="E7" s="914"/>
      <c r="F7" s="914"/>
      <c r="G7" s="365"/>
      <c r="H7" s="348"/>
      <c r="I7" s="348"/>
      <c r="J7" s="348"/>
      <c r="K7" s="348"/>
      <c r="L7" s="348"/>
      <c r="M7" s="348"/>
      <c r="N7" s="348"/>
      <c r="O7" s="348"/>
      <c r="P7" s="348"/>
      <c r="Q7" s="348"/>
      <c r="R7" s="348"/>
      <c r="S7" s="348"/>
      <c r="T7" s="348"/>
      <c r="U7" s="354"/>
      <c r="V7" s="354"/>
      <c r="W7" s="354"/>
      <c r="X7" s="354"/>
    </row>
    <row r="8" spans="1:24" ht="17.25" customHeight="1" x14ac:dyDescent="0.2">
      <c r="A8" s="348"/>
      <c r="B8" s="915" t="s">
        <v>400</v>
      </c>
      <c r="C8" s="916"/>
      <c r="D8" s="916"/>
      <c r="E8" s="916"/>
      <c r="F8" s="916"/>
      <c r="G8" s="435"/>
      <c r="H8" s="348"/>
      <c r="I8" s="348"/>
      <c r="J8" s="348"/>
      <c r="K8" s="348"/>
      <c r="L8" s="348"/>
      <c r="M8" s="348"/>
      <c r="N8" s="348"/>
      <c r="O8" s="348"/>
      <c r="P8" s="348"/>
      <c r="Q8" s="348"/>
      <c r="R8" s="348"/>
      <c r="S8" s="348"/>
      <c r="T8" s="348"/>
      <c r="U8" s="354"/>
      <c r="V8" s="354"/>
      <c r="W8" s="354"/>
      <c r="X8" s="354"/>
    </row>
    <row r="9" spans="1:24" ht="17.25" customHeight="1" x14ac:dyDescent="0.2">
      <c r="A9" s="348"/>
      <c r="B9" s="440" t="s">
        <v>363</v>
      </c>
      <c r="C9" s="914"/>
      <c r="D9" s="914"/>
      <c r="E9" s="914"/>
      <c r="F9" s="914"/>
      <c r="G9" s="348"/>
      <c r="H9" s="348"/>
      <c r="I9" s="348"/>
      <c r="J9" s="348"/>
      <c r="K9" s="348"/>
      <c r="L9" s="348"/>
      <c r="M9" s="348"/>
      <c r="N9" s="348"/>
      <c r="O9" s="348"/>
      <c r="P9" s="348"/>
      <c r="Q9" s="348"/>
      <c r="R9" s="348"/>
      <c r="S9" s="348"/>
      <c r="T9" s="348"/>
      <c r="U9" s="354"/>
      <c r="V9" s="354"/>
      <c r="W9" s="354"/>
      <c r="X9" s="354"/>
    </row>
    <row r="10" spans="1:24" ht="17.25" customHeight="1" thickBot="1" x14ac:dyDescent="0.25">
      <c r="A10" s="348"/>
      <c r="B10" s="365"/>
      <c r="C10" s="358"/>
      <c r="D10" s="348"/>
      <c r="E10" s="348"/>
      <c r="F10" s="348"/>
      <c r="G10" s="348"/>
      <c r="H10" s="348"/>
      <c r="I10" s="348"/>
      <c r="J10" s="348"/>
      <c r="K10" s="348"/>
      <c r="L10" s="348"/>
      <c r="M10" s="348"/>
      <c r="N10" s="348"/>
      <c r="O10" s="348"/>
      <c r="P10" s="348"/>
      <c r="Q10" s="348"/>
      <c r="R10" s="348"/>
      <c r="S10" s="348"/>
      <c r="T10" s="348"/>
      <c r="U10" s="354"/>
      <c r="V10" s="354"/>
      <c r="W10" s="354"/>
      <c r="X10" s="354"/>
    </row>
    <row r="11" spans="1:24" s="544" customFormat="1" ht="17.100000000000001" customHeight="1" x14ac:dyDescent="0.2">
      <c r="A11" s="542"/>
      <c r="B11" s="474"/>
      <c r="C11" s="375"/>
      <c r="D11" s="375"/>
      <c r="E11" s="373"/>
      <c r="F11" s="917" t="s">
        <v>230</v>
      </c>
      <c r="G11" s="542"/>
      <c r="H11" s="542"/>
      <c r="I11" s="542"/>
      <c r="J11" s="542"/>
      <c r="K11" s="542"/>
      <c r="L11" s="542"/>
      <c r="M11" s="542"/>
      <c r="N11" s="542"/>
      <c r="O11" s="542"/>
      <c r="P11" s="542"/>
      <c r="Q11" s="542"/>
      <c r="R11" s="542"/>
      <c r="S11" s="542"/>
      <c r="T11" s="542"/>
      <c r="U11" s="543"/>
      <c r="V11" s="543"/>
      <c r="W11" s="543"/>
      <c r="X11" s="543"/>
    </row>
    <row r="12" spans="1:24" s="544" customFormat="1" ht="17.100000000000001" customHeight="1" x14ac:dyDescent="0.2">
      <c r="A12" s="542"/>
      <c r="B12" s="481" t="s">
        <v>9</v>
      </c>
      <c r="C12" s="487"/>
      <c r="D12" s="552" t="s">
        <v>105</v>
      </c>
      <c r="E12" s="487" t="s">
        <v>109</v>
      </c>
      <c r="F12" s="482" t="s">
        <v>110</v>
      </c>
      <c r="G12" s="542"/>
      <c r="H12" s="542"/>
      <c r="I12" s="542"/>
      <c r="J12" s="542"/>
      <c r="K12" s="542"/>
      <c r="L12" s="542"/>
      <c r="M12" s="542"/>
      <c r="N12" s="542"/>
      <c r="O12" s="542"/>
      <c r="P12" s="542"/>
      <c r="Q12" s="542"/>
      <c r="R12" s="542"/>
      <c r="S12" s="542"/>
      <c r="T12" s="542"/>
      <c r="U12" s="543"/>
      <c r="V12" s="543"/>
      <c r="W12" s="543"/>
      <c r="X12" s="543"/>
    </row>
    <row r="13" spans="1:24" s="544" customFormat="1" ht="17.100000000000001" customHeight="1" thickBot="1" x14ac:dyDescent="0.25">
      <c r="A13" s="542"/>
      <c r="B13" s="489" t="s">
        <v>10</v>
      </c>
      <c r="C13" s="381" t="s">
        <v>231</v>
      </c>
      <c r="D13" s="490" t="s">
        <v>112</v>
      </c>
      <c r="E13" s="381" t="s">
        <v>112</v>
      </c>
      <c r="F13" s="382" t="s">
        <v>232</v>
      </c>
      <c r="G13" s="542"/>
      <c r="H13" s="542"/>
      <c r="I13" s="542"/>
      <c r="J13" s="542"/>
      <c r="K13" s="542"/>
      <c r="L13" s="542"/>
      <c r="M13" s="542"/>
      <c r="N13" s="542"/>
      <c r="O13" s="542"/>
      <c r="P13" s="542"/>
      <c r="Q13" s="542"/>
      <c r="R13" s="542"/>
      <c r="S13" s="542"/>
      <c r="T13" s="542"/>
      <c r="U13" s="543"/>
      <c r="V13" s="543"/>
      <c r="W13" s="543"/>
      <c r="X13" s="543"/>
    </row>
    <row r="14" spans="1:24" s="538" customFormat="1" ht="17.100000000000001" customHeight="1" x14ac:dyDescent="0.2">
      <c r="A14" s="365"/>
      <c r="B14" s="750"/>
      <c r="C14" s="385"/>
      <c r="D14" s="918" t="s">
        <v>13</v>
      </c>
      <c r="E14" s="385" t="s">
        <v>14</v>
      </c>
      <c r="F14" s="919" t="s">
        <v>15</v>
      </c>
      <c r="G14" s="365"/>
      <c r="H14" s="365"/>
      <c r="I14" s="365"/>
      <c r="J14" s="365"/>
      <c r="K14" s="365"/>
      <c r="L14" s="365"/>
      <c r="M14" s="365"/>
      <c r="N14" s="365"/>
      <c r="O14" s="365"/>
      <c r="P14" s="365"/>
      <c r="Q14" s="365"/>
      <c r="R14" s="365"/>
      <c r="S14" s="365"/>
      <c r="T14" s="365"/>
      <c r="U14" s="432"/>
      <c r="V14" s="432"/>
      <c r="W14" s="432"/>
      <c r="X14" s="432"/>
    </row>
    <row r="15" spans="1:24" s="538" customFormat="1" ht="17.100000000000001" customHeight="1" x14ac:dyDescent="0.2">
      <c r="A15" s="365"/>
      <c r="B15" s="850"/>
      <c r="C15" s="499"/>
      <c r="D15" s="920"/>
      <c r="E15" s="499"/>
      <c r="F15" s="564"/>
      <c r="G15" s="365"/>
      <c r="H15" s="365"/>
      <c r="I15" s="365"/>
      <c r="J15" s="365"/>
      <c r="K15" s="365"/>
      <c r="L15" s="365"/>
      <c r="M15" s="365"/>
      <c r="N15" s="365"/>
      <c r="O15" s="365"/>
      <c r="P15" s="365"/>
      <c r="Q15" s="365"/>
      <c r="R15" s="365"/>
      <c r="S15" s="365"/>
      <c r="T15" s="365"/>
      <c r="U15" s="432"/>
      <c r="V15" s="432"/>
      <c r="W15" s="432"/>
      <c r="X15" s="432"/>
    </row>
    <row r="16" spans="1:24" ht="17.100000000000001" customHeight="1" x14ac:dyDescent="0.2">
      <c r="A16" s="348"/>
      <c r="B16" s="835"/>
      <c r="C16" s="921" t="s">
        <v>194</v>
      </c>
      <c r="D16" s="922"/>
      <c r="E16" s="922"/>
      <c r="F16" s="923"/>
      <c r="G16" s="924"/>
      <c r="H16" s="348"/>
      <c r="I16" s="348"/>
      <c r="J16" s="348"/>
      <c r="K16" s="348"/>
      <c r="L16" s="348"/>
      <c r="M16" s="348"/>
      <c r="N16" s="348"/>
      <c r="O16" s="348"/>
      <c r="P16" s="348"/>
      <c r="Q16" s="348"/>
      <c r="R16" s="348"/>
      <c r="S16" s="348"/>
      <c r="T16" s="348"/>
      <c r="U16" s="354"/>
      <c r="V16" s="354"/>
      <c r="W16" s="354"/>
      <c r="X16" s="354"/>
    </row>
    <row r="17" spans="1:24" ht="17.100000000000001" customHeight="1" x14ac:dyDescent="0.2">
      <c r="A17" s="348"/>
      <c r="B17" s="850">
        <v>1</v>
      </c>
      <c r="C17" s="925" t="s">
        <v>401</v>
      </c>
      <c r="D17" s="659" t="s">
        <v>235</v>
      </c>
      <c r="E17" s="659" t="s">
        <v>235</v>
      </c>
      <c r="F17" s="926">
        <v>-22.477240156697103</v>
      </c>
      <c r="G17" s="924"/>
      <c r="H17" s="348"/>
      <c r="I17" s="348"/>
      <c r="K17" s="348"/>
      <c r="L17" s="348"/>
      <c r="M17" s="348"/>
      <c r="N17" s="348"/>
      <c r="O17" s="348"/>
      <c r="P17" s="348"/>
      <c r="Q17" s="348"/>
      <c r="R17" s="348"/>
      <c r="S17" s="348"/>
      <c r="T17" s="348"/>
      <c r="U17" s="354"/>
      <c r="V17" s="354"/>
      <c r="W17" s="354"/>
      <c r="X17" s="354"/>
    </row>
    <row r="18" spans="1:24" ht="17.100000000000001" customHeight="1" x14ac:dyDescent="0.2">
      <c r="A18" s="348"/>
      <c r="B18" s="392">
        <v>2</v>
      </c>
      <c r="C18" s="393" t="s">
        <v>402</v>
      </c>
      <c r="D18" s="659">
        <v>272.15914706949093</v>
      </c>
      <c r="E18" s="174">
        <v>365.06769538361573</v>
      </c>
      <c r="F18" s="893">
        <f>(D18+E18)/2</f>
        <v>318.61342122655333</v>
      </c>
      <c r="G18" s="924"/>
      <c r="H18" s="348"/>
      <c r="I18" s="348"/>
      <c r="J18" s="348"/>
      <c r="K18" s="348"/>
      <c r="L18" s="348"/>
      <c r="M18" s="348"/>
      <c r="N18" s="348"/>
      <c r="O18" s="348"/>
      <c r="P18" s="348"/>
      <c r="Q18" s="348"/>
      <c r="R18" s="348"/>
      <c r="S18" s="348"/>
      <c r="T18" s="348"/>
      <c r="U18" s="354"/>
      <c r="V18" s="354"/>
      <c r="W18" s="354"/>
      <c r="X18" s="354"/>
    </row>
    <row r="19" spans="1:24" ht="16.5" customHeight="1" thickBot="1" x14ac:dyDescent="0.25">
      <c r="A19" s="348"/>
      <c r="B19" s="392">
        <f t="shared" ref="B19:B20" si="0">B18+1</f>
        <v>3</v>
      </c>
      <c r="C19" s="393" t="s">
        <v>236</v>
      </c>
      <c r="D19" s="659">
        <v>562.15039375023741</v>
      </c>
      <c r="E19" s="659">
        <v>594.89925688450955</v>
      </c>
      <c r="F19" s="429">
        <f>(D19+E19)/2</f>
        <v>578.52482531737348</v>
      </c>
      <c r="G19" s="924"/>
      <c r="H19" s="348"/>
      <c r="I19" s="348"/>
      <c r="J19" s="348"/>
      <c r="K19" s="348"/>
      <c r="L19" s="348"/>
      <c r="M19" s="348"/>
      <c r="N19" s="348"/>
      <c r="O19" s="348"/>
      <c r="P19" s="348"/>
      <c r="Q19" s="348"/>
      <c r="R19" s="348"/>
      <c r="S19" s="348"/>
      <c r="T19" s="348"/>
      <c r="U19" s="354"/>
      <c r="V19" s="354"/>
      <c r="W19" s="354"/>
      <c r="X19" s="354"/>
    </row>
    <row r="20" spans="1:24" ht="24" customHeight="1" thickBot="1" x14ac:dyDescent="0.25">
      <c r="A20" s="348"/>
      <c r="B20" s="402">
        <f t="shared" si="0"/>
        <v>4</v>
      </c>
      <c r="C20" s="927" t="s">
        <v>27</v>
      </c>
      <c r="D20" s="397"/>
      <c r="E20" s="397"/>
      <c r="F20" s="405">
        <f>SUM(F17:F19)</f>
        <v>874.66100638722969</v>
      </c>
      <c r="G20" s="924"/>
      <c r="H20" s="348"/>
      <c r="I20" s="348"/>
      <c r="J20" s="348"/>
      <c r="K20" s="348"/>
      <c r="L20" s="348"/>
      <c r="M20" s="348"/>
      <c r="N20" s="348"/>
      <c r="O20" s="348"/>
      <c r="P20" s="348"/>
      <c r="Q20" s="348"/>
      <c r="R20" s="348"/>
      <c r="S20" s="348"/>
      <c r="T20" s="348"/>
      <c r="U20" s="354"/>
      <c r="V20" s="354"/>
      <c r="W20" s="354"/>
      <c r="X20" s="354"/>
    </row>
    <row r="21" spans="1:24" ht="17.25" customHeight="1" x14ac:dyDescent="0.2">
      <c r="A21" s="348"/>
      <c r="B21" s="835"/>
      <c r="C21" s="928"/>
      <c r="D21" s="571"/>
      <c r="E21" s="571"/>
      <c r="F21" s="585"/>
      <c r="G21" s="924"/>
      <c r="H21" s="348"/>
      <c r="I21" s="348"/>
      <c r="J21" s="348"/>
      <c r="K21" s="348"/>
      <c r="L21" s="348"/>
      <c r="M21" s="348"/>
      <c r="N21" s="348"/>
      <c r="O21" s="348"/>
      <c r="P21" s="348"/>
      <c r="Q21" s="348"/>
      <c r="R21" s="348"/>
      <c r="S21" s="348"/>
      <c r="T21" s="348"/>
      <c r="U21" s="354"/>
      <c r="V21" s="354"/>
      <c r="W21" s="354"/>
      <c r="X21" s="354"/>
    </row>
    <row r="22" spans="1:24" ht="17.25" customHeight="1" x14ac:dyDescent="0.2">
      <c r="A22" s="348"/>
      <c r="B22" s="835"/>
      <c r="C22" s="921" t="s">
        <v>195</v>
      </c>
      <c r="D22" s="922"/>
      <c r="E22" s="922"/>
      <c r="F22" s="923"/>
      <c r="G22" s="924"/>
      <c r="H22" s="348"/>
      <c r="I22" s="348"/>
      <c r="J22" s="348"/>
      <c r="K22" s="348"/>
      <c r="L22" s="348"/>
      <c r="M22" s="348"/>
      <c r="N22" s="348"/>
      <c r="O22" s="348"/>
      <c r="P22" s="348"/>
      <c r="Q22" s="348"/>
      <c r="R22" s="348"/>
      <c r="S22" s="348"/>
      <c r="T22" s="348"/>
      <c r="U22" s="354"/>
      <c r="V22" s="354"/>
      <c r="W22" s="354"/>
      <c r="X22" s="354"/>
    </row>
    <row r="23" spans="1:24" ht="17.25" customHeight="1" x14ac:dyDescent="0.2">
      <c r="A23" s="348"/>
      <c r="B23" s="850">
        <f>B20+1</f>
        <v>5</v>
      </c>
      <c r="C23" s="925" t="s">
        <v>401</v>
      </c>
      <c r="D23" s="659" t="s">
        <v>235</v>
      </c>
      <c r="E23" s="659" t="s">
        <v>235</v>
      </c>
      <c r="F23" s="926">
        <v>-22.415826932225247</v>
      </c>
      <c r="G23" s="924"/>
      <c r="H23" s="348"/>
      <c r="I23" s="348"/>
      <c r="J23" s="348"/>
      <c r="K23" s="348"/>
      <c r="L23" s="348"/>
      <c r="M23" s="348"/>
      <c r="N23" s="348"/>
      <c r="O23" s="348"/>
      <c r="P23" s="348"/>
      <c r="Q23" s="348"/>
      <c r="R23" s="348"/>
      <c r="S23" s="348"/>
      <c r="T23" s="348"/>
      <c r="U23" s="354"/>
      <c r="V23" s="354"/>
      <c r="W23" s="354"/>
      <c r="X23" s="354"/>
    </row>
    <row r="24" spans="1:24" ht="17.25" customHeight="1" x14ac:dyDescent="0.2">
      <c r="A24" s="348"/>
      <c r="B24" s="392">
        <f>B23+1</f>
        <v>6</v>
      </c>
      <c r="C24" s="393" t="s">
        <v>402</v>
      </c>
      <c r="D24" s="659">
        <f>E18</f>
        <v>365.06769538361573</v>
      </c>
      <c r="E24" s="174">
        <v>386.8395414474864</v>
      </c>
      <c r="F24" s="893">
        <f>(D24+E24)/2</f>
        <v>375.95361841555109</v>
      </c>
      <c r="G24" s="924"/>
      <c r="H24" s="348"/>
      <c r="I24" s="348"/>
      <c r="J24" s="348"/>
      <c r="K24" s="348"/>
      <c r="L24" s="348"/>
      <c r="M24" s="348"/>
      <c r="N24" s="348"/>
      <c r="O24" s="348"/>
      <c r="P24" s="348"/>
      <c r="Q24" s="348"/>
      <c r="R24" s="348"/>
      <c r="S24" s="348"/>
      <c r="T24" s="348"/>
      <c r="U24" s="354"/>
      <c r="V24" s="354"/>
      <c r="W24" s="354"/>
      <c r="X24" s="354"/>
    </row>
    <row r="25" spans="1:24" ht="17.25" customHeight="1" thickBot="1" x14ac:dyDescent="0.25">
      <c r="A25" s="348"/>
      <c r="B25" s="392">
        <f t="shared" ref="B25:B26" si="1">B24+1</f>
        <v>7</v>
      </c>
      <c r="C25" s="393" t="s">
        <v>236</v>
      </c>
      <c r="D25" s="659">
        <f>E19</f>
        <v>594.89925688450955</v>
      </c>
      <c r="E25" s="659">
        <v>603.8409020480625</v>
      </c>
      <c r="F25" s="429">
        <f>(D25+E25)/2</f>
        <v>599.37007946628603</v>
      </c>
      <c r="G25" s="924"/>
      <c r="H25" s="348"/>
      <c r="I25" s="348"/>
      <c r="J25" s="348"/>
      <c r="K25" s="348"/>
      <c r="L25" s="348"/>
      <c r="M25" s="348"/>
      <c r="N25" s="348"/>
      <c r="O25" s="348"/>
      <c r="P25" s="348"/>
      <c r="Q25" s="348"/>
      <c r="R25" s="348"/>
      <c r="S25" s="348"/>
      <c r="T25" s="348"/>
      <c r="U25" s="354"/>
      <c r="V25" s="354"/>
      <c r="W25" s="354"/>
      <c r="X25" s="354"/>
    </row>
    <row r="26" spans="1:24" ht="24" customHeight="1" thickBot="1" x14ac:dyDescent="0.25">
      <c r="A26" s="348"/>
      <c r="B26" s="402">
        <f t="shared" si="1"/>
        <v>8</v>
      </c>
      <c r="C26" s="927" t="s">
        <v>27</v>
      </c>
      <c r="D26" s="397"/>
      <c r="E26" s="397"/>
      <c r="F26" s="405">
        <f>SUM(F23:F25)</f>
        <v>952.90787094961183</v>
      </c>
      <c r="G26" s="924"/>
      <c r="H26" s="348"/>
      <c r="I26" s="348"/>
      <c r="J26" s="348"/>
      <c r="K26" s="348"/>
      <c r="L26" s="348"/>
      <c r="M26" s="348"/>
      <c r="N26" s="348"/>
      <c r="O26" s="348"/>
      <c r="P26" s="348"/>
      <c r="Q26" s="348"/>
      <c r="R26" s="348"/>
      <c r="S26" s="348"/>
      <c r="T26" s="348"/>
      <c r="U26" s="354"/>
      <c r="V26" s="354"/>
      <c r="W26" s="354"/>
      <c r="X26" s="354"/>
    </row>
    <row r="27" spans="1:24" ht="17.25" customHeight="1" x14ac:dyDescent="0.2">
      <c r="A27" s="348"/>
      <c r="B27" s="835"/>
      <c r="C27" s="928"/>
      <c r="D27" s="571"/>
      <c r="E27" s="571"/>
      <c r="F27" s="929"/>
      <c r="G27" s="348"/>
      <c r="H27" s="348"/>
      <c r="I27" s="348"/>
      <c r="J27" s="348"/>
      <c r="K27" s="348"/>
      <c r="L27" s="348"/>
      <c r="M27" s="348"/>
      <c r="N27" s="348"/>
      <c r="O27" s="348"/>
      <c r="P27" s="348"/>
      <c r="Q27" s="348"/>
      <c r="R27" s="348"/>
      <c r="S27" s="348"/>
      <c r="T27" s="348"/>
      <c r="U27" s="354"/>
      <c r="V27" s="354"/>
      <c r="W27" s="354"/>
      <c r="X27" s="354"/>
    </row>
    <row r="28" spans="1:24" ht="17.25" customHeight="1" x14ac:dyDescent="0.2">
      <c r="A28" s="348"/>
      <c r="B28" s="835"/>
      <c r="C28" s="921" t="s">
        <v>196</v>
      </c>
      <c r="D28" s="922"/>
      <c r="E28" s="922"/>
      <c r="F28" s="930"/>
      <c r="G28" s="348"/>
      <c r="H28" s="348"/>
      <c r="I28" s="348"/>
      <c r="J28" s="348"/>
      <c r="K28" s="348"/>
      <c r="L28" s="348"/>
      <c r="M28" s="348"/>
      <c r="N28" s="348"/>
      <c r="O28" s="348"/>
      <c r="P28" s="348"/>
      <c r="Q28" s="348"/>
      <c r="R28" s="348"/>
      <c r="S28" s="348"/>
      <c r="T28" s="348"/>
      <c r="U28" s="354"/>
      <c r="V28" s="354"/>
      <c r="W28" s="354"/>
      <c r="X28" s="354"/>
    </row>
    <row r="29" spans="1:24" ht="17.25" customHeight="1" x14ac:dyDescent="0.2">
      <c r="A29" s="348"/>
      <c r="B29" s="850">
        <f>B26+1</f>
        <v>9</v>
      </c>
      <c r="C29" s="925" t="s">
        <v>401</v>
      </c>
      <c r="D29" s="659" t="s">
        <v>235</v>
      </c>
      <c r="E29" s="659" t="s">
        <v>235</v>
      </c>
      <c r="F29" s="926">
        <v>-22.477240156697103</v>
      </c>
      <c r="G29" s="348"/>
      <c r="H29" s="348"/>
      <c r="I29" s="348"/>
      <c r="J29" s="348"/>
      <c r="K29" s="348"/>
      <c r="L29" s="348"/>
      <c r="M29" s="348"/>
      <c r="N29" s="348"/>
      <c r="O29" s="348"/>
      <c r="P29" s="348"/>
      <c r="Q29" s="348"/>
      <c r="R29" s="348"/>
      <c r="S29" s="348"/>
      <c r="T29" s="348"/>
      <c r="U29" s="354"/>
      <c r="V29" s="354"/>
      <c r="W29" s="354"/>
      <c r="X29" s="354"/>
    </row>
    <row r="30" spans="1:24" ht="17.25" customHeight="1" x14ac:dyDescent="0.2">
      <c r="A30" s="348"/>
      <c r="B30" s="392">
        <f>B29+1</f>
        <v>10</v>
      </c>
      <c r="C30" s="393" t="s">
        <v>402</v>
      </c>
      <c r="D30" s="659">
        <f>E24</f>
        <v>386.8395414474864</v>
      </c>
      <c r="E30" s="174">
        <v>496.64964342407097</v>
      </c>
      <c r="F30" s="893">
        <f>(D30+E30)/2</f>
        <v>441.74459243577871</v>
      </c>
      <c r="G30" s="348"/>
      <c r="H30" s="348"/>
      <c r="I30" s="348"/>
      <c r="J30" s="348"/>
      <c r="K30" s="348"/>
      <c r="L30" s="348"/>
      <c r="M30" s="348"/>
      <c r="N30" s="348"/>
      <c r="O30" s="348"/>
      <c r="P30" s="348"/>
      <c r="Q30" s="348"/>
      <c r="R30" s="348"/>
      <c r="S30" s="348"/>
      <c r="T30" s="348"/>
      <c r="U30" s="354"/>
      <c r="V30" s="354"/>
      <c r="W30" s="354"/>
      <c r="X30" s="354"/>
    </row>
    <row r="31" spans="1:24" ht="17.25" customHeight="1" thickBot="1" x14ac:dyDescent="0.25">
      <c r="A31" s="348"/>
      <c r="B31" s="392">
        <f t="shared" ref="B31:B32" si="2">B30+1</f>
        <v>11</v>
      </c>
      <c r="C31" s="393" t="s">
        <v>236</v>
      </c>
      <c r="D31" s="659">
        <f>E25</f>
        <v>603.8409020480625</v>
      </c>
      <c r="E31" s="659">
        <v>593.01762584688515</v>
      </c>
      <c r="F31" s="429">
        <f>(D31+E31)/2</f>
        <v>598.42926394747383</v>
      </c>
      <c r="G31" s="348"/>
      <c r="H31" s="348"/>
      <c r="I31" s="348"/>
      <c r="J31" s="348"/>
      <c r="K31" s="348"/>
      <c r="L31" s="348"/>
      <c r="M31" s="348"/>
      <c r="N31" s="348"/>
      <c r="O31" s="348"/>
      <c r="P31" s="348"/>
      <c r="Q31" s="348"/>
      <c r="R31" s="348"/>
      <c r="S31" s="348"/>
      <c r="T31" s="348"/>
      <c r="U31" s="354"/>
      <c r="V31" s="354"/>
      <c r="W31" s="354"/>
      <c r="X31" s="354"/>
    </row>
    <row r="32" spans="1:24" ht="24" customHeight="1" thickBot="1" x14ac:dyDescent="0.25">
      <c r="A32" s="348"/>
      <c r="B32" s="402">
        <f t="shared" si="2"/>
        <v>12</v>
      </c>
      <c r="C32" s="927" t="s">
        <v>27</v>
      </c>
      <c r="D32" s="397"/>
      <c r="E32" s="397"/>
      <c r="F32" s="405">
        <f>SUM(F29:F31)</f>
        <v>1017.6966162265554</v>
      </c>
      <c r="G32" s="348"/>
      <c r="H32" s="348"/>
      <c r="I32" s="348"/>
      <c r="J32" s="348"/>
      <c r="K32" s="348"/>
      <c r="L32" s="348"/>
      <c r="M32" s="348"/>
      <c r="N32" s="348"/>
      <c r="O32" s="348"/>
      <c r="P32" s="348"/>
      <c r="Q32" s="348"/>
      <c r="R32" s="348"/>
      <c r="S32" s="348"/>
      <c r="T32" s="348"/>
      <c r="U32" s="354"/>
      <c r="V32" s="354"/>
      <c r="W32" s="354"/>
      <c r="X32" s="354"/>
    </row>
    <row r="33" spans="1:24" ht="17.25" customHeight="1" x14ac:dyDescent="0.2">
      <c r="A33" s="348"/>
      <c r="B33" s="835"/>
      <c r="C33" s="928"/>
      <c r="D33" s="571"/>
      <c r="E33" s="571"/>
      <c r="F33" s="585"/>
      <c r="G33" s="348"/>
      <c r="H33" s="348"/>
      <c r="I33" s="348"/>
      <c r="J33" s="348"/>
      <c r="K33" s="348"/>
      <c r="L33" s="348"/>
      <c r="M33" s="348"/>
      <c r="N33" s="348"/>
      <c r="O33" s="348"/>
      <c r="P33" s="348"/>
      <c r="Q33" s="348"/>
      <c r="R33" s="348"/>
      <c r="S33" s="348"/>
      <c r="T33" s="348"/>
      <c r="U33" s="354"/>
      <c r="V33" s="354"/>
      <c r="W33" s="354"/>
      <c r="X33" s="354"/>
    </row>
    <row r="34" spans="1:24" ht="17.25" customHeight="1" x14ac:dyDescent="0.2">
      <c r="A34" s="348"/>
      <c r="B34" s="835"/>
      <c r="C34" s="921" t="s">
        <v>197</v>
      </c>
      <c r="D34" s="922"/>
      <c r="E34" s="922"/>
      <c r="F34" s="923"/>
      <c r="G34" s="348"/>
      <c r="H34" s="348"/>
      <c r="I34" s="348"/>
      <c r="J34" s="348"/>
      <c r="K34" s="348"/>
      <c r="L34" s="348"/>
      <c r="M34" s="348"/>
      <c r="N34" s="348"/>
      <c r="O34" s="348"/>
      <c r="P34" s="348"/>
      <c r="Q34" s="348"/>
      <c r="R34" s="348"/>
      <c r="S34" s="348"/>
      <c r="T34" s="348"/>
      <c r="U34" s="354"/>
      <c r="V34" s="354"/>
      <c r="W34" s="354"/>
      <c r="X34" s="354"/>
    </row>
    <row r="35" spans="1:24" ht="17.25" customHeight="1" x14ac:dyDescent="0.2">
      <c r="A35" s="348"/>
      <c r="B35" s="850">
        <f>B32+1</f>
        <v>13</v>
      </c>
      <c r="C35" s="925" t="s">
        <v>401</v>
      </c>
      <c r="D35" s="659" t="s">
        <v>235</v>
      </c>
      <c r="E35" s="659" t="s">
        <v>235</v>
      </c>
      <c r="F35" s="926">
        <v>-22.477240156697103</v>
      </c>
      <c r="G35" s="348"/>
      <c r="H35" s="348"/>
      <c r="I35" s="348"/>
      <c r="J35" s="348"/>
      <c r="K35" s="348"/>
      <c r="L35" s="348"/>
      <c r="M35" s="348"/>
      <c r="N35" s="348"/>
      <c r="O35" s="348"/>
      <c r="P35" s="348"/>
      <c r="Q35" s="348"/>
      <c r="R35" s="348"/>
      <c r="S35" s="348"/>
      <c r="T35" s="348"/>
      <c r="U35" s="354"/>
      <c r="V35" s="354"/>
      <c r="W35" s="354"/>
      <c r="X35" s="354"/>
    </row>
    <row r="36" spans="1:24" ht="17.25" customHeight="1" x14ac:dyDescent="0.2">
      <c r="A36" s="348"/>
      <c r="B36" s="392">
        <f>B35+1</f>
        <v>14</v>
      </c>
      <c r="C36" s="393" t="s">
        <v>402</v>
      </c>
      <c r="D36" s="659">
        <f>E30</f>
        <v>496.64964342407097</v>
      </c>
      <c r="E36" s="174">
        <v>535.04279253222762</v>
      </c>
      <c r="F36" s="893">
        <f>(D36+E36)/2</f>
        <v>515.8462179781493</v>
      </c>
      <c r="G36" s="348"/>
      <c r="H36" s="348"/>
      <c r="I36" s="348"/>
      <c r="J36" s="348"/>
      <c r="K36" s="348"/>
      <c r="L36" s="348"/>
      <c r="M36" s="348"/>
      <c r="N36" s="348"/>
      <c r="O36" s="348"/>
      <c r="P36" s="348"/>
      <c r="Q36" s="348"/>
      <c r="R36" s="348"/>
      <c r="S36" s="348"/>
      <c r="T36" s="348"/>
      <c r="U36" s="354"/>
      <c r="V36" s="354"/>
      <c r="W36" s="354"/>
      <c r="X36" s="354"/>
    </row>
    <row r="37" spans="1:24" ht="17.25" customHeight="1" thickBot="1" x14ac:dyDescent="0.25">
      <c r="A37" s="348"/>
      <c r="B37" s="392">
        <f t="shared" ref="B37:B38" si="3">B36+1</f>
        <v>15</v>
      </c>
      <c r="C37" s="393" t="s">
        <v>236</v>
      </c>
      <c r="D37" s="659">
        <f>E31</f>
        <v>593.01762584688515</v>
      </c>
      <c r="E37" s="659">
        <v>616.97105129276872</v>
      </c>
      <c r="F37" s="429">
        <f>(D37+E37)/2</f>
        <v>604.99433856982694</v>
      </c>
      <c r="G37" s="348"/>
      <c r="H37" s="348"/>
      <c r="I37" s="348"/>
      <c r="J37" s="348"/>
      <c r="K37" s="348"/>
      <c r="L37" s="348"/>
      <c r="M37" s="348"/>
      <c r="N37" s="348"/>
      <c r="O37" s="348"/>
      <c r="P37" s="348"/>
      <c r="Q37" s="348"/>
      <c r="R37" s="348"/>
      <c r="S37" s="348"/>
      <c r="T37" s="348"/>
      <c r="U37" s="354"/>
      <c r="V37" s="354"/>
      <c r="W37" s="354"/>
      <c r="X37" s="354"/>
    </row>
    <row r="38" spans="1:24" ht="24" customHeight="1" thickBot="1" x14ac:dyDescent="0.25">
      <c r="A38" s="348"/>
      <c r="B38" s="402">
        <f t="shared" si="3"/>
        <v>16</v>
      </c>
      <c r="C38" s="927" t="s">
        <v>27</v>
      </c>
      <c r="D38" s="397"/>
      <c r="E38" s="397"/>
      <c r="F38" s="405">
        <f>SUM(F35:F37)</f>
        <v>1098.3633163912791</v>
      </c>
      <c r="G38" s="348"/>
      <c r="H38" s="348"/>
      <c r="I38" s="348"/>
      <c r="J38" s="348"/>
      <c r="K38" s="348"/>
      <c r="L38" s="348"/>
      <c r="M38" s="348"/>
      <c r="N38" s="348"/>
      <c r="O38" s="348"/>
      <c r="P38" s="348"/>
      <c r="Q38" s="348"/>
      <c r="R38" s="348"/>
      <c r="S38" s="348"/>
      <c r="T38" s="348"/>
      <c r="U38" s="354"/>
      <c r="V38" s="354"/>
      <c r="W38" s="354"/>
      <c r="X38" s="354"/>
    </row>
    <row r="39" spans="1:24" ht="17.25" customHeight="1" x14ac:dyDescent="0.2">
      <c r="A39" s="348"/>
      <c r="B39" s="835"/>
      <c r="C39" s="928"/>
      <c r="D39" s="571"/>
      <c r="E39" s="571"/>
      <c r="F39" s="585"/>
      <c r="G39" s="348"/>
      <c r="H39" s="348"/>
      <c r="I39" s="348"/>
      <c r="J39" s="348"/>
      <c r="K39" s="348"/>
      <c r="L39" s="348"/>
      <c r="M39" s="348"/>
      <c r="N39" s="348"/>
      <c r="O39" s="348"/>
      <c r="P39" s="348"/>
      <c r="Q39" s="348"/>
      <c r="R39" s="348"/>
      <c r="S39" s="348"/>
      <c r="T39" s="348"/>
      <c r="U39" s="354"/>
      <c r="V39" s="354"/>
      <c r="W39" s="354"/>
      <c r="X39" s="354"/>
    </row>
    <row r="40" spans="1:24" ht="17.25" customHeight="1" x14ac:dyDescent="0.2">
      <c r="A40" s="348"/>
      <c r="B40" s="835"/>
      <c r="C40" s="921" t="s">
        <v>198</v>
      </c>
      <c r="D40" s="922"/>
      <c r="E40" s="922"/>
      <c r="F40" s="923"/>
      <c r="G40" s="348"/>
      <c r="H40" s="348"/>
      <c r="I40" s="348"/>
      <c r="J40" s="348"/>
      <c r="K40" s="348"/>
      <c r="L40" s="348"/>
      <c r="M40" s="348"/>
      <c r="N40" s="348"/>
      <c r="O40" s="348"/>
      <c r="P40" s="348"/>
      <c r="Q40" s="348"/>
      <c r="R40" s="348"/>
      <c r="S40" s="348"/>
      <c r="T40" s="348"/>
      <c r="U40" s="354"/>
      <c r="V40" s="354"/>
      <c r="W40" s="354"/>
      <c r="X40" s="354"/>
    </row>
    <row r="41" spans="1:24" ht="17.25" customHeight="1" x14ac:dyDescent="0.2">
      <c r="A41" s="348"/>
      <c r="B41" s="850">
        <f>B38+1</f>
        <v>17</v>
      </c>
      <c r="C41" s="925" t="s">
        <v>401</v>
      </c>
      <c r="D41" s="659" t="s">
        <v>235</v>
      </c>
      <c r="E41" s="659" t="s">
        <v>235</v>
      </c>
      <c r="F41" s="926">
        <v>-22.477240156697103</v>
      </c>
      <c r="G41" s="348"/>
      <c r="H41" s="348"/>
      <c r="I41" s="348"/>
      <c r="J41" s="348"/>
      <c r="K41" s="348"/>
      <c r="L41" s="348"/>
      <c r="M41" s="348"/>
      <c r="N41" s="348"/>
      <c r="O41" s="348"/>
      <c r="P41" s="348"/>
      <c r="Q41" s="348"/>
      <c r="R41" s="348"/>
      <c r="S41" s="348"/>
      <c r="T41" s="348"/>
      <c r="U41" s="354"/>
      <c r="V41" s="354"/>
      <c r="W41" s="354"/>
      <c r="X41" s="354"/>
    </row>
    <row r="42" spans="1:24" ht="17.25" customHeight="1" x14ac:dyDescent="0.2">
      <c r="A42" s="348"/>
      <c r="B42" s="392">
        <f>B41+1</f>
        <v>18</v>
      </c>
      <c r="C42" s="393" t="s">
        <v>402</v>
      </c>
      <c r="D42" s="659">
        <f>E36</f>
        <v>535.04279253222762</v>
      </c>
      <c r="E42" s="174">
        <v>577.64878669849168</v>
      </c>
      <c r="F42" s="893">
        <f>(D42+E42)/2</f>
        <v>556.34578961535965</v>
      </c>
      <c r="G42" s="348"/>
      <c r="H42" s="348"/>
      <c r="I42" s="348"/>
      <c r="J42" s="348"/>
      <c r="K42" s="348"/>
      <c r="L42" s="348"/>
      <c r="M42" s="348"/>
      <c r="N42" s="348"/>
      <c r="O42" s="348"/>
      <c r="P42" s="348"/>
      <c r="Q42" s="348"/>
      <c r="R42" s="348"/>
      <c r="S42" s="348"/>
      <c r="T42" s="348"/>
      <c r="U42" s="354"/>
      <c r="V42" s="354"/>
      <c r="W42" s="354"/>
      <c r="X42" s="354"/>
    </row>
    <row r="43" spans="1:24" ht="17.25" customHeight="1" thickBot="1" x14ac:dyDescent="0.25">
      <c r="A43" s="348"/>
      <c r="B43" s="392">
        <f t="shared" ref="B43:B44" si="4">B42+1</f>
        <v>19</v>
      </c>
      <c r="C43" s="393" t="s">
        <v>236</v>
      </c>
      <c r="D43" s="659">
        <f>E37</f>
        <v>616.97105129276872</v>
      </c>
      <c r="E43" s="659">
        <v>619.40069468495096</v>
      </c>
      <c r="F43" s="429">
        <f>(D43+E43)/2</f>
        <v>618.18587298885984</v>
      </c>
      <c r="G43" s="348"/>
      <c r="H43" s="348"/>
      <c r="I43" s="348"/>
      <c r="J43" s="348"/>
      <c r="K43" s="348"/>
      <c r="L43" s="348"/>
      <c r="M43" s="348"/>
      <c r="N43" s="348"/>
      <c r="O43" s="348"/>
      <c r="P43" s="348"/>
      <c r="Q43" s="348"/>
      <c r="R43" s="348"/>
      <c r="S43" s="348"/>
      <c r="T43" s="348"/>
      <c r="U43" s="354"/>
      <c r="V43" s="354"/>
      <c r="W43" s="354"/>
      <c r="X43" s="354"/>
    </row>
    <row r="44" spans="1:24" ht="24" customHeight="1" thickBot="1" x14ac:dyDescent="0.25">
      <c r="A44" s="348"/>
      <c r="B44" s="402">
        <f t="shared" si="4"/>
        <v>20</v>
      </c>
      <c r="C44" s="927" t="s">
        <v>27</v>
      </c>
      <c r="D44" s="397"/>
      <c r="E44" s="397"/>
      <c r="F44" s="405">
        <f>SUM(F41:F43)</f>
        <v>1152.0544224475225</v>
      </c>
      <c r="G44" s="348"/>
      <c r="H44" s="348"/>
      <c r="I44" s="348"/>
      <c r="J44" s="348"/>
      <c r="K44" s="348"/>
      <c r="L44" s="348"/>
      <c r="M44" s="348"/>
      <c r="N44" s="348"/>
      <c r="O44" s="348"/>
      <c r="P44" s="348"/>
      <c r="Q44" s="348"/>
      <c r="R44" s="348"/>
      <c r="S44" s="348"/>
      <c r="T44" s="348"/>
      <c r="U44" s="354"/>
      <c r="V44" s="354"/>
      <c r="W44" s="354"/>
      <c r="X44" s="354"/>
    </row>
    <row r="45" spans="1:24" ht="15" x14ac:dyDescent="0.2">
      <c r="A45" s="354"/>
      <c r="B45" s="432"/>
      <c r="C45" s="536"/>
      <c r="D45" s="354"/>
      <c r="E45" s="354"/>
      <c r="F45" s="354"/>
      <c r="G45" s="354"/>
      <c r="H45" s="354"/>
      <c r="I45" s="354"/>
      <c r="J45" s="354"/>
      <c r="K45" s="354"/>
      <c r="L45" s="354"/>
      <c r="M45" s="354"/>
      <c r="N45" s="354"/>
      <c r="O45" s="354"/>
      <c r="P45" s="354"/>
      <c r="Q45" s="354"/>
      <c r="R45" s="354"/>
      <c r="S45" s="354"/>
      <c r="T45" s="354"/>
      <c r="U45" s="354"/>
      <c r="V45" s="354"/>
      <c r="W45" s="354"/>
      <c r="X45" s="354"/>
    </row>
    <row r="46" spans="1:24" ht="15.75" x14ac:dyDescent="0.2">
      <c r="A46" s="354"/>
      <c r="B46" s="553" t="s">
        <v>141</v>
      </c>
      <c r="C46" s="358"/>
      <c r="D46" s="354"/>
      <c r="E46" s="354"/>
      <c r="F46" s="354"/>
      <c r="G46" s="354"/>
      <c r="H46" s="354"/>
      <c r="I46" s="354"/>
      <c r="J46" s="354"/>
      <c r="K46" s="354"/>
      <c r="L46" s="354"/>
      <c r="M46" s="354"/>
      <c r="N46" s="354"/>
      <c r="O46" s="354"/>
      <c r="P46" s="354"/>
      <c r="Q46" s="354"/>
      <c r="R46" s="354"/>
      <c r="S46" s="354"/>
      <c r="T46" s="354"/>
      <c r="U46" s="354"/>
      <c r="V46" s="354"/>
      <c r="W46" s="354"/>
      <c r="X46" s="354"/>
    </row>
    <row r="47" spans="1:24" ht="15" x14ac:dyDescent="0.2">
      <c r="A47" s="354"/>
      <c r="B47" s="932">
        <v>1</v>
      </c>
      <c r="C47" s="933" t="s">
        <v>240</v>
      </c>
      <c r="D47" s="933"/>
      <c r="E47" s="933"/>
      <c r="F47" s="933"/>
      <c r="G47" s="933"/>
      <c r="H47" s="933"/>
      <c r="I47" s="933"/>
      <c r="J47" s="354"/>
      <c r="K47" s="354"/>
      <c r="L47" s="354"/>
      <c r="M47" s="354"/>
      <c r="N47" s="354"/>
      <c r="O47" s="354"/>
      <c r="P47" s="354"/>
      <c r="Q47" s="354"/>
      <c r="R47" s="354"/>
      <c r="S47" s="354"/>
      <c r="T47" s="354"/>
      <c r="U47" s="354"/>
      <c r="V47" s="354"/>
      <c r="W47" s="354"/>
      <c r="X47" s="354"/>
    </row>
    <row r="48" spans="1:24" ht="14.25" x14ac:dyDescent="0.2">
      <c r="A48" s="354"/>
      <c r="J48" s="354"/>
      <c r="K48" s="354"/>
      <c r="L48" s="354"/>
      <c r="M48" s="354"/>
      <c r="N48" s="354"/>
      <c r="O48" s="354"/>
      <c r="P48" s="354"/>
      <c r="Q48" s="354"/>
      <c r="R48" s="354"/>
      <c r="S48" s="354"/>
      <c r="T48" s="354"/>
      <c r="U48" s="354"/>
      <c r="V48" s="354"/>
      <c r="W48" s="354"/>
      <c r="X48" s="354"/>
    </row>
    <row r="49" spans="1:24" ht="15" x14ac:dyDescent="0.2">
      <c r="A49" s="354"/>
      <c r="B49" s="432"/>
      <c r="C49" s="536"/>
      <c r="D49" s="354"/>
      <c r="E49" s="354"/>
      <c r="F49" s="354"/>
      <c r="G49" s="354"/>
      <c r="H49" s="354"/>
      <c r="I49" s="354"/>
      <c r="J49" s="354"/>
      <c r="K49" s="354"/>
      <c r="L49" s="354"/>
      <c r="M49" s="354"/>
      <c r="N49" s="354"/>
      <c r="O49" s="354"/>
      <c r="P49" s="354"/>
      <c r="Q49" s="354"/>
      <c r="R49" s="354"/>
      <c r="S49" s="354"/>
      <c r="T49" s="354"/>
      <c r="U49" s="354"/>
      <c r="V49" s="354"/>
      <c r="W49" s="354"/>
      <c r="X49" s="354"/>
    </row>
    <row r="50" spans="1:24" ht="15" x14ac:dyDescent="0.2">
      <c r="A50" s="354"/>
      <c r="B50" s="432"/>
      <c r="C50" s="536"/>
      <c r="D50" s="354"/>
      <c r="E50" s="354"/>
      <c r="F50" s="354"/>
      <c r="G50" s="354"/>
      <c r="H50" s="354"/>
      <c r="I50" s="354"/>
      <c r="J50" s="354"/>
      <c r="K50" s="354"/>
      <c r="L50" s="354"/>
      <c r="M50" s="354"/>
      <c r="N50" s="354"/>
      <c r="O50" s="354"/>
      <c r="P50" s="354"/>
      <c r="Q50" s="354"/>
      <c r="R50" s="354"/>
      <c r="S50" s="354"/>
      <c r="T50" s="354"/>
      <c r="U50" s="354"/>
      <c r="V50" s="354"/>
      <c r="W50" s="354"/>
      <c r="X50" s="354"/>
    </row>
    <row r="51" spans="1:24" ht="15" x14ac:dyDescent="0.2">
      <c r="A51" s="354"/>
      <c r="B51" s="432"/>
      <c r="C51" s="536"/>
      <c r="D51" s="354"/>
      <c r="E51" s="354"/>
      <c r="F51" s="354"/>
      <c r="G51" s="354"/>
      <c r="H51" s="354"/>
      <c r="I51" s="354"/>
      <c r="J51" s="354"/>
      <c r="K51" s="354"/>
      <c r="L51" s="354"/>
      <c r="M51" s="354"/>
      <c r="N51" s="354"/>
      <c r="O51" s="354"/>
      <c r="P51" s="354"/>
      <c r="Q51" s="354"/>
      <c r="R51" s="354"/>
      <c r="S51" s="354"/>
      <c r="T51" s="354"/>
      <c r="U51" s="354"/>
      <c r="V51" s="354"/>
      <c r="W51" s="354"/>
      <c r="X51" s="354"/>
    </row>
    <row r="52" spans="1:24" ht="15" x14ac:dyDescent="0.2">
      <c r="A52" s="354"/>
      <c r="B52" s="432"/>
      <c r="C52" s="536"/>
      <c r="D52" s="354"/>
      <c r="E52" s="354"/>
      <c r="F52" s="354"/>
      <c r="G52" s="354"/>
      <c r="H52" s="354"/>
      <c r="I52" s="354"/>
      <c r="J52" s="354"/>
      <c r="K52" s="354"/>
      <c r="L52" s="354"/>
      <c r="M52" s="354"/>
      <c r="N52" s="354"/>
      <c r="O52" s="354"/>
      <c r="P52" s="354"/>
      <c r="Q52" s="354"/>
      <c r="R52" s="354"/>
      <c r="S52" s="354"/>
      <c r="T52" s="354"/>
      <c r="U52" s="354"/>
      <c r="V52" s="354"/>
      <c r="W52" s="354"/>
      <c r="X52" s="354"/>
    </row>
    <row r="53" spans="1:24" ht="15" x14ac:dyDescent="0.2">
      <c r="A53" s="354"/>
      <c r="B53" s="432"/>
      <c r="C53" s="536"/>
      <c r="D53" s="354"/>
      <c r="E53" s="354"/>
      <c r="F53" s="354"/>
      <c r="G53" s="354"/>
      <c r="H53" s="354"/>
      <c r="I53" s="354"/>
      <c r="J53" s="354"/>
      <c r="K53" s="354"/>
      <c r="L53" s="354"/>
      <c r="M53" s="354"/>
      <c r="N53" s="354"/>
      <c r="O53" s="354"/>
      <c r="P53" s="354"/>
      <c r="Q53" s="354"/>
      <c r="R53" s="354"/>
      <c r="S53" s="354"/>
      <c r="T53" s="354"/>
      <c r="U53" s="354"/>
      <c r="V53" s="354"/>
      <c r="W53" s="354"/>
      <c r="X53" s="354"/>
    </row>
    <row r="54" spans="1:24" ht="15" x14ac:dyDescent="0.2">
      <c r="A54" s="354"/>
      <c r="B54" s="432"/>
      <c r="C54" s="536"/>
      <c r="D54" s="354"/>
      <c r="E54" s="354"/>
      <c r="F54" s="354"/>
      <c r="G54" s="354"/>
      <c r="H54" s="354"/>
      <c r="I54" s="354"/>
      <c r="J54" s="354"/>
      <c r="K54" s="354"/>
      <c r="L54" s="354"/>
      <c r="M54" s="354"/>
      <c r="N54" s="354"/>
      <c r="O54" s="354"/>
      <c r="P54" s="354"/>
      <c r="Q54" s="354"/>
      <c r="R54" s="354"/>
      <c r="S54" s="354"/>
      <c r="T54" s="354"/>
      <c r="U54" s="354"/>
      <c r="V54" s="354"/>
      <c r="W54" s="354"/>
      <c r="X54" s="354"/>
    </row>
    <row r="55" spans="1:24" ht="15" x14ac:dyDescent="0.2">
      <c r="A55" s="354"/>
      <c r="B55" s="432"/>
      <c r="C55" s="536"/>
      <c r="D55" s="354"/>
      <c r="E55" s="354"/>
      <c r="F55" s="354"/>
      <c r="G55" s="354"/>
      <c r="H55" s="354"/>
      <c r="I55" s="354"/>
      <c r="J55" s="354"/>
      <c r="K55" s="354"/>
      <c r="L55" s="354"/>
      <c r="M55" s="354"/>
      <c r="N55" s="354"/>
      <c r="O55" s="354"/>
      <c r="P55" s="354"/>
      <c r="Q55" s="354"/>
      <c r="R55" s="354"/>
      <c r="S55" s="354"/>
      <c r="T55" s="354"/>
      <c r="U55" s="354"/>
      <c r="V55" s="354"/>
      <c r="W55" s="354"/>
      <c r="X55" s="354"/>
    </row>
    <row r="56" spans="1:24" ht="15" x14ac:dyDescent="0.2">
      <c r="A56" s="354"/>
      <c r="B56" s="432"/>
      <c r="C56" s="536"/>
      <c r="D56" s="354"/>
      <c r="E56" s="354"/>
      <c r="F56" s="354"/>
      <c r="G56" s="354"/>
      <c r="H56" s="354"/>
      <c r="I56" s="354"/>
      <c r="J56" s="354"/>
      <c r="K56" s="354"/>
      <c r="L56" s="354"/>
      <c r="M56" s="354"/>
      <c r="N56" s="354"/>
      <c r="O56" s="354"/>
      <c r="P56" s="354"/>
      <c r="Q56" s="354"/>
      <c r="R56" s="354"/>
      <c r="S56" s="354"/>
      <c r="T56" s="354"/>
      <c r="U56" s="354"/>
      <c r="V56" s="354"/>
      <c r="W56" s="354"/>
      <c r="X56" s="354"/>
    </row>
    <row r="57" spans="1:24" ht="15" x14ac:dyDescent="0.2">
      <c r="A57" s="354"/>
      <c r="B57" s="432"/>
      <c r="C57" s="536"/>
      <c r="D57" s="354"/>
      <c r="E57" s="354"/>
      <c r="F57" s="354"/>
      <c r="G57" s="354"/>
      <c r="H57" s="354"/>
      <c r="I57" s="354"/>
      <c r="J57" s="354"/>
      <c r="K57" s="354"/>
      <c r="L57" s="354"/>
      <c r="M57" s="354"/>
      <c r="N57" s="354"/>
      <c r="O57" s="354"/>
      <c r="P57" s="354"/>
      <c r="Q57" s="354"/>
      <c r="R57" s="354"/>
      <c r="S57" s="354"/>
      <c r="T57" s="354"/>
      <c r="U57" s="354"/>
      <c r="V57" s="354"/>
      <c r="W57" s="354"/>
      <c r="X57" s="354"/>
    </row>
    <row r="58" spans="1:24" ht="15" x14ac:dyDescent="0.2">
      <c r="A58" s="354"/>
      <c r="B58" s="432"/>
      <c r="C58" s="536"/>
      <c r="D58" s="354"/>
      <c r="E58" s="354"/>
      <c r="F58" s="354"/>
      <c r="G58" s="354"/>
      <c r="H58" s="354"/>
      <c r="I58" s="354"/>
      <c r="J58" s="354"/>
      <c r="K58" s="354"/>
      <c r="L58" s="354"/>
      <c r="M58" s="354"/>
      <c r="N58" s="354"/>
      <c r="O58" s="354"/>
      <c r="P58" s="354"/>
      <c r="Q58" s="354"/>
      <c r="R58" s="354"/>
      <c r="S58" s="354"/>
      <c r="T58" s="354"/>
      <c r="U58" s="354"/>
      <c r="V58" s="354"/>
      <c r="W58" s="354"/>
      <c r="X58" s="354"/>
    </row>
    <row r="59" spans="1:24" ht="15" x14ac:dyDescent="0.2">
      <c r="A59" s="354"/>
      <c r="B59" s="432"/>
      <c r="C59" s="536"/>
      <c r="D59" s="354"/>
      <c r="E59" s="354"/>
      <c r="F59" s="354"/>
      <c r="G59" s="354"/>
      <c r="H59" s="354"/>
      <c r="I59" s="354"/>
      <c r="J59" s="354"/>
      <c r="K59" s="354"/>
      <c r="L59" s="354"/>
      <c r="M59" s="354"/>
      <c r="N59" s="354"/>
      <c r="O59" s="354"/>
      <c r="P59" s="354"/>
      <c r="Q59" s="354"/>
      <c r="R59" s="354"/>
      <c r="S59" s="354"/>
      <c r="T59" s="354"/>
      <c r="U59" s="354"/>
      <c r="V59" s="354"/>
      <c r="W59" s="354"/>
      <c r="X59" s="354"/>
    </row>
    <row r="60" spans="1:24" ht="15" x14ac:dyDescent="0.2">
      <c r="A60" s="354"/>
      <c r="B60" s="432"/>
      <c r="C60" s="536"/>
      <c r="D60" s="354"/>
      <c r="E60" s="354"/>
      <c r="F60" s="354"/>
      <c r="G60" s="354"/>
      <c r="H60" s="354"/>
      <c r="I60" s="354"/>
      <c r="J60" s="354"/>
      <c r="K60" s="354"/>
      <c r="L60" s="354"/>
      <c r="M60" s="354"/>
      <c r="N60" s="354"/>
      <c r="O60" s="354"/>
      <c r="P60" s="354"/>
      <c r="Q60" s="354"/>
      <c r="R60" s="354"/>
      <c r="S60" s="354"/>
      <c r="T60" s="354"/>
      <c r="U60" s="354"/>
      <c r="V60" s="354"/>
      <c r="W60" s="354"/>
      <c r="X60" s="354"/>
    </row>
    <row r="61" spans="1:24" ht="15" x14ac:dyDescent="0.2">
      <c r="A61" s="354"/>
      <c r="B61" s="432"/>
      <c r="C61" s="536"/>
      <c r="D61" s="354"/>
      <c r="E61" s="354"/>
      <c r="F61" s="354"/>
      <c r="G61" s="354"/>
      <c r="H61" s="354"/>
      <c r="I61" s="354"/>
      <c r="J61" s="354"/>
      <c r="K61" s="354"/>
      <c r="L61" s="354"/>
      <c r="M61" s="354"/>
      <c r="N61" s="354"/>
      <c r="O61" s="354"/>
      <c r="P61" s="354"/>
      <c r="Q61" s="354"/>
      <c r="R61" s="354"/>
      <c r="S61" s="354"/>
      <c r="T61" s="354"/>
      <c r="U61" s="354"/>
      <c r="V61" s="354"/>
      <c r="W61" s="354"/>
      <c r="X61" s="354"/>
    </row>
    <row r="62" spans="1:24" ht="15" x14ac:dyDescent="0.2">
      <c r="A62" s="354"/>
      <c r="B62" s="432"/>
      <c r="C62" s="536"/>
      <c r="D62" s="354"/>
      <c r="E62" s="354"/>
      <c r="F62" s="354"/>
      <c r="G62" s="354"/>
      <c r="H62" s="354"/>
      <c r="I62" s="354"/>
      <c r="J62" s="354"/>
      <c r="K62" s="354"/>
      <c r="L62" s="354"/>
      <c r="M62" s="354"/>
      <c r="N62" s="354"/>
      <c r="O62" s="354"/>
      <c r="P62" s="354"/>
      <c r="Q62" s="354"/>
      <c r="R62" s="354"/>
      <c r="S62" s="354"/>
      <c r="T62" s="354"/>
      <c r="U62" s="354"/>
      <c r="V62" s="354"/>
      <c r="W62" s="354"/>
      <c r="X62" s="354"/>
    </row>
  </sheetData>
  <mergeCells count="4">
    <mergeCell ref="B7:F7"/>
    <mergeCell ref="B8:F8"/>
    <mergeCell ref="B9:F9"/>
    <mergeCell ref="C47:I47"/>
  </mergeCells>
  <printOptions horizontalCentered="1"/>
  <pageMargins left="0.51181102362204722" right="0.51181102362204722" top="0.98425196850393704" bottom="0.23622047244094491" header="0" footer="0"/>
  <pageSetup scale="85"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E16D-2852-416D-8978-AFAAFCA95CB5}">
  <sheetPr>
    <pageSetUpPr fitToPage="1"/>
  </sheetPr>
  <dimension ref="A1:X74"/>
  <sheetViews>
    <sheetView view="pageBreakPreview" zoomScaleNormal="100" zoomScaleSheetLayoutView="100" workbookViewId="0">
      <selection activeCell="B7" sqref="B7:F7"/>
    </sheetView>
  </sheetViews>
  <sheetFormatPr defaultColWidth="9.140625" defaultRowHeight="12.75" x14ac:dyDescent="0.2"/>
  <cols>
    <col min="1" max="1" width="2.5703125" style="351" customWidth="1"/>
    <col min="2" max="2" width="6.140625" style="538" customWidth="1"/>
    <col min="3" max="3" width="42.140625" style="539" customWidth="1"/>
    <col min="4" max="6" width="17.85546875" style="351" customWidth="1"/>
    <col min="7" max="7" width="2.5703125" style="351" customWidth="1"/>
    <col min="8" max="16384" width="9.140625" style="351"/>
  </cols>
  <sheetData>
    <row r="1" spans="1:24" ht="17.25" customHeight="1" x14ac:dyDescent="0.2">
      <c r="A1" s="348"/>
      <c r="B1" s="349" t="s">
        <v>0</v>
      </c>
      <c r="C1" s="358"/>
      <c r="D1" s="348"/>
      <c r="E1" s="350"/>
      <c r="F1" s="353" t="s">
        <v>34</v>
      </c>
      <c r="G1" s="348"/>
      <c r="H1" s="352"/>
      <c r="I1" s="352"/>
      <c r="J1" s="348"/>
      <c r="K1" s="348"/>
      <c r="L1" s="352"/>
      <c r="M1" s="348"/>
      <c r="N1" s="348"/>
      <c r="O1" s="348"/>
      <c r="P1" s="348"/>
      <c r="Q1" s="348"/>
      <c r="R1" s="348"/>
      <c r="S1" s="348"/>
      <c r="T1" s="348"/>
      <c r="U1" s="354"/>
      <c r="V1" s="354"/>
      <c r="W1" s="354"/>
      <c r="X1" s="354"/>
    </row>
    <row r="2" spans="1:24" ht="17.25" customHeight="1" x14ac:dyDescent="0.2">
      <c r="A2" s="348"/>
      <c r="B2" s="355"/>
      <c r="C2" s="356"/>
      <c r="D2" s="352"/>
      <c r="E2" s="352"/>
      <c r="F2" s="353" t="s">
        <v>2</v>
      </c>
      <c r="G2" s="348"/>
      <c r="H2" s="348"/>
      <c r="I2" s="348"/>
      <c r="J2" s="348"/>
      <c r="K2" s="348"/>
      <c r="L2" s="348"/>
      <c r="M2" s="352"/>
      <c r="N2" s="348"/>
      <c r="O2" s="348"/>
      <c r="P2" s="348"/>
      <c r="Q2" s="348"/>
      <c r="R2" s="348"/>
      <c r="S2" s="348"/>
      <c r="T2" s="348"/>
      <c r="U2" s="354"/>
      <c r="V2" s="354"/>
      <c r="W2" s="354"/>
      <c r="X2" s="354"/>
    </row>
    <row r="3" spans="1:24" ht="17.25" customHeight="1" x14ac:dyDescent="0.2">
      <c r="A3" s="348"/>
      <c r="B3" s="357"/>
      <c r="C3" s="358"/>
      <c r="D3" s="348"/>
      <c r="E3" s="350"/>
      <c r="F3" s="350" t="s">
        <v>242</v>
      </c>
      <c r="G3" s="348"/>
      <c r="H3" s="352"/>
      <c r="I3" s="348"/>
      <c r="J3" s="348"/>
      <c r="K3" s="348"/>
      <c r="L3" s="348"/>
      <c r="M3" s="348"/>
      <c r="N3" s="348"/>
      <c r="O3" s="348"/>
      <c r="P3" s="348"/>
      <c r="Q3" s="348"/>
      <c r="R3" s="348"/>
      <c r="S3" s="348"/>
      <c r="T3" s="348"/>
      <c r="U3" s="354"/>
      <c r="V3" s="354"/>
      <c r="W3" s="354"/>
      <c r="X3" s="354"/>
    </row>
    <row r="4" spans="1:24" ht="17.25" customHeight="1" x14ac:dyDescent="0.2">
      <c r="A4" s="348"/>
      <c r="B4" s="365"/>
      <c r="C4" s="358"/>
      <c r="D4" s="348"/>
      <c r="E4" s="350"/>
      <c r="F4" s="350" t="s">
        <v>228</v>
      </c>
      <c r="G4" s="348"/>
      <c r="H4" s="348"/>
      <c r="I4" s="348"/>
      <c r="J4" s="348"/>
      <c r="K4" s="348"/>
      <c r="L4" s="348"/>
      <c r="M4" s="348"/>
      <c r="N4" s="348"/>
      <c r="O4" s="348"/>
      <c r="P4" s="348"/>
      <c r="Q4" s="348"/>
      <c r="R4" s="348"/>
      <c r="S4" s="348"/>
      <c r="T4" s="348"/>
      <c r="U4" s="354"/>
      <c r="V4" s="354"/>
      <c r="W4" s="354"/>
      <c r="X4" s="354"/>
    </row>
    <row r="5" spans="1:24" ht="17.25" customHeight="1" x14ac:dyDescent="0.2">
      <c r="A5" s="348"/>
      <c r="B5" s="365"/>
      <c r="C5" s="358"/>
      <c r="D5" s="348"/>
      <c r="E5" s="350"/>
      <c r="F5" s="350" t="s">
        <v>5</v>
      </c>
      <c r="G5" s="348"/>
      <c r="H5" s="348"/>
      <c r="I5" s="348"/>
      <c r="J5" s="348"/>
      <c r="K5" s="348"/>
      <c r="L5" s="348"/>
      <c r="M5" s="348"/>
      <c r="N5" s="348"/>
      <c r="O5" s="348"/>
      <c r="P5" s="348"/>
      <c r="Q5" s="348"/>
      <c r="R5" s="348"/>
      <c r="S5" s="348"/>
      <c r="T5" s="348"/>
      <c r="U5" s="354"/>
      <c r="V5" s="354"/>
      <c r="W5" s="354"/>
      <c r="X5" s="354"/>
    </row>
    <row r="6" spans="1:24" ht="17.25" customHeight="1" x14ac:dyDescent="0.2">
      <c r="A6" s="348"/>
      <c r="B6" s="365"/>
      <c r="C6" s="358"/>
      <c r="D6" s="473"/>
      <c r="E6" s="348"/>
      <c r="F6" s="350" t="s">
        <v>40</v>
      </c>
      <c r="G6" s="367"/>
      <c r="H6" s="348"/>
      <c r="I6" s="348"/>
      <c r="J6" s="348"/>
      <c r="K6" s="348"/>
      <c r="L6" s="348"/>
      <c r="M6" s="348"/>
      <c r="N6" s="348"/>
      <c r="O6" s="348"/>
      <c r="P6" s="348"/>
      <c r="Q6" s="348"/>
      <c r="R6" s="348"/>
      <c r="S6" s="348"/>
      <c r="T6" s="348"/>
      <c r="U6" s="354"/>
      <c r="V6" s="354"/>
      <c r="W6" s="354"/>
      <c r="X6" s="354"/>
    </row>
    <row r="7" spans="1:24" ht="17.25" customHeight="1" x14ac:dyDescent="0.2">
      <c r="A7" s="348"/>
      <c r="B7" s="439" t="s">
        <v>40</v>
      </c>
      <c r="C7" s="914"/>
      <c r="D7" s="914"/>
      <c r="E7" s="914"/>
      <c r="F7" s="914"/>
      <c r="G7" s="365"/>
      <c r="H7" s="348"/>
      <c r="I7" s="348"/>
      <c r="J7" s="348"/>
      <c r="K7" s="348"/>
      <c r="L7" s="348"/>
      <c r="M7" s="348"/>
      <c r="N7" s="348"/>
      <c r="O7" s="348"/>
      <c r="P7" s="348"/>
      <c r="Q7" s="348"/>
      <c r="R7" s="348"/>
      <c r="S7" s="348"/>
      <c r="T7" s="348"/>
      <c r="U7" s="354"/>
      <c r="V7" s="354"/>
      <c r="W7" s="354"/>
      <c r="X7" s="354"/>
    </row>
    <row r="8" spans="1:24" ht="17.25" customHeight="1" x14ac:dyDescent="0.2">
      <c r="A8" s="348"/>
      <c r="B8" s="439" t="s">
        <v>409</v>
      </c>
      <c r="C8" s="914"/>
      <c r="D8" s="914"/>
      <c r="E8" s="914"/>
      <c r="F8" s="914"/>
      <c r="G8" s="435"/>
      <c r="H8" s="348"/>
      <c r="I8" s="348"/>
      <c r="J8" s="348"/>
      <c r="K8" s="348"/>
      <c r="L8" s="348"/>
      <c r="M8" s="348"/>
      <c r="N8" s="348"/>
      <c r="O8" s="348"/>
      <c r="P8" s="348"/>
      <c r="Q8" s="348"/>
      <c r="R8" s="348"/>
      <c r="S8" s="348"/>
      <c r="T8" s="348"/>
      <c r="U8" s="354"/>
      <c r="V8" s="354"/>
      <c r="W8" s="354"/>
      <c r="X8" s="354"/>
    </row>
    <row r="9" spans="1:24" ht="17.25" customHeight="1" x14ac:dyDescent="0.2">
      <c r="A9" s="348"/>
      <c r="B9" s="440" t="s">
        <v>77</v>
      </c>
      <c r="C9" s="914"/>
      <c r="D9" s="914"/>
      <c r="E9" s="914"/>
      <c r="F9" s="914"/>
      <c r="G9" s="348"/>
      <c r="H9" s="348"/>
      <c r="I9" s="348"/>
      <c r="J9" s="348"/>
      <c r="K9" s="348"/>
      <c r="L9" s="348"/>
      <c r="M9" s="348"/>
      <c r="N9" s="348"/>
      <c r="O9" s="348"/>
      <c r="P9" s="348"/>
      <c r="Q9" s="348"/>
      <c r="R9" s="348"/>
      <c r="S9" s="348"/>
      <c r="T9" s="348"/>
      <c r="U9" s="354"/>
      <c r="V9" s="354"/>
      <c r="W9" s="354"/>
      <c r="X9" s="354"/>
    </row>
    <row r="10" spans="1:24" ht="17.25" customHeight="1" thickBot="1" x14ac:dyDescent="0.25">
      <c r="A10" s="348"/>
      <c r="B10" s="365"/>
      <c r="C10" s="358"/>
      <c r="D10" s="348"/>
      <c r="E10" s="348"/>
      <c r="F10" s="348"/>
      <c r="G10" s="348"/>
      <c r="H10" s="348"/>
      <c r="I10" s="348"/>
      <c r="J10" s="348"/>
      <c r="K10" s="348"/>
      <c r="L10" s="348"/>
      <c r="M10" s="348"/>
      <c r="N10" s="348"/>
      <c r="O10" s="348"/>
      <c r="P10" s="348"/>
      <c r="Q10" s="348"/>
      <c r="R10" s="348"/>
      <c r="S10" s="348"/>
      <c r="T10" s="348"/>
      <c r="U10" s="354"/>
      <c r="V10" s="354"/>
      <c r="W10" s="354"/>
      <c r="X10" s="354"/>
    </row>
    <row r="11" spans="1:24" s="544" customFormat="1" ht="17.100000000000001" customHeight="1" x14ac:dyDescent="0.2">
      <c r="A11" s="542"/>
      <c r="B11" s="474"/>
      <c r="C11" s="375"/>
      <c r="D11" s="375"/>
      <c r="E11" s="373"/>
      <c r="F11" s="917" t="s">
        <v>230</v>
      </c>
      <c r="G11" s="542"/>
      <c r="H11" s="542"/>
      <c r="I11" s="542"/>
      <c r="J11" s="542"/>
      <c r="K11" s="542"/>
      <c r="L11" s="542"/>
      <c r="M11" s="542"/>
      <c r="N11" s="542"/>
      <c r="O11" s="542"/>
      <c r="P11" s="542"/>
      <c r="Q11" s="542"/>
      <c r="R11" s="542"/>
      <c r="S11" s="542"/>
      <c r="T11" s="542"/>
      <c r="U11" s="543"/>
      <c r="V11" s="543"/>
      <c r="W11" s="543"/>
      <c r="X11" s="543"/>
    </row>
    <row r="12" spans="1:24" s="544" customFormat="1" ht="17.100000000000001" customHeight="1" x14ac:dyDescent="0.2">
      <c r="A12" s="542"/>
      <c r="B12" s="481" t="s">
        <v>9</v>
      </c>
      <c r="C12" s="487"/>
      <c r="D12" s="552" t="s">
        <v>105</v>
      </c>
      <c r="E12" s="487" t="s">
        <v>109</v>
      </c>
      <c r="F12" s="482" t="s">
        <v>110</v>
      </c>
      <c r="G12" s="542"/>
      <c r="H12" s="542"/>
      <c r="I12" s="542"/>
      <c r="J12" s="542"/>
      <c r="K12" s="542"/>
      <c r="L12" s="542"/>
      <c r="M12" s="542"/>
      <c r="N12" s="542"/>
      <c r="O12" s="542"/>
      <c r="P12" s="542"/>
      <c r="Q12" s="542"/>
      <c r="R12" s="542"/>
      <c r="S12" s="542"/>
      <c r="T12" s="542"/>
      <c r="U12" s="543"/>
      <c r="V12" s="543"/>
      <c r="W12" s="543"/>
      <c r="X12" s="543"/>
    </row>
    <row r="13" spans="1:24" s="544" customFormat="1" ht="17.100000000000001" customHeight="1" thickBot="1" x14ac:dyDescent="0.25">
      <c r="A13" s="542"/>
      <c r="B13" s="489" t="s">
        <v>10</v>
      </c>
      <c r="C13" s="381" t="s">
        <v>231</v>
      </c>
      <c r="D13" s="490" t="s">
        <v>112</v>
      </c>
      <c r="E13" s="381" t="s">
        <v>112</v>
      </c>
      <c r="F13" s="382" t="s">
        <v>232</v>
      </c>
      <c r="G13" s="542"/>
      <c r="H13" s="542"/>
      <c r="I13" s="542"/>
      <c r="J13" s="542"/>
      <c r="K13" s="542"/>
      <c r="L13" s="542"/>
      <c r="M13" s="542"/>
      <c r="N13" s="542"/>
      <c r="O13" s="542"/>
      <c r="P13" s="542"/>
      <c r="Q13" s="542"/>
      <c r="R13" s="542"/>
      <c r="S13" s="542"/>
      <c r="T13" s="542"/>
      <c r="U13" s="543"/>
      <c r="V13" s="543"/>
      <c r="W13" s="543"/>
      <c r="X13" s="543"/>
    </row>
    <row r="14" spans="1:24" s="538" customFormat="1" ht="17.100000000000001" customHeight="1" x14ac:dyDescent="0.2">
      <c r="A14" s="365"/>
      <c r="B14" s="750"/>
      <c r="C14" s="385"/>
      <c r="D14" s="918" t="s">
        <v>13</v>
      </c>
      <c r="E14" s="385" t="s">
        <v>14</v>
      </c>
      <c r="F14" s="919" t="s">
        <v>15</v>
      </c>
      <c r="G14" s="365"/>
      <c r="H14" s="365"/>
      <c r="I14" s="365"/>
      <c r="J14" s="365"/>
      <c r="K14" s="365"/>
      <c r="L14" s="365"/>
      <c r="M14" s="365"/>
      <c r="N14" s="365"/>
      <c r="O14" s="365"/>
      <c r="P14" s="365"/>
      <c r="Q14" s="365"/>
      <c r="R14" s="365"/>
      <c r="S14" s="365"/>
      <c r="T14" s="365"/>
      <c r="U14" s="432"/>
      <c r="V14" s="432"/>
      <c r="W14" s="432"/>
      <c r="X14" s="432"/>
    </row>
    <row r="15" spans="1:24" s="538" customFormat="1" ht="17.100000000000001" customHeight="1" x14ac:dyDescent="0.2">
      <c r="A15" s="365"/>
      <c r="B15" s="835"/>
      <c r="C15" s="496"/>
      <c r="D15" s="935"/>
      <c r="E15" s="496"/>
      <c r="F15" s="936"/>
      <c r="G15" s="365"/>
      <c r="H15" s="365"/>
      <c r="I15" s="365"/>
      <c r="J15" s="365"/>
      <c r="K15" s="365"/>
      <c r="L15" s="365"/>
      <c r="M15" s="365"/>
      <c r="N15" s="365"/>
      <c r="O15" s="365"/>
      <c r="P15" s="365"/>
      <c r="Q15" s="365"/>
      <c r="R15" s="365"/>
      <c r="S15" s="365"/>
      <c r="T15" s="365"/>
      <c r="U15" s="432"/>
      <c r="V15" s="432"/>
      <c r="W15" s="432"/>
      <c r="X15" s="432"/>
    </row>
    <row r="16" spans="1:24" s="538" customFormat="1" ht="17.100000000000001" customHeight="1" x14ac:dyDescent="0.2">
      <c r="A16" s="365"/>
      <c r="B16" s="835"/>
      <c r="C16" s="921" t="s">
        <v>410</v>
      </c>
      <c r="D16" s="922"/>
      <c r="E16" s="922"/>
      <c r="F16" s="923"/>
      <c r="G16" s="365"/>
      <c r="H16" s="365"/>
      <c r="I16" s="365"/>
      <c r="J16" s="365"/>
      <c r="K16" s="365"/>
      <c r="L16" s="365"/>
      <c r="M16" s="365"/>
      <c r="N16" s="365"/>
      <c r="O16" s="365"/>
      <c r="P16" s="365"/>
      <c r="Q16" s="365"/>
      <c r="R16" s="365"/>
      <c r="S16" s="365"/>
      <c r="T16" s="365"/>
      <c r="U16" s="432"/>
      <c r="V16" s="432"/>
      <c r="W16" s="432"/>
      <c r="X16" s="432"/>
    </row>
    <row r="17" spans="1:24" s="538" customFormat="1" ht="17.100000000000001" customHeight="1" x14ac:dyDescent="0.2">
      <c r="A17" s="365"/>
      <c r="B17" s="835">
        <v>1</v>
      </c>
      <c r="C17" s="393" t="s">
        <v>239</v>
      </c>
      <c r="D17" s="659" t="s">
        <v>235</v>
      </c>
      <c r="E17" s="659" t="s">
        <v>235</v>
      </c>
      <c r="F17" s="926">
        <v>0</v>
      </c>
      <c r="G17" s="365"/>
      <c r="H17" s="365"/>
      <c r="I17" s="365"/>
      <c r="J17" s="365"/>
      <c r="K17" s="365"/>
      <c r="L17" s="365"/>
      <c r="M17" s="365"/>
      <c r="N17" s="365"/>
      <c r="O17" s="365"/>
      <c r="P17" s="365"/>
      <c r="Q17" s="365"/>
      <c r="R17" s="365"/>
      <c r="S17" s="365"/>
      <c r="T17" s="365"/>
      <c r="U17" s="432"/>
      <c r="V17" s="432"/>
      <c r="W17" s="432"/>
      <c r="X17" s="432"/>
    </row>
    <row r="18" spans="1:24" s="538" customFormat="1" ht="17.100000000000001" customHeight="1" x14ac:dyDescent="0.2">
      <c r="A18" s="365"/>
      <c r="B18" s="835">
        <f>B17+1</f>
        <v>2</v>
      </c>
      <c r="C18" s="393" t="s">
        <v>402</v>
      </c>
      <c r="D18" s="659">
        <v>0</v>
      </c>
      <c r="E18" s="174">
        <v>0</v>
      </c>
      <c r="F18" s="893">
        <f>(D18+E18)/2</f>
        <v>0</v>
      </c>
      <c r="G18" s="365"/>
      <c r="H18" s="365"/>
      <c r="I18" s="365"/>
      <c r="J18" s="365"/>
      <c r="K18" s="365"/>
      <c r="L18" s="365"/>
      <c r="M18" s="365"/>
      <c r="N18" s="365"/>
      <c r="O18" s="365"/>
      <c r="P18" s="365"/>
      <c r="Q18" s="365"/>
      <c r="R18" s="365"/>
      <c r="S18" s="365"/>
      <c r="T18" s="365"/>
      <c r="U18" s="432"/>
      <c r="V18" s="432"/>
      <c r="W18" s="432"/>
      <c r="X18" s="432"/>
    </row>
    <row r="19" spans="1:24" s="538" customFormat="1" ht="17.100000000000001" customHeight="1" thickBot="1" x14ac:dyDescent="0.25">
      <c r="A19" s="365"/>
      <c r="B19" s="835">
        <f t="shared" ref="B19:B20" si="0">B18+1</f>
        <v>3</v>
      </c>
      <c r="C19" s="393" t="s">
        <v>236</v>
      </c>
      <c r="D19" s="659">
        <v>0</v>
      </c>
      <c r="E19" s="659">
        <v>0</v>
      </c>
      <c r="F19" s="429">
        <f>(D19+E19)/2</f>
        <v>0</v>
      </c>
      <c r="G19" s="365"/>
      <c r="H19" s="365"/>
      <c r="I19" s="365"/>
      <c r="J19" s="365"/>
      <c r="K19" s="365"/>
      <c r="L19" s="365"/>
      <c r="M19" s="365"/>
      <c r="N19" s="365"/>
      <c r="O19" s="365"/>
      <c r="P19" s="365"/>
      <c r="Q19" s="365"/>
      <c r="R19" s="365"/>
      <c r="S19" s="365"/>
      <c r="T19" s="365"/>
      <c r="U19" s="432"/>
      <c r="V19" s="432"/>
      <c r="W19" s="432"/>
      <c r="X19" s="432"/>
    </row>
    <row r="20" spans="1:24" s="538" customFormat="1" ht="17.100000000000001" customHeight="1" thickBot="1" x14ac:dyDescent="0.25">
      <c r="A20" s="365"/>
      <c r="B20" s="402">
        <f t="shared" si="0"/>
        <v>4</v>
      </c>
      <c r="C20" s="927" t="s">
        <v>27</v>
      </c>
      <c r="D20" s="397"/>
      <c r="E20" s="397"/>
      <c r="F20" s="405">
        <f>SUM(F17:F19)</f>
        <v>0</v>
      </c>
      <c r="G20" s="365"/>
      <c r="H20" s="365"/>
      <c r="I20" s="365"/>
      <c r="J20" s="365"/>
      <c r="K20" s="365"/>
      <c r="L20" s="365"/>
      <c r="M20" s="365"/>
      <c r="N20" s="365"/>
      <c r="O20" s="365"/>
      <c r="P20" s="365"/>
      <c r="Q20" s="365"/>
      <c r="R20" s="365"/>
      <c r="S20" s="365"/>
      <c r="T20" s="365"/>
      <c r="U20" s="432"/>
      <c r="V20" s="432"/>
      <c r="W20" s="432"/>
      <c r="X20" s="432"/>
    </row>
    <row r="21" spans="1:24" s="538" customFormat="1" ht="17.100000000000001" customHeight="1" x14ac:dyDescent="0.2">
      <c r="A21" s="365"/>
      <c r="B21" s="835"/>
      <c r="C21" s="496"/>
      <c r="D21" s="935"/>
      <c r="E21" s="496"/>
      <c r="F21" s="936"/>
      <c r="G21" s="365"/>
      <c r="H21" s="365"/>
      <c r="I21" s="365"/>
      <c r="J21" s="365"/>
      <c r="K21" s="365"/>
      <c r="L21" s="365"/>
      <c r="M21" s="365"/>
      <c r="N21" s="365"/>
      <c r="O21" s="365"/>
      <c r="P21" s="365"/>
      <c r="Q21" s="365"/>
      <c r="R21" s="365"/>
      <c r="S21" s="365"/>
      <c r="T21" s="365"/>
      <c r="U21" s="432"/>
      <c r="V21" s="432"/>
      <c r="W21" s="432"/>
      <c r="X21" s="432"/>
    </row>
    <row r="22" spans="1:24" s="538" customFormat="1" ht="17.100000000000001" customHeight="1" x14ac:dyDescent="0.2">
      <c r="A22" s="365"/>
      <c r="B22" s="835"/>
      <c r="C22" s="921" t="s">
        <v>411</v>
      </c>
      <c r="D22" s="922"/>
      <c r="E22" s="922"/>
      <c r="F22" s="923"/>
      <c r="G22" s="365"/>
      <c r="H22" s="365"/>
      <c r="I22" s="365"/>
      <c r="J22" s="365"/>
      <c r="K22" s="365"/>
      <c r="L22" s="365"/>
      <c r="M22" s="365"/>
      <c r="N22" s="365"/>
      <c r="O22" s="365"/>
      <c r="P22" s="365"/>
      <c r="Q22" s="365"/>
      <c r="R22" s="365"/>
      <c r="S22" s="365"/>
      <c r="T22" s="365"/>
      <c r="U22" s="432"/>
      <c r="V22" s="432"/>
      <c r="W22" s="432"/>
      <c r="X22" s="432"/>
    </row>
    <row r="23" spans="1:24" s="538" customFormat="1" ht="17.100000000000001" customHeight="1" x14ac:dyDescent="0.2">
      <c r="A23" s="365"/>
      <c r="B23" s="835">
        <f>B20+1</f>
        <v>5</v>
      </c>
      <c r="C23" s="393" t="s">
        <v>239</v>
      </c>
      <c r="D23" s="659" t="s">
        <v>235</v>
      </c>
      <c r="E23" s="659" t="s">
        <v>235</v>
      </c>
      <c r="F23" s="926">
        <v>0</v>
      </c>
      <c r="G23" s="365"/>
      <c r="H23" s="365"/>
      <c r="I23" s="365"/>
      <c r="J23" s="365"/>
      <c r="K23" s="365"/>
      <c r="L23" s="365"/>
      <c r="M23" s="365"/>
      <c r="N23" s="365"/>
      <c r="O23" s="365"/>
      <c r="P23" s="365"/>
      <c r="Q23" s="365"/>
      <c r="R23" s="365"/>
      <c r="S23" s="365"/>
      <c r="T23" s="365"/>
      <c r="U23" s="432"/>
      <c r="V23" s="432"/>
      <c r="W23" s="432"/>
      <c r="X23" s="432"/>
    </row>
    <row r="24" spans="1:24" s="538" customFormat="1" ht="17.100000000000001" customHeight="1" x14ac:dyDescent="0.2">
      <c r="A24" s="365"/>
      <c r="B24" s="835">
        <f>B23+1</f>
        <v>6</v>
      </c>
      <c r="C24" s="393" t="s">
        <v>402</v>
      </c>
      <c r="D24" s="659">
        <v>0</v>
      </c>
      <c r="E24" s="174">
        <v>0</v>
      </c>
      <c r="F24" s="893">
        <f>(D24+E24)/2</f>
        <v>0</v>
      </c>
      <c r="G24" s="365"/>
      <c r="H24" s="365"/>
      <c r="I24" s="365"/>
      <c r="J24" s="365"/>
      <c r="K24" s="365"/>
      <c r="L24" s="365"/>
      <c r="M24" s="365"/>
      <c r="N24" s="365"/>
      <c r="O24" s="365"/>
      <c r="P24" s="365"/>
      <c r="Q24" s="365"/>
      <c r="R24" s="365"/>
      <c r="S24" s="365"/>
      <c r="T24" s="365"/>
      <c r="U24" s="432"/>
      <c r="V24" s="432"/>
      <c r="W24" s="432"/>
      <c r="X24" s="432"/>
    </row>
    <row r="25" spans="1:24" s="538" customFormat="1" ht="17.100000000000001" customHeight="1" thickBot="1" x14ac:dyDescent="0.25">
      <c r="A25" s="365"/>
      <c r="B25" s="835">
        <f t="shared" ref="B25:B26" si="1">B24+1</f>
        <v>7</v>
      </c>
      <c r="C25" s="393" t="s">
        <v>236</v>
      </c>
      <c r="D25" s="659">
        <v>0</v>
      </c>
      <c r="E25" s="659">
        <v>0</v>
      </c>
      <c r="F25" s="429">
        <f>(D25+E25)/2</f>
        <v>0</v>
      </c>
      <c r="G25" s="365"/>
      <c r="H25" s="365"/>
      <c r="I25" s="365"/>
      <c r="J25" s="365"/>
      <c r="K25" s="365"/>
      <c r="L25" s="365"/>
      <c r="M25" s="365"/>
      <c r="N25" s="365"/>
      <c r="O25" s="365"/>
      <c r="P25" s="365"/>
      <c r="Q25" s="365"/>
      <c r="R25" s="365"/>
      <c r="S25" s="365"/>
      <c r="T25" s="365"/>
      <c r="U25" s="432"/>
      <c r="V25" s="432"/>
      <c r="W25" s="432"/>
      <c r="X25" s="432"/>
    </row>
    <row r="26" spans="1:24" s="538" customFormat="1" ht="17.100000000000001" customHeight="1" thickBot="1" x14ac:dyDescent="0.25">
      <c r="A26" s="365"/>
      <c r="B26" s="402">
        <f t="shared" si="1"/>
        <v>8</v>
      </c>
      <c r="C26" s="927" t="s">
        <v>27</v>
      </c>
      <c r="D26" s="397"/>
      <c r="E26" s="397"/>
      <c r="F26" s="405">
        <f>SUM(F23:F25)</f>
        <v>0</v>
      </c>
      <c r="G26" s="365"/>
      <c r="H26" s="365"/>
      <c r="I26" s="365"/>
      <c r="J26" s="365"/>
      <c r="K26" s="365"/>
      <c r="L26" s="365"/>
      <c r="M26" s="365"/>
      <c r="N26" s="365"/>
      <c r="O26" s="365"/>
      <c r="P26" s="365"/>
      <c r="Q26" s="365"/>
      <c r="R26" s="365"/>
      <c r="S26" s="365"/>
      <c r="T26" s="365"/>
      <c r="U26" s="432"/>
      <c r="V26" s="432"/>
      <c r="W26" s="432"/>
      <c r="X26" s="432"/>
    </row>
    <row r="27" spans="1:24" s="538" customFormat="1" ht="17.100000000000001" customHeight="1" x14ac:dyDescent="0.2">
      <c r="A27" s="365"/>
      <c r="B27" s="850"/>
      <c r="C27" s="499"/>
      <c r="D27" s="920"/>
      <c r="E27" s="499"/>
      <c r="F27" s="564"/>
      <c r="G27" s="365"/>
      <c r="H27" s="365"/>
      <c r="I27" s="365"/>
      <c r="J27" s="365"/>
      <c r="K27" s="365"/>
      <c r="L27" s="365"/>
      <c r="M27" s="365"/>
      <c r="N27" s="365"/>
      <c r="O27" s="365"/>
      <c r="P27" s="365"/>
      <c r="Q27" s="365"/>
      <c r="R27" s="365"/>
      <c r="S27" s="365"/>
      <c r="T27" s="365"/>
      <c r="U27" s="432"/>
      <c r="V27" s="432"/>
      <c r="W27" s="432"/>
      <c r="X27" s="432"/>
    </row>
    <row r="28" spans="1:24" ht="17.100000000000001" customHeight="1" x14ac:dyDescent="0.2">
      <c r="A28" s="348"/>
      <c r="B28" s="835"/>
      <c r="C28" s="921" t="s">
        <v>194</v>
      </c>
      <c r="D28" s="922"/>
      <c r="E28" s="922"/>
      <c r="F28" s="923"/>
      <c r="G28" s="924"/>
      <c r="H28" s="348"/>
      <c r="I28" s="348"/>
      <c r="J28" s="348"/>
      <c r="K28" s="348"/>
      <c r="L28" s="348"/>
      <c r="M28" s="348"/>
      <c r="N28" s="348"/>
      <c r="O28" s="348"/>
      <c r="P28" s="348"/>
      <c r="Q28" s="348"/>
      <c r="R28" s="348"/>
      <c r="S28" s="348"/>
      <c r="T28" s="348"/>
      <c r="U28" s="354"/>
      <c r="V28" s="354"/>
      <c r="W28" s="354"/>
      <c r="X28" s="354"/>
    </row>
    <row r="29" spans="1:24" ht="17.100000000000001" customHeight="1" x14ac:dyDescent="0.2">
      <c r="A29" s="348"/>
      <c r="B29" s="850">
        <f>B26+1</f>
        <v>9</v>
      </c>
      <c r="C29" s="393" t="s">
        <v>239</v>
      </c>
      <c r="D29" s="659" t="s">
        <v>235</v>
      </c>
      <c r="E29" s="659" t="s">
        <v>235</v>
      </c>
      <c r="F29" s="926">
        <v>0</v>
      </c>
      <c r="G29" s="924"/>
      <c r="H29" s="348"/>
      <c r="I29" s="348"/>
      <c r="K29" s="348"/>
      <c r="L29" s="348"/>
      <c r="M29" s="348"/>
      <c r="N29" s="348"/>
      <c r="O29" s="348"/>
      <c r="P29" s="348"/>
      <c r="Q29" s="348"/>
      <c r="R29" s="348"/>
      <c r="S29" s="348"/>
      <c r="T29" s="348"/>
      <c r="U29" s="354"/>
      <c r="V29" s="354"/>
      <c r="W29" s="354"/>
      <c r="X29" s="354"/>
    </row>
    <row r="30" spans="1:24" ht="17.100000000000001" customHeight="1" x14ac:dyDescent="0.2">
      <c r="A30" s="348"/>
      <c r="B30" s="392">
        <f>B29+1</f>
        <v>10</v>
      </c>
      <c r="C30" s="393" t="s">
        <v>402</v>
      </c>
      <c r="D30" s="659">
        <v>0</v>
      </c>
      <c r="E30" s="174">
        <v>0</v>
      </c>
      <c r="F30" s="893">
        <f>(D30+E30)/2</f>
        <v>0</v>
      </c>
      <c r="G30" s="924"/>
      <c r="H30" s="348"/>
      <c r="I30" s="348"/>
      <c r="J30" s="348"/>
      <c r="K30" s="348"/>
      <c r="L30" s="348"/>
      <c r="M30" s="348"/>
      <c r="N30" s="348"/>
      <c r="O30" s="348"/>
      <c r="P30" s="348"/>
      <c r="Q30" s="348"/>
      <c r="R30" s="348"/>
      <c r="S30" s="348"/>
      <c r="T30" s="348"/>
      <c r="U30" s="354"/>
      <c r="V30" s="354"/>
      <c r="W30" s="354"/>
      <c r="X30" s="354"/>
    </row>
    <row r="31" spans="1:24" ht="16.5" customHeight="1" thickBot="1" x14ac:dyDescent="0.25">
      <c r="A31" s="348"/>
      <c r="B31" s="392">
        <f t="shared" ref="B31:B32" si="2">B30+1</f>
        <v>11</v>
      </c>
      <c r="C31" s="393" t="s">
        <v>236</v>
      </c>
      <c r="D31" s="659">
        <v>0</v>
      </c>
      <c r="E31" s="174">
        <v>0</v>
      </c>
      <c r="F31" s="429">
        <f>(D31+E31)/2</f>
        <v>0</v>
      </c>
      <c r="G31" s="924"/>
      <c r="H31" s="348"/>
      <c r="I31" s="348"/>
      <c r="J31" s="348"/>
      <c r="K31" s="348"/>
      <c r="L31" s="348"/>
      <c r="M31" s="348"/>
      <c r="N31" s="348"/>
      <c r="O31" s="348"/>
      <c r="P31" s="348"/>
      <c r="Q31" s="348"/>
      <c r="R31" s="348"/>
      <c r="S31" s="348"/>
      <c r="T31" s="348"/>
      <c r="U31" s="354"/>
      <c r="V31" s="354"/>
      <c r="W31" s="354"/>
      <c r="X31" s="354"/>
    </row>
    <row r="32" spans="1:24" ht="18.600000000000001" customHeight="1" thickBot="1" x14ac:dyDescent="0.25">
      <c r="A32" s="348"/>
      <c r="B32" s="402">
        <f t="shared" si="2"/>
        <v>12</v>
      </c>
      <c r="C32" s="927" t="s">
        <v>27</v>
      </c>
      <c r="D32" s="397"/>
      <c r="E32" s="397"/>
      <c r="F32" s="405">
        <f>SUM(F29:F31)</f>
        <v>0</v>
      </c>
      <c r="G32" s="924"/>
      <c r="H32" s="348"/>
      <c r="I32" s="348"/>
      <c r="J32" s="348"/>
      <c r="K32" s="348"/>
      <c r="L32" s="348"/>
      <c r="M32" s="348"/>
      <c r="N32" s="348"/>
      <c r="O32" s="348"/>
      <c r="P32" s="348"/>
      <c r="Q32" s="348"/>
      <c r="R32" s="348"/>
      <c r="S32" s="348"/>
      <c r="T32" s="348"/>
      <c r="U32" s="354"/>
      <c r="V32" s="354"/>
      <c r="W32" s="354"/>
      <c r="X32" s="354"/>
    </row>
    <row r="33" spans="1:24" ht="17.25" customHeight="1" x14ac:dyDescent="0.2">
      <c r="A33" s="348"/>
      <c r="B33" s="835"/>
      <c r="C33" s="928"/>
      <c r="D33" s="571"/>
      <c r="E33" s="571"/>
      <c r="F33" s="585"/>
      <c r="G33" s="924"/>
      <c r="H33" s="348"/>
      <c r="I33" s="348"/>
      <c r="J33" s="348"/>
      <c r="K33" s="348"/>
      <c r="L33" s="348"/>
      <c r="M33" s="348"/>
      <c r="N33" s="348"/>
      <c r="O33" s="348"/>
      <c r="P33" s="348"/>
      <c r="Q33" s="348"/>
      <c r="R33" s="348"/>
      <c r="S33" s="348"/>
      <c r="T33" s="348"/>
      <c r="U33" s="354"/>
      <c r="V33" s="354"/>
      <c r="W33" s="354"/>
      <c r="X33" s="354"/>
    </row>
    <row r="34" spans="1:24" ht="17.25" customHeight="1" x14ac:dyDescent="0.2">
      <c r="A34" s="348"/>
      <c r="B34" s="835"/>
      <c r="C34" s="921" t="s">
        <v>195</v>
      </c>
      <c r="D34" s="922"/>
      <c r="E34" s="922"/>
      <c r="F34" s="923"/>
      <c r="G34" s="924"/>
      <c r="H34" s="348"/>
      <c r="I34" s="348"/>
      <c r="J34" s="348"/>
      <c r="K34" s="348"/>
      <c r="L34" s="348"/>
      <c r="M34" s="348"/>
      <c r="N34" s="348"/>
      <c r="O34" s="348"/>
      <c r="P34" s="348"/>
      <c r="Q34" s="348"/>
      <c r="R34" s="348"/>
      <c r="S34" s="348"/>
      <c r="T34" s="348"/>
      <c r="U34" s="354"/>
      <c r="V34" s="354"/>
      <c r="W34" s="354"/>
      <c r="X34" s="354"/>
    </row>
    <row r="35" spans="1:24" ht="17.25" customHeight="1" x14ac:dyDescent="0.2">
      <c r="A35" s="348"/>
      <c r="B35" s="850">
        <f>B32+1</f>
        <v>13</v>
      </c>
      <c r="C35" s="393" t="s">
        <v>239</v>
      </c>
      <c r="D35" s="659" t="s">
        <v>235</v>
      </c>
      <c r="E35" s="659" t="s">
        <v>235</v>
      </c>
      <c r="F35" s="926">
        <v>0</v>
      </c>
      <c r="G35" s="924"/>
      <c r="H35" s="348"/>
      <c r="I35" s="348"/>
      <c r="J35" s="348"/>
      <c r="K35" s="348"/>
      <c r="L35" s="348"/>
      <c r="M35" s="348"/>
      <c r="N35" s="348"/>
      <c r="O35" s="348"/>
      <c r="P35" s="348"/>
      <c r="Q35" s="348"/>
      <c r="R35" s="348"/>
      <c r="S35" s="348"/>
      <c r="T35" s="348"/>
      <c r="U35" s="354"/>
      <c r="V35" s="354"/>
      <c r="W35" s="354"/>
      <c r="X35" s="354"/>
    </row>
    <row r="36" spans="1:24" ht="17.25" customHeight="1" x14ac:dyDescent="0.2">
      <c r="A36" s="348"/>
      <c r="B36" s="392">
        <f>B35+1</f>
        <v>14</v>
      </c>
      <c r="C36" s="393" t="s">
        <v>402</v>
      </c>
      <c r="D36" s="659">
        <f>E30</f>
        <v>0</v>
      </c>
      <c r="E36" s="174">
        <v>0</v>
      </c>
      <c r="F36" s="893">
        <f>(D36+E36)/2</f>
        <v>0</v>
      </c>
      <c r="G36" s="924"/>
      <c r="H36" s="348"/>
      <c r="I36" s="348"/>
      <c r="J36" s="348"/>
      <c r="K36" s="348"/>
      <c r="L36" s="348"/>
      <c r="M36" s="348"/>
      <c r="N36" s="348"/>
      <c r="O36" s="348"/>
      <c r="P36" s="348"/>
      <c r="Q36" s="348"/>
      <c r="R36" s="348"/>
      <c r="S36" s="348"/>
      <c r="T36" s="348"/>
      <c r="U36" s="354"/>
      <c r="V36" s="354"/>
      <c r="W36" s="354"/>
      <c r="X36" s="354"/>
    </row>
    <row r="37" spans="1:24" ht="17.25" customHeight="1" thickBot="1" x14ac:dyDescent="0.25">
      <c r="A37" s="348"/>
      <c r="B37" s="392">
        <f t="shared" ref="B37:B38" si="3">B36+1</f>
        <v>15</v>
      </c>
      <c r="C37" s="393" t="s">
        <v>236</v>
      </c>
      <c r="D37" s="659">
        <f>E31</f>
        <v>0</v>
      </c>
      <c r="E37" s="174">
        <v>0</v>
      </c>
      <c r="F37" s="429">
        <f>(D37+E37)/2</f>
        <v>0</v>
      </c>
      <c r="G37" s="924"/>
      <c r="H37" s="348"/>
      <c r="I37" s="348"/>
      <c r="J37" s="348"/>
      <c r="K37" s="348"/>
      <c r="L37" s="348"/>
      <c r="M37" s="348"/>
      <c r="N37" s="348"/>
      <c r="O37" s="348"/>
      <c r="P37" s="348"/>
      <c r="Q37" s="348"/>
      <c r="R37" s="348"/>
      <c r="S37" s="348"/>
      <c r="T37" s="348"/>
      <c r="U37" s="354"/>
      <c r="V37" s="354"/>
      <c r="W37" s="354"/>
      <c r="X37" s="354"/>
    </row>
    <row r="38" spans="1:24" ht="24" customHeight="1" thickBot="1" x14ac:dyDescent="0.25">
      <c r="A38" s="348"/>
      <c r="B38" s="402">
        <f t="shared" si="3"/>
        <v>16</v>
      </c>
      <c r="C38" s="927" t="s">
        <v>27</v>
      </c>
      <c r="D38" s="397"/>
      <c r="E38" s="397"/>
      <c r="F38" s="405">
        <f>SUM(F35:F37)</f>
        <v>0</v>
      </c>
      <c r="G38" s="924"/>
      <c r="H38" s="348"/>
      <c r="I38" s="348"/>
      <c r="J38" s="348"/>
      <c r="K38" s="348"/>
      <c r="L38" s="348"/>
      <c r="M38" s="348"/>
      <c r="N38" s="348"/>
      <c r="O38" s="348"/>
      <c r="P38" s="348"/>
      <c r="Q38" s="348"/>
      <c r="R38" s="348"/>
      <c r="S38" s="348"/>
      <c r="T38" s="348"/>
      <c r="U38" s="354"/>
      <c r="V38" s="354"/>
      <c r="W38" s="354"/>
      <c r="X38" s="354"/>
    </row>
    <row r="39" spans="1:24" ht="17.25" customHeight="1" x14ac:dyDescent="0.2">
      <c r="A39" s="348"/>
      <c r="B39" s="835"/>
      <c r="C39" s="928"/>
      <c r="D39" s="571"/>
      <c r="E39" s="571"/>
      <c r="F39" s="929"/>
      <c r="G39" s="348"/>
      <c r="H39" s="348"/>
      <c r="I39" s="348"/>
      <c r="J39" s="348"/>
      <c r="K39" s="348"/>
      <c r="L39" s="348"/>
      <c r="M39" s="348"/>
      <c r="N39" s="348"/>
      <c r="O39" s="348"/>
      <c r="P39" s="348"/>
      <c r="Q39" s="348"/>
      <c r="R39" s="348"/>
      <c r="S39" s="348"/>
      <c r="T39" s="348"/>
      <c r="U39" s="354"/>
      <c r="V39" s="354"/>
      <c r="W39" s="354"/>
      <c r="X39" s="354"/>
    </row>
    <row r="40" spans="1:24" ht="17.25" customHeight="1" x14ac:dyDescent="0.2">
      <c r="A40" s="348"/>
      <c r="B40" s="835"/>
      <c r="C40" s="921" t="s">
        <v>196</v>
      </c>
      <c r="D40" s="922"/>
      <c r="E40" s="922"/>
      <c r="F40" s="930"/>
      <c r="G40" s="348"/>
      <c r="H40" s="348"/>
      <c r="I40" s="348"/>
      <c r="J40" s="348"/>
      <c r="K40" s="348"/>
      <c r="L40" s="348"/>
      <c r="M40" s="348"/>
      <c r="N40" s="348"/>
      <c r="O40" s="348"/>
      <c r="P40" s="348"/>
      <c r="Q40" s="348"/>
      <c r="R40" s="348"/>
      <c r="S40" s="348"/>
      <c r="T40" s="348"/>
      <c r="U40" s="354"/>
      <c r="V40" s="354"/>
      <c r="W40" s="354"/>
      <c r="X40" s="354"/>
    </row>
    <row r="41" spans="1:24" ht="17.25" customHeight="1" x14ac:dyDescent="0.2">
      <c r="A41" s="348"/>
      <c r="B41" s="850">
        <f>B38+1</f>
        <v>17</v>
      </c>
      <c r="C41" s="393" t="s">
        <v>239</v>
      </c>
      <c r="D41" s="659" t="s">
        <v>235</v>
      </c>
      <c r="E41" s="659" t="s">
        <v>235</v>
      </c>
      <c r="F41" s="926">
        <v>0</v>
      </c>
      <c r="G41" s="348"/>
      <c r="H41" s="348"/>
      <c r="I41" s="348"/>
      <c r="J41" s="348"/>
      <c r="K41" s="348"/>
      <c r="L41" s="348"/>
      <c r="M41" s="348"/>
      <c r="N41" s="348"/>
      <c r="O41" s="348"/>
      <c r="P41" s="348"/>
      <c r="Q41" s="348"/>
      <c r="R41" s="348"/>
      <c r="S41" s="348"/>
      <c r="T41" s="348"/>
      <c r="U41" s="354"/>
      <c r="V41" s="354"/>
      <c r="W41" s="354"/>
      <c r="X41" s="354"/>
    </row>
    <row r="42" spans="1:24" ht="17.25" customHeight="1" x14ac:dyDescent="0.2">
      <c r="A42" s="348"/>
      <c r="B42" s="392">
        <f>B41+1</f>
        <v>18</v>
      </c>
      <c r="C42" s="393" t="s">
        <v>402</v>
      </c>
      <c r="D42" s="659">
        <f>E36</f>
        <v>0</v>
      </c>
      <c r="E42" s="174">
        <v>0</v>
      </c>
      <c r="F42" s="893">
        <f>(D42+E42)/2</f>
        <v>0</v>
      </c>
      <c r="G42" s="348"/>
      <c r="H42" s="348"/>
      <c r="I42" s="348"/>
      <c r="J42" s="348"/>
      <c r="K42" s="348"/>
      <c r="L42" s="348"/>
      <c r="M42" s="348"/>
      <c r="N42" s="348"/>
      <c r="O42" s="348"/>
      <c r="P42" s="348"/>
      <c r="Q42" s="348"/>
      <c r="R42" s="348"/>
      <c r="S42" s="348"/>
      <c r="T42" s="348"/>
      <c r="U42" s="354"/>
      <c r="V42" s="354"/>
      <c r="W42" s="354"/>
      <c r="X42" s="354"/>
    </row>
    <row r="43" spans="1:24" ht="17.25" customHeight="1" thickBot="1" x14ac:dyDescent="0.25">
      <c r="A43" s="348"/>
      <c r="B43" s="392">
        <f t="shared" ref="B43:B44" si="4">B42+1</f>
        <v>19</v>
      </c>
      <c r="C43" s="393" t="s">
        <v>236</v>
      </c>
      <c r="D43" s="659">
        <f>E37</f>
        <v>0</v>
      </c>
      <c r="E43" s="659">
        <v>4.2</v>
      </c>
      <c r="F43" s="429">
        <f>(D43+E43)/2</f>
        <v>2.1</v>
      </c>
      <c r="G43" s="348"/>
      <c r="H43" s="348"/>
      <c r="I43" s="348"/>
      <c r="J43" s="348"/>
      <c r="K43" s="348"/>
      <c r="L43" s="348"/>
      <c r="M43" s="348"/>
      <c r="N43" s="348"/>
      <c r="O43" s="348"/>
      <c r="P43" s="348"/>
      <c r="Q43" s="348"/>
      <c r="R43" s="348"/>
      <c r="S43" s="348"/>
      <c r="T43" s="348"/>
      <c r="U43" s="354"/>
      <c r="V43" s="354"/>
      <c r="W43" s="354"/>
      <c r="X43" s="354"/>
    </row>
    <row r="44" spans="1:24" ht="24" customHeight="1" thickBot="1" x14ac:dyDescent="0.25">
      <c r="A44" s="348"/>
      <c r="B44" s="402">
        <f t="shared" si="4"/>
        <v>20</v>
      </c>
      <c r="C44" s="927" t="s">
        <v>27</v>
      </c>
      <c r="D44" s="397"/>
      <c r="E44" s="397"/>
      <c r="F44" s="405">
        <f>SUM(F41:F43)</f>
        <v>2.1</v>
      </c>
      <c r="G44" s="348"/>
      <c r="H44" s="348"/>
      <c r="I44" s="348"/>
      <c r="J44" s="348"/>
      <c r="K44" s="348"/>
      <c r="L44" s="348"/>
      <c r="M44" s="348"/>
      <c r="N44" s="348"/>
      <c r="O44" s="348"/>
      <c r="P44" s="348"/>
      <c r="Q44" s="348"/>
      <c r="R44" s="348"/>
      <c r="S44" s="348"/>
      <c r="T44" s="348"/>
      <c r="U44" s="354"/>
      <c r="V44" s="354"/>
      <c r="W44" s="354"/>
      <c r="X44" s="354"/>
    </row>
    <row r="45" spans="1:24" ht="17.25" customHeight="1" x14ac:dyDescent="0.2">
      <c r="A45" s="348"/>
      <c r="B45" s="835"/>
      <c r="C45" s="928"/>
      <c r="D45" s="571"/>
      <c r="E45" s="571"/>
      <c r="F45" s="585"/>
      <c r="G45" s="348"/>
      <c r="H45" s="348"/>
      <c r="I45" s="348"/>
      <c r="J45" s="348"/>
      <c r="K45" s="348"/>
      <c r="L45" s="348"/>
      <c r="M45" s="348"/>
      <c r="N45" s="348"/>
      <c r="O45" s="348"/>
      <c r="P45" s="348"/>
      <c r="Q45" s="348"/>
      <c r="R45" s="348"/>
      <c r="S45" s="348"/>
      <c r="T45" s="348"/>
      <c r="U45" s="354"/>
      <c r="V45" s="354"/>
      <c r="W45" s="354"/>
      <c r="X45" s="354"/>
    </row>
    <row r="46" spans="1:24" ht="17.25" customHeight="1" x14ac:dyDescent="0.2">
      <c r="A46" s="348"/>
      <c r="B46" s="835"/>
      <c r="C46" s="921" t="s">
        <v>197</v>
      </c>
      <c r="D46" s="922"/>
      <c r="E46" s="922"/>
      <c r="F46" s="923"/>
      <c r="G46" s="348"/>
      <c r="H46" s="348"/>
      <c r="I46" s="348"/>
      <c r="J46" s="348"/>
      <c r="K46" s="348"/>
      <c r="L46" s="348"/>
      <c r="M46" s="348"/>
      <c r="N46" s="348"/>
      <c r="O46" s="348"/>
      <c r="P46" s="348"/>
      <c r="Q46" s="348"/>
      <c r="R46" s="348"/>
      <c r="S46" s="348"/>
      <c r="T46" s="348"/>
      <c r="U46" s="354"/>
      <c r="V46" s="354"/>
      <c r="W46" s="354"/>
      <c r="X46" s="354"/>
    </row>
    <row r="47" spans="1:24" ht="17.25" customHeight="1" x14ac:dyDescent="0.2">
      <c r="A47" s="348"/>
      <c r="B47" s="850">
        <f>B44+1</f>
        <v>21</v>
      </c>
      <c r="C47" s="393" t="s">
        <v>239</v>
      </c>
      <c r="D47" s="659" t="s">
        <v>235</v>
      </c>
      <c r="E47" s="659" t="s">
        <v>235</v>
      </c>
      <c r="F47" s="926">
        <v>-0.60222654100209128</v>
      </c>
      <c r="G47" s="348"/>
      <c r="H47" s="348"/>
      <c r="I47" s="348"/>
      <c r="J47" s="348"/>
      <c r="K47" s="348"/>
      <c r="L47" s="348"/>
      <c r="M47" s="348"/>
      <c r="N47" s="348"/>
      <c r="O47" s="348"/>
      <c r="P47" s="348"/>
      <c r="Q47" s="348"/>
      <c r="R47" s="348"/>
      <c r="S47" s="348"/>
      <c r="T47" s="348"/>
      <c r="U47" s="354"/>
      <c r="V47" s="354"/>
      <c r="W47" s="354"/>
      <c r="X47" s="354"/>
    </row>
    <row r="48" spans="1:24" ht="17.25" customHeight="1" x14ac:dyDescent="0.2">
      <c r="A48" s="348"/>
      <c r="B48" s="392">
        <f>B47+1</f>
        <v>22</v>
      </c>
      <c r="C48" s="393" t="s">
        <v>402</v>
      </c>
      <c r="D48" s="659">
        <f>E42</f>
        <v>0</v>
      </c>
      <c r="E48" s="174">
        <v>0</v>
      </c>
      <c r="F48" s="893">
        <f>(D48+E48)/2</f>
        <v>0</v>
      </c>
      <c r="G48" s="348"/>
      <c r="H48" s="348"/>
      <c r="I48" s="348"/>
      <c r="J48" s="348"/>
      <c r="K48" s="348"/>
      <c r="L48" s="348"/>
      <c r="M48" s="348"/>
      <c r="N48" s="348"/>
      <c r="O48" s="348"/>
      <c r="P48" s="348"/>
      <c r="Q48" s="348"/>
      <c r="R48" s="348"/>
      <c r="S48" s="348"/>
      <c r="T48" s="348"/>
      <c r="U48" s="354"/>
      <c r="V48" s="354"/>
      <c r="W48" s="354"/>
      <c r="X48" s="354"/>
    </row>
    <row r="49" spans="1:24" ht="17.25" customHeight="1" thickBot="1" x14ac:dyDescent="0.25">
      <c r="A49" s="348"/>
      <c r="B49" s="392">
        <f t="shared" ref="B49:B50" si="5">B48+1</f>
        <v>23</v>
      </c>
      <c r="C49" s="393" t="s">
        <v>236</v>
      </c>
      <c r="D49" s="659">
        <f>E43</f>
        <v>4.2</v>
      </c>
      <c r="E49" s="659">
        <v>18.084583333333331</v>
      </c>
      <c r="F49" s="429">
        <f>(D49+E49)/2</f>
        <v>11.142291666666665</v>
      </c>
      <c r="G49" s="348"/>
      <c r="H49" s="348"/>
      <c r="I49" s="348"/>
      <c r="J49" s="348"/>
      <c r="K49" s="348"/>
      <c r="L49" s="348"/>
      <c r="M49" s="348"/>
      <c r="N49" s="348"/>
      <c r="O49" s="348"/>
      <c r="P49" s="348"/>
      <c r="Q49" s="348"/>
      <c r="R49" s="348"/>
      <c r="S49" s="348"/>
      <c r="T49" s="348"/>
      <c r="U49" s="354"/>
      <c r="V49" s="354"/>
      <c r="W49" s="354"/>
      <c r="X49" s="354"/>
    </row>
    <row r="50" spans="1:24" ht="24" customHeight="1" thickBot="1" x14ac:dyDescent="0.25">
      <c r="A50" s="348"/>
      <c r="B50" s="402">
        <f t="shared" si="5"/>
        <v>24</v>
      </c>
      <c r="C50" s="927" t="s">
        <v>27</v>
      </c>
      <c r="D50" s="397"/>
      <c r="E50" s="397"/>
      <c r="F50" s="405">
        <f>SUM(F47:F49)</f>
        <v>10.540065125664574</v>
      </c>
      <c r="G50" s="348"/>
      <c r="H50" s="348"/>
      <c r="I50" s="348"/>
      <c r="J50" s="348"/>
      <c r="K50" s="348"/>
      <c r="L50" s="348"/>
      <c r="M50" s="348"/>
      <c r="N50" s="348"/>
      <c r="O50" s="348"/>
      <c r="P50" s="348"/>
      <c r="Q50" s="348"/>
      <c r="R50" s="348"/>
      <c r="S50" s="348"/>
      <c r="T50" s="348"/>
      <c r="U50" s="354"/>
      <c r="V50" s="354"/>
      <c r="W50" s="354"/>
      <c r="X50" s="354"/>
    </row>
    <row r="51" spans="1:24" ht="17.25" customHeight="1" x14ac:dyDescent="0.2">
      <c r="A51" s="348"/>
      <c r="B51" s="835"/>
      <c r="C51" s="928"/>
      <c r="D51" s="571"/>
      <c r="E51" s="571"/>
      <c r="F51" s="585"/>
      <c r="G51" s="348"/>
      <c r="H51" s="348"/>
      <c r="I51" s="348"/>
      <c r="J51" s="348"/>
      <c r="K51" s="348"/>
      <c r="L51" s="348"/>
      <c r="M51" s="348"/>
      <c r="N51" s="348"/>
      <c r="O51" s="348"/>
      <c r="P51" s="348"/>
      <c r="Q51" s="348"/>
      <c r="R51" s="348"/>
      <c r="S51" s="348"/>
      <c r="T51" s="348"/>
      <c r="U51" s="354"/>
      <c r="V51" s="354"/>
      <c r="W51" s="354"/>
      <c r="X51" s="354"/>
    </row>
    <row r="52" spans="1:24" ht="17.25" customHeight="1" x14ac:dyDescent="0.2">
      <c r="A52" s="348"/>
      <c r="B52" s="835"/>
      <c r="C52" s="921" t="s">
        <v>198</v>
      </c>
      <c r="D52" s="922"/>
      <c r="E52" s="922"/>
      <c r="F52" s="923"/>
      <c r="G52" s="348"/>
      <c r="H52" s="348"/>
      <c r="I52" s="348"/>
      <c r="J52" s="348"/>
      <c r="K52" s="348"/>
      <c r="L52" s="348"/>
      <c r="M52" s="348"/>
      <c r="N52" s="348"/>
      <c r="O52" s="348"/>
      <c r="P52" s="348"/>
      <c r="Q52" s="348"/>
      <c r="R52" s="348"/>
      <c r="S52" s="348"/>
      <c r="T52" s="348"/>
      <c r="U52" s="354"/>
      <c r="V52" s="354"/>
      <c r="W52" s="354"/>
      <c r="X52" s="354"/>
    </row>
    <row r="53" spans="1:24" ht="17.25" customHeight="1" x14ac:dyDescent="0.2">
      <c r="A53" s="348"/>
      <c r="B53" s="850">
        <f>B50+1</f>
        <v>25</v>
      </c>
      <c r="C53" s="393" t="s">
        <v>239</v>
      </c>
      <c r="D53" s="659" t="s">
        <v>235</v>
      </c>
      <c r="E53" s="659" t="s">
        <v>235</v>
      </c>
      <c r="F53" s="926">
        <v>-2.4089061640083651</v>
      </c>
      <c r="G53" s="348"/>
      <c r="H53" s="348"/>
      <c r="I53" s="937"/>
      <c r="J53" s="348"/>
      <c r="K53" s="348"/>
      <c r="L53" s="348"/>
      <c r="M53" s="348"/>
      <c r="N53" s="348"/>
      <c r="O53" s="348"/>
      <c r="P53" s="348"/>
      <c r="Q53" s="348"/>
      <c r="R53" s="348"/>
      <c r="S53" s="348"/>
      <c r="T53" s="348"/>
      <c r="U53" s="354"/>
      <c r="V53" s="354"/>
      <c r="W53" s="354"/>
      <c r="X53" s="354"/>
    </row>
    <row r="54" spans="1:24" ht="17.25" customHeight="1" x14ac:dyDescent="0.2">
      <c r="A54" s="348"/>
      <c r="B54" s="392">
        <f>B53+1</f>
        <v>26</v>
      </c>
      <c r="C54" s="393" t="s">
        <v>402</v>
      </c>
      <c r="D54" s="659">
        <f>E48</f>
        <v>0</v>
      </c>
      <c r="E54" s="174">
        <v>0</v>
      </c>
      <c r="F54" s="893">
        <f>(D54+E54)/2</f>
        <v>0</v>
      </c>
      <c r="G54" s="348"/>
      <c r="H54" s="348"/>
      <c r="I54" s="348"/>
      <c r="J54" s="348"/>
      <c r="K54" s="348"/>
      <c r="L54" s="348"/>
      <c r="M54" s="348"/>
      <c r="N54" s="348"/>
      <c r="O54" s="348"/>
      <c r="P54" s="348"/>
      <c r="Q54" s="348"/>
      <c r="R54" s="348"/>
      <c r="S54" s="348"/>
      <c r="T54" s="348"/>
      <c r="U54" s="354"/>
      <c r="V54" s="354"/>
      <c r="W54" s="354"/>
      <c r="X54" s="354"/>
    </row>
    <row r="55" spans="1:24" ht="17.25" customHeight="1" thickBot="1" x14ac:dyDescent="0.25">
      <c r="A55" s="348"/>
      <c r="B55" s="392">
        <f t="shared" ref="B55:B56" si="6">B54+1</f>
        <v>27</v>
      </c>
      <c r="C55" s="393" t="s">
        <v>236</v>
      </c>
      <c r="D55" s="659">
        <f>E49</f>
        <v>18.084583333333331</v>
      </c>
      <c r="E55" s="659">
        <v>31.857043263646922</v>
      </c>
      <c r="F55" s="429">
        <f>(D55+E55)/2</f>
        <v>24.970813298490128</v>
      </c>
      <c r="G55" s="348"/>
      <c r="H55" s="348"/>
      <c r="I55" s="348"/>
      <c r="J55" s="348"/>
      <c r="K55" s="348"/>
      <c r="L55" s="348"/>
      <c r="M55" s="348"/>
      <c r="N55" s="348"/>
      <c r="O55" s="348"/>
      <c r="P55" s="348"/>
      <c r="Q55" s="348"/>
      <c r="R55" s="348"/>
      <c r="S55" s="348"/>
      <c r="T55" s="348"/>
      <c r="U55" s="354"/>
      <c r="V55" s="354"/>
      <c r="W55" s="354"/>
      <c r="X55" s="354"/>
    </row>
    <row r="56" spans="1:24" ht="24" customHeight="1" thickBot="1" x14ac:dyDescent="0.25">
      <c r="A56" s="348"/>
      <c r="B56" s="402">
        <f t="shared" si="6"/>
        <v>28</v>
      </c>
      <c r="C56" s="927" t="s">
        <v>27</v>
      </c>
      <c r="D56" s="397"/>
      <c r="E56" s="397"/>
      <c r="F56" s="405">
        <f>SUM(F53:F55)</f>
        <v>22.561907134481764</v>
      </c>
      <c r="G56" s="348"/>
      <c r="H56" s="348"/>
      <c r="I56" s="348"/>
      <c r="J56" s="348"/>
      <c r="K56" s="348"/>
      <c r="L56" s="348"/>
      <c r="M56" s="348"/>
      <c r="N56" s="348"/>
      <c r="O56" s="348"/>
      <c r="P56" s="348"/>
      <c r="Q56" s="348"/>
      <c r="R56" s="348"/>
      <c r="S56" s="348"/>
      <c r="T56" s="348"/>
      <c r="U56" s="354"/>
      <c r="V56" s="354"/>
      <c r="W56" s="354"/>
      <c r="X56" s="354"/>
    </row>
    <row r="57" spans="1:24" ht="15" x14ac:dyDescent="0.2">
      <c r="A57" s="354"/>
      <c r="B57" s="432"/>
      <c r="C57" s="536"/>
      <c r="D57" s="354"/>
      <c r="E57" s="354"/>
      <c r="F57" s="354"/>
      <c r="G57" s="354"/>
      <c r="H57" s="354"/>
      <c r="I57" s="354"/>
      <c r="J57" s="354"/>
      <c r="K57" s="354"/>
      <c r="L57" s="354"/>
      <c r="M57" s="354"/>
      <c r="N57" s="354"/>
      <c r="O57" s="354"/>
      <c r="P57" s="354"/>
      <c r="Q57" s="354"/>
      <c r="R57" s="354"/>
      <c r="S57" s="354"/>
      <c r="T57" s="354"/>
      <c r="U57" s="354"/>
      <c r="V57" s="354"/>
      <c r="W57" s="354"/>
      <c r="X57" s="354"/>
    </row>
    <row r="58" spans="1:24" ht="15.75" x14ac:dyDescent="0.2">
      <c r="A58" s="354"/>
      <c r="B58" s="553" t="s">
        <v>141</v>
      </c>
      <c r="C58" s="358"/>
      <c r="D58" s="354"/>
      <c r="E58" s="354"/>
      <c r="F58" s="354"/>
      <c r="G58" s="354"/>
      <c r="H58" s="354"/>
      <c r="I58" s="354"/>
      <c r="J58" s="354"/>
      <c r="K58" s="354"/>
      <c r="L58" s="354"/>
      <c r="M58" s="354"/>
      <c r="N58" s="354"/>
      <c r="O58" s="354"/>
      <c r="P58" s="354"/>
      <c r="Q58" s="354"/>
      <c r="R58" s="354"/>
      <c r="S58" s="354"/>
      <c r="T58" s="354"/>
      <c r="U58" s="354"/>
      <c r="V58" s="354"/>
      <c r="W58" s="354"/>
      <c r="X58" s="354"/>
    </row>
    <row r="59" spans="1:24" ht="72" customHeight="1" x14ac:dyDescent="0.2">
      <c r="A59" s="354"/>
      <c r="B59" s="680">
        <v>1</v>
      </c>
      <c r="C59" s="938" t="s">
        <v>412</v>
      </c>
      <c r="D59" s="938"/>
      <c r="E59" s="938"/>
      <c r="F59" s="938"/>
      <c r="G59" s="681"/>
      <c r="H59" s="681"/>
      <c r="I59" s="681"/>
      <c r="J59" s="354"/>
      <c r="K59" s="354"/>
      <c r="L59" s="354"/>
      <c r="M59" s="354"/>
      <c r="N59" s="354"/>
      <c r="O59" s="354"/>
      <c r="P59" s="354"/>
      <c r="Q59" s="354"/>
      <c r="R59" s="354"/>
      <c r="S59" s="354"/>
      <c r="T59" s="354"/>
      <c r="U59" s="354"/>
      <c r="V59" s="354"/>
      <c r="W59" s="354"/>
      <c r="X59" s="354"/>
    </row>
    <row r="60" spans="1:24" ht="15" customHeight="1" x14ac:dyDescent="0.2">
      <c r="A60" s="354"/>
      <c r="B60" s="939"/>
      <c r="C60" s="940"/>
      <c r="D60" s="940"/>
      <c r="E60" s="940"/>
      <c r="F60" s="940"/>
      <c r="G60" s="354"/>
      <c r="H60" s="354"/>
      <c r="I60" s="354"/>
      <c r="J60" s="354"/>
      <c r="K60" s="354"/>
      <c r="L60" s="354"/>
      <c r="M60" s="354"/>
      <c r="N60" s="354"/>
      <c r="O60" s="354"/>
      <c r="P60" s="354"/>
      <c r="Q60" s="354"/>
      <c r="R60" s="354"/>
      <c r="S60" s="354"/>
      <c r="T60" s="354"/>
      <c r="U60" s="354"/>
      <c r="V60" s="354"/>
      <c r="W60" s="354"/>
      <c r="X60" s="354"/>
    </row>
    <row r="61" spans="1:24" ht="15" x14ac:dyDescent="0.2">
      <c r="A61" s="354"/>
      <c r="B61" s="432"/>
      <c r="C61" s="536"/>
      <c r="D61" s="354"/>
      <c r="E61" s="354"/>
      <c r="F61" s="354"/>
      <c r="G61" s="354"/>
      <c r="H61" s="354"/>
      <c r="I61" s="354"/>
      <c r="J61" s="354"/>
      <c r="K61" s="354"/>
      <c r="L61" s="354"/>
      <c r="M61" s="354"/>
      <c r="N61" s="354"/>
      <c r="O61" s="354"/>
      <c r="P61" s="354"/>
      <c r="Q61" s="354"/>
      <c r="R61" s="354"/>
      <c r="S61" s="354"/>
      <c r="T61" s="354"/>
      <c r="U61" s="354"/>
      <c r="V61" s="354"/>
      <c r="W61" s="354"/>
      <c r="X61" s="354"/>
    </row>
    <row r="62" spans="1:24" ht="15" x14ac:dyDescent="0.2">
      <c r="A62" s="354"/>
      <c r="B62" s="432"/>
      <c r="C62" s="536"/>
      <c r="D62" s="354"/>
      <c r="E62" s="354"/>
      <c r="F62" s="354"/>
      <c r="G62" s="354"/>
      <c r="H62" s="354"/>
      <c r="I62" s="354"/>
      <c r="J62" s="354"/>
      <c r="K62" s="354"/>
      <c r="L62" s="354"/>
      <c r="M62" s="354"/>
      <c r="N62" s="354"/>
      <c r="O62" s="354"/>
      <c r="P62" s="354"/>
      <c r="Q62" s="354"/>
      <c r="R62" s="354"/>
      <c r="S62" s="354"/>
      <c r="T62" s="354"/>
      <c r="U62" s="354"/>
      <c r="V62" s="354"/>
      <c r="W62" s="354"/>
      <c r="X62" s="354"/>
    </row>
    <row r="63" spans="1:24" ht="15" x14ac:dyDescent="0.2">
      <c r="A63" s="354"/>
      <c r="B63" s="432"/>
      <c r="C63" s="536"/>
      <c r="D63" s="354"/>
      <c r="E63" s="354"/>
      <c r="F63" s="354"/>
      <c r="G63" s="354"/>
      <c r="H63" s="354"/>
      <c r="I63" s="354"/>
      <c r="J63" s="354"/>
      <c r="K63" s="354"/>
      <c r="L63" s="354"/>
      <c r="M63" s="354"/>
      <c r="N63" s="354"/>
      <c r="O63" s="354"/>
      <c r="P63" s="354"/>
      <c r="Q63" s="354"/>
      <c r="R63" s="354"/>
      <c r="S63" s="354"/>
      <c r="T63" s="354"/>
      <c r="U63" s="354"/>
      <c r="V63" s="354"/>
      <c r="W63" s="354"/>
      <c r="X63" s="354"/>
    </row>
    <row r="64" spans="1:24" ht="15" x14ac:dyDescent="0.2">
      <c r="A64" s="354"/>
      <c r="B64" s="432"/>
      <c r="C64" s="536"/>
      <c r="D64" s="354"/>
      <c r="E64" s="354"/>
      <c r="F64" s="354"/>
      <c r="G64" s="354"/>
      <c r="H64" s="354"/>
      <c r="I64" s="354"/>
      <c r="J64" s="354"/>
      <c r="K64" s="354"/>
      <c r="L64" s="354"/>
      <c r="M64" s="354"/>
      <c r="N64" s="354"/>
      <c r="O64" s="354"/>
      <c r="P64" s="354"/>
      <c r="Q64" s="354"/>
      <c r="R64" s="354"/>
      <c r="S64" s="354"/>
      <c r="T64" s="354"/>
      <c r="U64" s="354"/>
      <c r="V64" s="354"/>
      <c r="W64" s="354"/>
      <c r="X64" s="354"/>
    </row>
    <row r="65" spans="1:24" ht="15" x14ac:dyDescent="0.2">
      <c r="A65" s="354"/>
      <c r="B65" s="432"/>
      <c r="C65" s="536"/>
      <c r="D65" s="354"/>
      <c r="E65" s="354"/>
      <c r="F65" s="354"/>
      <c r="G65" s="354"/>
      <c r="H65" s="354"/>
      <c r="I65" s="354"/>
      <c r="J65" s="354"/>
      <c r="K65" s="354"/>
      <c r="L65" s="354"/>
      <c r="M65" s="354"/>
      <c r="N65" s="354"/>
      <c r="O65" s="354"/>
      <c r="P65" s="354"/>
      <c r="Q65" s="354"/>
      <c r="R65" s="354"/>
      <c r="S65" s="354"/>
      <c r="T65" s="354"/>
      <c r="U65" s="354"/>
      <c r="V65" s="354"/>
      <c r="W65" s="354"/>
      <c r="X65" s="354"/>
    </row>
    <row r="66" spans="1:24" ht="15" x14ac:dyDescent="0.2">
      <c r="A66" s="354"/>
      <c r="B66" s="432"/>
      <c r="C66" s="536"/>
      <c r="D66" s="354"/>
      <c r="E66" s="354"/>
      <c r="F66" s="354"/>
      <c r="G66" s="354"/>
      <c r="H66" s="354"/>
      <c r="I66" s="354"/>
      <c r="J66" s="354"/>
      <c r="K66" s="354"/>
      <c r="L66" s="354"/>
      <c r="M66" s="354"/>
      <c r="N66" s="354"/>
      <c r="O66" s="354"/>
      <c r="P66" s="354"/>
      <c r="Q66" s="354"/>
      <c r="R66" s="354"/>
      <c r="S66" s="354"/>
      <c r="T66" s="354"/>
      <c r="U66" s="354"/>
      <c r="V66" s="354"/>
      <c r="W66" s="354"/>
      <c r="X66" s="354"/>
    </row>
    <row r="67" spans="1:24" ht="15" x14ac:dyDescent="0.2">
      <c r="A67" s="354"/>
      <c r="B67" s="432"/>
      <c r="C67" s="536"/>
      <c r="D67" s="354"/>
      <c r="E67" s="354"/>
      <c r="F67" s="354"/>
      <c r="G67" s="354"/>
      <c r="H67" s="354"/>
      <c r="I67" s="354"/>
      <c r="J67" s="354"/>
      <c r="K67" s="354"/>
      <c r="L67" s="354"/>
      <c r="M67" s="354"/>
      <c r="N67" s="354"/>
      <c r="O67" s="354"/>
      <c r="P67" s="354"/>
      <c r="Q67" s="354"/>
      <c r="R67" s="354"/>
      <c r="S67" s="354"/>
      <c r="T67" s="354"/>
      <c r="U67" s="354"/>
      <c r="V67" s="354"/>
      <c r="W67" s="354"/>
      <c r="X67" s="354"/>
    </row>
    <row r="68" spans="1:24" ht="15" x14ac:dyDescent="0.2">
      <c r="A68" s="354"/>
      <c r="B68" s="432"/>
      <c r="C68" s="536"/>
      <c r="D68" s="354"/>
      <c r="E68" s="354"/>
      <c r="F68" s="354"/>
      <c r="G68" s="354"/>
      <c r="H68" s="354"/>
      <c r="I68" s="354"/>
      <c r="J68" s="354"/>
      <c r="K68" s="354"/>
      <c r="L68" s="354"/>
      <c r="M68" s="354"/>
      <c r="N68" s="354"/>
      <c r="O68" s="354"/>
      <c r="P68" s="354"/>
      <c r="Q68" s="354"/>
      <c r="R68" s="354"/>
      <c r="S68" s="354"/>
      <c r="T68" s="354"/>
      <c r="U68" s="354"/>
      <c r="V68" s="354"/>
      <c r="W68" s="354"/>
      <c r="X68" s="354"/>
    </row>
    <row r="69" spans="1:24" ht="15" x14ac:dyDescent="0.2">
      <c r="A69" s="354"/>
      <c r="B69" s="432"/>
      <c r="C69" s="536"/>
      <c r="D69" s="354"/>
      <c r="E69" s="354"/>
      <c r="F69" s="354"/>
      <c r="G69" s="354"/>
      <c r="H69" s="354"/>
      <c r="I69" s="354"/>
      <c r="J69" s="354"/>
      <c r="K69" s="354"/>
      <c r="L69" s="354"/>
      <c r="M69" s="354"/>
      <c r="N69" s="354"/>
      <c r="O69" s="354"/>
      <c r="P69" s="354"/>
      <c r="Q69" s="354"/>
      <c r="R69" s="354"/>
      <c r="S69" s="354"/>
      <c r="T69" s="354"/>
      <c r="U69" s="354"/>
      <c r="V69" s="354"/>
      <c r="W69" s="354"/>
      <c r="X69" s="354"/>
    </row>
    <row r="70" spans="1:24" ht="15" x14ac:dyDescent="0.2">
      <c r="A70" s="354"/>
      <c r="B70" s="432"/>
      <c r="C70" s="536"/>
      <c r="D70" s="354"/>
      <c r="E70" s="354"/>
      <c r="F70" s="354"/>
      <c r="G70" s="354"/>
      <c r="H70" s="354"/>
      <c r="I70" s="354"/>
      <c r="J70" s="354"/>
      <c r="K70" s="354"/>
      <c r="L70" s="354"/>
      <c r="M70" s="354"/>
      <c r="N70" s="354"/>
      <c r="O70" s="354"/>
      <c r="P70" s="354"/>
      <c r="Q70" s="354"/>
      <c r="R70" s="354"/>
      <c r="S70" s="354"/>
      <c r="T70" s="354"/>
      <c r="U70" s="354"/>
      <c r="V70" s="354"/>
      <c r="W70" s="354"/>
      <c r="X70" s="354"/>
    </row>
    <row r="71" spans="1:24" ht="15" x14ac:dyDescent="0.2">
      <c r="A71" s="354"/>
      <c r="B71" s="432"/>
      <c r="C71" s="536"/>
      <c r="D71" s="354"/>
      <c r="E71" s="354"/>
      <c r="F71" s="354"/>
      <c r="G71" s="354"/>
      <c r="H71" s="354"/>
      <c r="I71" s="354"/>
      <c r="J71" s="354"/>
      <c r="K71" s="354"/>
      <c r="L71" s="354"/>
      <c r="M71" s="354"/>
      <c r="N71" s="354"/>
      <c r="O71" s="354"/>
      <c r="P71" s="354"/>
      <c r="Q71" s="354"/>
      <c r="R71" s="354"/>
      <c r="S71" s="354"/>
      <c r="T71" s="354"/>
      <c r="U71" s="354"/>
      <c r="V71" s="354"/>
      <c r="W71" s="354"/>
      <c r="X71" s="354"/>
    </row>
    <row r="72" spans="1:24" ht="15" x14ac:dyDescent="0.2">
      <c r="A72" s="354"/>
      <c r="B72" s="432"/>
      <c r="C72" s="536"/>
      <c r="D72" s="354"/>
      <c r="E72" s="354"/>
      <c r="F72" s="354"/>
      <c r="G72" s="354"/>
      <c r="H72" s="354"/>
      <c r="I72" s="354"/>
      <c r="J72" s="354"/>
      <c r="K72" s="354"/>
      <c r="L72" s="354"/>
      <c r="M72" s="354"/>
      <c r="N72" s="354"/>
      <c r="O72" s="354"/>
      <c r="P72" s="354"/>
      <c r="Q72" s="354"/>
      <c r="R72" s="354"/>
      <c r="S72" s="354"/>
      <c r="T72" s="354"/>
      <c r="U72" s="354"/>
      <c r="V72" s="354"/>
      <c r="W72" s="354"/>
      <c r="X72" s="354"/>
    </row>
    <row r="73" spans="1:24" ht="15" x14ac:dyDescent="0.2">
      <c r="A73" s="354"/>
      <c r="B73" s="432"/>
      <c r="C73" s="536"/>
      <c r="D73" s="354"/>
      <c r="E73" s="354"/>
      <c r="F73" s="354"/>
      <c r="G73" s="354"/>
      <c r="H73" s="354"/>
      <c r="I73" s="354"/>
      <c r="J73" s="354"/>
      <c r="K73" s="354"/>
      <c r="L73" s="354"/>
      <c r="M73" s="354"/>
      <c r="N73" s="354"/>
      <c r="O73" s="354"/>
      <c r="P73" s="354"/>
      <c r="Q73" s="354"/>
      <c r="R73" s="354"/>
      <c r="S73" s="354"/>
      <c r="T73" s="354"/>
      <c r="U73" s="354"/>
      <c r="V73" s="354"/>
      <c r="W73" s="354"/>
      <c r="X73" s="354"/>
    </row>
    <row r="74" spans="1:24" ht="15" x14ac:dyDescent="0.2">
      <c r="A74" s="354"/>
      <c r="B74" s="432"/>
      <c r="C74" s="536"/>
      <c r="D74" s="354"/>
      <c r="E74" s="354"/>
      <c r="F74" s="354"/>
      <c r="G74" s="354"/>
      <c r="H74" s="354"/>
      <c r="I74" s="354"/>
      <c r="J74" s="354"/>
      <c r="K74" s="354"/>
      <c r="L74" s="354"/>
      <c r="M74" s="354"/>
      <c r="N74" s="354"/>
      <c r="O74" s="354"/>
      <c r="P74" s="354"/>
      <c r="Q74" s="354"/>
      <c r="R74" s="354"/>
      <c r="S74" s="354"/>
      <c r="T74" s="354"/>
      <c r="U74" s="354"/>
      <c r="V74" s="354"/>
      <c r="W74" s="354"/>
      <c r="X74" s="354"/>
    </row>
  </sheetData>
  <mergeCells count="4">
    <mergeCell ref="B7:F7"/>
    <mergeCell ref="B8:F8"/>
    <mergeCell ref="B9:F9"/>
    <mergeCell ref="C59:F59"/>
  </mergeCells>
  <printOptions horizontalCentered="1"/>
  <pageMargins left="0.51181102362204722" right="0.51181102362204722" top="0.98425196850393704" bottom="0.23622047244094491" header="0" footer="0"/>
  <pageSetup scale="6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9AB1-58E0-443C-9135-754C2F790EB4}">
  <sheetPr>
    <pageSetUpPr fitToPage="1"/>
  </sheetPr>
  <dimension ref="A1:AB73"/>
  <sheetViews>
    <sheetView view="pageBreakPreview" zoomScaleNormal="100" zoomScaleSheetLayoutView="100" workbookViewId="0">
      <selection activeCell="B7" sqref="B7:J7"/>
    </sheetView>
  </sheetViews>
  <sheetFormatPr defaultColWidth="9.140625" defaultRowHeight="12.75" x14ac:dyDescent="0.2"/>
  <cols>
    <col min="1" max="1" width="2.5703125" style="351" customWidth="1"/>
    <col min="2" max="2" width="6.140625" style="351" customWidth="1"/>
    <col min="3" max="3" width="32.42578125" style="351" customWidth="1"/>
    <col min="4" max="4" width="12.85546875" style="351" customWidth="1"/>
    <col min="5" max="5" width="12.5703125" style="351" customWidth="1"/>
    <col min="6" max="10" width="12.85546875" style="351" customWidth="1"/>
    <col min="11" max="11" width="2.85546875" style="351" customWidth="1"/>
    <col min="12" max="16384" width="9.140625" style="351"/>
  </cols>
  <sheetData>
    <row r="1" spans="1:28" ht="17.25" customHeight="1" x14ac:dyDescent="0.2">
      <c r="A1" s="348"/>
      <c r="B1" s="349" t="s">
        <v>0</v>
      </c>
      <c r="C1" s="348"/>
      <c r="D1" s="348"/>
      <c r="E1" s="348"/>
      <c r="F1" s="350"/>
      <c r="G1" s="348"/>
      <c r="I1" s="352"/>
      <c r="J1" s="353" t="s">
        <v>34</v>
      </c>
      <c r="K1" s="348"/>
      <c r="L1" s="348"/>
      <c r="M1" s="348"/>
      <c r="N1" s="348"/>
      <c r="O1" s="348"/>
      <c r="P1" s="348"/>
      <c r="Q1" s="348"/>
      <c r="R1" s="348"/>
      <c r="S1" s="354"/>
      <c r="T1" s="354"/>
      <c r="U1" s="354"/>
      <c r="V1" s="354"/>
      <c r="W1" s="354"/>
      <c r="X1" s="354"/>
      <c r="Y1" s="354"/>
      <c r="Z1" s="354"/>
      <c r="AA1" s="354"/>
      <c r="AB1" s="354"/>
    </row>
    <row r="2" spans="1:28" ht="17.25" customHeight="1" x14ac:dyDescent="0.2">
      <c r="A2" s="348"/>
      <c r="B2" s="355"/>
      <c r="C2" s="356"/>
      <c r="D2" s="356"/>
      <c r="E2" s="356"/>
      <c r="F2" s="352"/>
      <c r="G2" s="352"/>
      <c r="I2" s="348"/>
      <c r="J2" s="350" t="s">
        <v>2</v>
      </c>
      <c r="K2" s="348"/>
      <c r="L2" s="352"/>
      <c r="M2" s="348"/>
      <c r="N2" s="348"/>
      <c r="O2" s="348"/>
      <c r="P2" s="348"/>
      <c r="Q2" s="352"/>
      <c r="R2" s="348"/>
      <c r="S2" s="354"/>
      <c r="T2" s="354"/>
      <c r="U2" s="354"/>
      <c r="V2" s="354"/>
      <c r="W2" s="354"/>
      <c r="X2" s="354"/>
      <c r="Y2" s="354"/>
      <c r="Z2" s="354"/>
      <c r="AA2" s="354"/>
      <c r="AB2" s="354"/>
    </row>
    <row r="3" spans="1:28" ht="17.25" customHeight="1" x14ac:dyDescent="0.2">
      <c r="A3" s="348"/>
      <c r="B3" s="357"/>
      <c r="C3" s="348"/>
      <c r="D3" s="348"/>
      <c r="E3" s="348"/>
      <c r="F3" s="350"/>
      <c r="G3" s="348"/>
      <c r="I3" s="348"/>
      <c r="J3" s="350" t="s">
        <v>3</v>
      </c>
      <c r="K3" s="348"/>
      <c r="L3" s="348"/>
      <c r="M3" s="348"/>
      <c r="N3" s="348"/>
      <c r="O3" s="348"/>
      <c r="P3" s="348"/>
      <c r="Q3" s="348"/>
      <c r="R3" s="348"/>
      <c r="S3" s="354"/>
      <c r="T3" s="354"/>
      <c r="U3" s="354"/>
      <c r="V3" s="354"/>
      <c r="W3" s="354"/>
      <c r="X3" s="354"/>
      <c r="Y3" s="354"/>
      <c r="Z3" s="354"/>
      <c r="AA3" s="354"/>
      <c r="AB3" s="354"/>
    </row>
    <row r="4" spans="1:28" ht="17.25" customHeight="1" x14ac:dyDescent="0.2">
      <c r="A4" s="348"/>
      <c r="B4" s="358"/>
      <c r="C4" s="348"/>
      <c r="D4" s="348"/>
      <c r="E4" s="348"/>
      <c r="F4" s="350"/>
      <c r="G4" s="348"/>
      <c r="I4" s="348"/>
      <c r="J4" s="350" t="s">
        <v>4</v>
      </c>
      <c r="K4" s="348"/>
      <c r="L4" s="348"/>
      <c r="M4" s="348"/>
      <c r="N4" s="348"/>
      <c r="O4" s="348"/>
      <c r="P4" s="348"/>
      <c r="Q4" s="348"/>
      <c r="R4" s="348"/>
      <c r="S4" s="354"/>
      <c r="T4" s="354"/>
      <c r="U4" s="354"/>
      <c r="V4" s="354"/>
      <c r="W4" s="354"/>
      <c r="X4" s="354"/>
      <c r="Y4" s="354"/>
      <c r="Z4" s="354"/>
      <c r="AA4" s="354"/>
      <c r="AB4" s="354"/>
    </row>
    <row r="5" spans="1:28" ht="17.25" customHeight="1" x14ac:dyDescent="0.2">
      <c r="A5" s="348"/>
      <c r="B5" s="358"/>
      <c r="C5" s="348"/>
      <c r="D5" s="348"/>
      <c r="E5" s="348"/>
      <c r="F5" s="350"/>
      <c r="G5" s="348"/>
      <c r="I5" s="348"/>
      <c r="J5" s="350" t="s">
        <v>5</v>
      </c>
      <c r="K5" s="348"/>
      <c r="L5" s="348"/>
      <c r="M5" s="348"/>
      <c r="N5" s="348"/>
      <c r="O5" s="348"/>
      <c r="P5" s="348"/>
      <c r="Q5" s="348"/>
      <c r="R5" s="348"/>
      <c r="S5" s="354"/>
      <c r="T5" s="354"/>
      <c r="U5" s="354"/>
      <c r="V5" s="354"/>
      <c r="W5" s="354"/>
      <c r="X5" s="354"/>
      <c r="Y5" s="354"/>
      <c r="Z5" s="354"/>
      <c r="AA5" s="354"/>
      <c r="AB5" s="354"/>
    </row>
    <row r="6" spans="1:28" ht="17.25" customHeight="1" x14ac:dyDescent="0.2">
      <c r="A6" s="348"/>
      <c r="B6" s="348"/>
      <c r="C6" s="348"/>
      <c r="D6" s="348"/>
      <c r="E6" s="348"/>
      <c r="F6" s="348"/>
      <c r="G6" s="348"/>
      <c r="I6" s="348"/>
      <c r="J6" s="350" t="s">
        <v>40</v>
      </c>
      <c r="K6" s="348"/>
      <c r="L6" s="348"/>
      <c r="M6" s="348"/>
      <c r="N6" s="348"/>
      <c r="O6" s="348"/>
      <c r="P6" s="348"/>
      <c r="Q6" s="348"/>
      <c r="R6" s="348"/>
      <c r="S6" s="354"/>
      <c r="T6" s="354"/>
      <c r="U6" s="354"/>
      <c r="V6" s="354"/>
      <c r="W6" s="354"/>
      <c r="X6" s="354"/>
      <c r="Y6" s="354"/>
      <c r="Z6" s="354"/>
      <c r="AA6" s="354"/>
      <c r="AB6" s="354"/>
    </row>
    <row r="7" spans="1:28" ht="17.25" customHeight="1" x14ac:dyDescent="0.2">
      <c r="A7" s="348"/>
      <c r="B7" s="439" t="s">
        <v>40</v>
      </c>
      <c r="C7" s="439"/>
      <c r="D7" s="439"/>
      <c r="E7" s="439"/>
      <c r="F7" s="439"/>
      <c r="G7" s="439"/>
      <c r="H7" s="439"/>
      <c r="I7" s="439"/>
      <c r="J7" s="439"/>
      <c r="K7" s="348"/>
      <c r="L7" s="348"/>
      <c r="M7" s="348"/>
      <c r="N7" s="348"/>
      <c r="O7" s="348"/>
      <c r="P7" s="348"/>
      <c r="Q7" s="348"/>
      <c r="R7" s="348"/>
      <c r="S7" s="354"/>
      <c r="T7" s="354"/>
      <c r="U7" s="354"/>
      <c r="V7" s="354"/>
      <c r="W7" s="354"/>
      <c r="X7" s="354"/>
      <c r="Y7" s="354"/>
      <c r="Z7" s="354"/>
      <c r="AA7" s="354"/>
      <c r="AB7" s="354"/>
    </row>
    <row r="8" spans="1:28" ht="17.25" customHeight="1" x14ac:dyDescent="0.2">
      <c r="A8" s="348"/>
      <c r="B8" s="440" t="s">
        <v>41</v>
      </c>
      <c r="C8" s="440"/>
      <c r="D8" s="440"/>
      <c r="E8" s="440"/>
      <c r="F8" s="440"/>
      <c r="G8" s="440"/>
      <c r="H8" s="440"/>
      <c r="I8" s="440"/>
      <c r="J8" s="440"/>
      <c r="K8" s="348"/>
      <c r="L8" s="348"/>
      <c r="M8" s="348"/>
      <c r="N8" s="348"/>
      <c r="O8" s="348"/>
      <c r="P8" s="348"/>
      <c r="Q8" s="348"/>
      <c r="R8" s="348"/>
      <c r="S8" s="354"/>
      <c r="T8" s="354"/>
      <c r="U8" s="354"/>
      <c r="V8" s="354"/>
      <c r="W8" s="354"/>
      <c r="X8" s="354"/>
      <c r="Y8" s="354"/>
      <c r="Z8" s="354"/>
      <c r="AA8" s="354"/>
      <c r="AB8" s="354"/>
    </row>
    <row r="9" spans="1:28" ht="17.25" customHeight="1" thickBot="1" x14ac:dyDescent="0.25">
      <c r="A9" s="348"/>
      <c r="B9" s="348"/>
      <c r="C9" s="370"/>
      <c r="D9" s="370"/>
      <c r="E9" s="370"/>
      <c r="F9" s="370"/>
      <c r="G9" s="370"/>
      <c r="H9" s="370"/>
      <c r="I9" s="348"/>
      <c r="J9" s="348"/>
      <c r="K9" s="348"/>
      <c r="L9" s="348"/>
      <c r="M9" s="348"/>
      <c r="N9" s="348"/>
      <c r="O9" s="348"/>
      <c r="P9" s="348"/>
      <c r="Q9" s="348"/>
      <c r="R9" s="348"/>
      <c r="S9" s="354"/>
      <c r="T9" s="354"/>
      <c r="U9" s="354"/>
      <c r="V9" s="354"/>
      <c r="W9" s="354"/>
      <c r="X9" s="354"/>
      <c r="Y9" s="354"/>
      <c r="Z9" s="354"/>
      <c r="AA9" s="354"/>
      <c r="AB9" s="354"/>
    </row>
    <row r="10" spans="1:28" ht="17.25" customHeight="1" x14ac:dyDescent="0.2">
      <c r="A10" s="348"/>
      <c r="B10" s="371" t="s">
        <v>9</v>
      </c>
      <c r="C10" s="372"/>
      <c r="D10" s="375">
        <v>2025</v>
      </c>
      <c r="E10" s="375">
        <v>2026</v>
      </c>
      <c r="F10" s="375">
        <v>2027</v>
      </c>
      <c r="G10" s="375">
        <v>2028</v>
      </c>
      <c r="H10" s="375">
        <v>2029</v>
      </c>
      <c r="I10" s="374">
        <v>2030</v>
      </c>
      <c r="J10" s="376">
        <v>2031</v>
      </c>
      <c r="K10" s="348"/>
      <c r="L10" s="348"/>
      <c r="M10" s="348"/>
      <c r="N10" s="348"/>
      <c r="O10" s="348"/>
      <c r="P10" s="348"/>
      <c r="Q10" s="348"/>
      <c r="R10" s="348"/>
      <c r="S10" s="354"/>
      <c r="T10" s="354"/>
      <c r="U10" s="354"/>
      <c r="V10" s="354"/>
      <c r="W10" s="354"/>
      <c r="X10" s="354"/>
      <c r="Y10" s="354"/>
      <c r="Z10" s="354"/>
      <c r="AA10" s="354"/>
      <c r="AB10" s="354"/>
    </row>
    <row r="11" spans="1:28" ht="17.25" customHeight="1" thickBot="1" x14ac:dyDescent="0.25">
      <c r="A11" s="348"/>
      <c r="B11" s="377" t="s">
        <v>10</v>
      </c>
      <c r="C11" s="378" t="s">
        <v>11</v>
      </c>
      <c r="D11" s="381" t="s">
        <v>28</v>
      </c>
      <c r="E11" s="381" t="s">
        <v>28</v>
      </c>
      <c r="F11" s="381" t="s">
        <v>29</v>
      </c>
      <c r="G11" s="381" t="s">
        <v>29</v>
      </c>
      <c r="H11" s="381" t="s">
        <v>29</v>
      </c>
      <c r="I11" s="420" t="s">
        <v>29</v>
      </c>
      <c r="J11" s="421" t="s">
        <v>29</v>
      </c>
      <c r="K11" s="348"/>
      <c r="L11" s="348"/>
      <c r="M11" s="348"/>
      <c r="N11" s="348"/>
      <c r="O11" s="348"/>
      <c r="P11" s="348"/>
      <c r="Q11" s="348"/>
      <c r="R11" s="348"/>
      <c r="S11" s="354"/>
      <c r="T11" s="354"/>
      <c r="U11" s="354"/>
      <c r="V11" s="354"/>
      <c r="W11" s="354"/>
      <c r="X11" s="354"/>
      <c r="Y11" s="354"/>
      <c r="Z11" s="354"/>
      <c r="AA11" s="354"/>
      <c r="AB11" s="354"/>
    </row>
    <row r="12" spans="1:28" ht="17.25" customHeight="1" x14ac:dyDescent="0.2">
      <c r="A12" s="348"/>
      <c r="B12" s="383"/>
      <c r="C12" s="384"/>
      <c r="D12" s="386" t="s">
        <v>13</v>
      </c>
      <c r="E12" s="386" t="s">
        <v>14</v>
      </c>
      <c r="F12" s="386" t="s">
        <v>15</v>
      </c>
      <c r="G12" s="422" t="s">
        <v>16</v>
      </c>
      <c r="H12" s="423" t="s">
        <v>17</v>
      </c>
      <c r="I12" s="385" t="s">
        <v>18</v>
      </c>
      <c r="J12" s="411" t="s">
        <v>19</v>
      </c>
      <c r="K12" s="348"/>
      <c r="L12" s="348"/>
      <c r="M12" s="348"/>
      <c r="N12" s="348"/>
      <c r="O12" s="348"/>
      <c r="P12" s="348"/>
      <c r="Q12" s="348"/>
      <c r="R12" s="348"/>
      <c r="S12" s="354"/>
      <c r="T12" s="354"/>
      <c r="U12" s="354"/>
      <c r="V12" s="354"/>
      <c r="W12" s="354"/>
      <c r="X12" s="354"/>
      <c r="Y12" s="354"/>
      <c r="Z12" s="354"/>
      <c r="AA12" s="354"/>
      <c r="AB12" s="354"/>
    </row>
    <row r="13" spans="1:28" ht="17.25" customHeight="1" x14ac:dyDescent="0.2">
      <c r="A13" s="348"/>
      <c r="B13" s="388"/>
      <c r="C13" s="389"/>
      <c r="D13" s="389"/>
      <c r="E13" s="389"/>
      <c r="F13" s="390"/>
      <c r="G13" s="390"/>
      <c r="H13" s="390"/>
      <c r="I13" s="424"/>
      <c r="J13" s="425"/>
      <c r="K13" s="348"/>
      <c r="L13" s="348"/>
      <c r="M13" s="348"/>
      <c r="N13" s="348"/>
      <c r="O13" s="348"/>
      <c r="P13" s="348"/>
      <c r="Q13" s="348"/>
      <c r="R13" s="348"/>
      <c r="S13" s="354"/>
      <c r="T13" s="354"/>
      <c r="U13" s="354"/>
      <c r="V13" s="354"/>
      <c r="W13" s="354"/>
      <c r="X13" s="354"/>
      <c r="Y13" s="354"/>
      <c r="Z13" s="354"/>
      <c r="AA13" s="354"/>
      <c r="AB13" s="354"/>
    </row>
    <row r="14" spans="1:28" ht="17.25" customHeight="1" x14ac:dyDescent="0.2">
      <c r="A14" s="348"/>
      <c r="B14" s="392">
        <v>1</v>
      </c>
      <c r="C14" s="393" t="s">
        <v>22</v>
      </c>
      <c r="D14" s="395">
        <v>0</v>
      </c>
      <c r="E14" s="395">
        <v>0</v>
      </c>
      <c r="F14" s="395">
        <v>0</v>
      </c>
      <c r="G14" s="395">
        <v>0</v>
      </c>
      <c r="H14" s="395">
        <v>0</v>
      </c>
      <c r="I14" s="426">
        <v>1371.8593642400112</v>
      </c>
      <c r="J14" s="427">
        <v>6584.9249483975218</v>
      </c>
      <c r="K14" s="348"/>
      <c r="L14" s="348"/>
      <c r="M14" s="348"/>
      <c r="N14" s="348"/>
      <c r="O14" s="348"/>
      <c r="P14" s="348"/>
      <c r="Q14" s="348"/>
      <c r="R14" s="348"/>
      <c r="S14" s="354"/>
      <c r="T14" s="354"/>
      <c r="U14" s="354"/>
      <c r="V14" s="354"/>
      <c r="W14" s="354"/>
      <c r="X14" s="354"/>
      <c r="Y14" s="354"/>
      <c r="Z14" s="354"/>
      <c r="AA14" s="354"/>
      <c r="AB14" s="354"/>
    </row>
    <row r="15" spans="1:28" ht="33" customHeight="1" thickBot="1" x14ac:dyDescent="0.25">
      <c r="A15" s="348"/>
      <c r="B15" s="392">
        <f>B14+1</f>
        <v>2</v>
      </c>
      <c r="C15" s="393" t="s">
        <v>23</v>
      </c>
      <c r="D15" s="398">
        <v>0</v>
      </c>
      <c r="E15" s="398">
        <v>0</v>
      </c>
      <c r="F15" s="398">
        <v>0</v>
      </c>
      <c r="G15" s="398">
        <v>0</v>
      </c>
      <c r="H15" s="398">
        <v>0</v>
      </c>
      <c r="I15" s="428">
        <v>11.311629564730829</v>
      </c>
      <c r="J15" s="429">
        <v>77.496474621107666</v>
      </c>
      <c r="K15" s="348"/>
      <c r="L15" s="348"/>
      <c r="M15" s="348"/>
      <c r="N15" s="348"/>
      <c r="O15" s="348"/>
      <c r="P15" s="348"/>
      <c r="Q15" s="348"/>
      <c r="R15" s="348"/>
      <c r="S15" s="354"/>
      <c r="T15" s="354"/>
      <c r="U15" s="354"/>
      <c r="V15" s="354"/>
      <c r="W15" s="354"/>
      <c r="X15" s="354"/>
      <c r="Y15" s="354"/>
      <c r="Z15" s="354"/>
      <c r="AA15" s="354"/>
      <c r="AB15" s="354"/>
    </row>
    <row r="16" spans="1:28" ht="17.25" customHeight="1" x14ac:dyDescent="0.2">
      <c r="A16" s="348"/>
      <c r="B16" s="392">
        <f>B15+1</f>
        <v>3</v>
      </c>
      <c r="C16" s="393" t="s">
        <v>24</v>
      </c>
      <c r="D16" s="400">
        <f>D14-D15</f>
        <v>0</v>
      </c>
      <c r="E16" s="400">
        <f>E14-E15</f>
        <v>0</v>
      </c>
      <c r="F16" s="400">
        <f>F14-F15</f>
        <v>0</v>
      </c>
      <c r="G16" s="400">
        <f t="shared" ref="G16:J16" si="0">G14-G15</f>
        <v>0</v>
      </c>
      <c r="H16" s="400">
        <f t="shared" si="0"/>
        <v>0</v>
      </c>
      <c r="I16" s="430">
        <f t="shared" si="0"/>
        <v>1360.5477346752805</v>
      </c>
      <c r="J16" s="401">
        <f t="shared" si="0"/>
        <v>6507.4284737764137</v>
      </c>
      <c r="K16" s="348"/>
      <c r="L16" s="348"/>
      <c r="M16" s="348"/>
      <c r="N16" s="348"/>
      <c r="O16" s="348"/>
      <c r="P16" s="348"/>
      <c r="Q16" s="348"/>
      <c r="R16" s="348"/>
      <c r="S16" s="354"/>
      <c r="T16" s="354"/>
      <c r="U16" s="354"/>
      <c r="V16" s="354"/>
      <c r="W16" s="354"/>
      <c r="X16" s="354"/>
      <c r="Y16" s="354"/>
      <c r="Z16" s="354"/>
      <c r="AA16" s="354"/>
      <c r="AB16" s="354"/>
    </row>
    <row r="17" spans="1:28" ht="17.25" customHeight="1" x14ac:dyDescent="0.2">
      <c r="A17" s="348"/>
      <c r="B17" s="392"/>
      <c r="C17" s="393"/>
      <c r="D17" s="395"/>
      <c r="E17" s="395"/>
      <c r="F17" s="395"/>
      <c r="G17" s="395"/>
      <c r="H17" s="395"/>
      <c r="I17" s="426"/>
      <c r="J17" s="427"/>
      <c r="K17" s="348"/>
      <c r="L17" s="348"/>
      <c r="M17" s="348"/>
      <c r="N17" s="348"/>
      <c r="O17" s="348"/>
      <c r="P17" s="348"/>
      <c r="Q17" s="348"/>
      <c r="R17" s="348"/>
      <c r="S17" s="354"/>
      <c r="T17" s="354"/>
      <c r="U17" s="354"/>
      <c r="V17" s="354"/>
      <c r="W17" s="354"/>
      <c r="X17" s="354"/>
      <c r="Y17" s="354"/>
      <c r="Z17" s="354"/>
      <c r="AA17" s="354"/>
      <c r="AB17" s="354"/>
    </row>
    <row r="18" spans="1:28" ht="17.25" customHeight="1" x14ac:dyDescent="0.2">
      <c r="A18" s="348"/>
      <c r="B18" s="392">
        <f>B16+1</f>
        <v>4</v>
      </c>
      <c r="C18" s="393" t="s">
        <v>25</v>
      </c>
      <c r="D18" s="395">
        <v>0</v>
      </c>
      <c r="E18" s="395">
        <v>0</v>
      </c>
      <c r="F18" s="395">
        <v>0</v>
      </c>
      <c r="G18" s="395">
        <v>0</v>
      </c>
      <c r="H18" s="395">
        <v>0</v>
      </c>
      <c r="I18" s="426">
        <v>-0.60222654100209128</v>
      </c>
      <c r="J18" s="427">
        <v>-2.4089061640083651</v>
      </c>
      <c r="K18" s="348"/>
      <c r="L18" s="348"/>
      <c r="M18" s="348"/>
      <c r="N18" s="348"/>
      <c r="O18" s="348"/>
      <c r="P18" s="348"/>
      <c r="Q18" s="348"/>
      <c r="R18" s="348"/>
      <c r="S18" s="354"/>
      <c r="T18" s="354"/>
      <c r="U18" s="354"/>
      <c r="V18" s="354"/>
      <c r="W18" s="354"/>
      <c r="X18" s="354"/>
      <c r="Y18" s="354"/>
      <c r="Z18" s="354"/>
      <c r="AA18" s="354"/>
      <c r="AB18" s="354"/>
    </row>
    <row r="19" spans="1:28" ht="17.25" customHeight="1" x14ac:dyDescent="0.2">
      <c r="A19" s="348"/>
      <c r="B19" s="392">
        <f>B18+1</f>
        <v>5</v>
      </c>
      <c r="C19" s="393" t="s">
        <v>37</v>
      </c>
      <c r="D19" s="395">
        <v>0</v>
      </c>
      <c r="E19" s="395">
        <v>0</v>
      </c>
      <c r="F19" s="395">
        <v>0</v>
      </c>
      <c r="G19" s="395">
        <v>0</v>
      </c>
      <c r="H19" s="395">
        <v>0</v>
      </c>
      <c r="I19" s="426">
        <v>0</v>
      </c>
      <c r="J19" s="427">
        <v>0</v>
      </c>
      <c r="K19" s="348"/>
      <c r="L19" s="348"/>
      <c r="M19" s="348"/>
      <c r="N19" s="348"/>
      <c r="O19" s="348"/>
      <c r="P19" s="348"/>
      <c r="Q19" s="348"/>
      <c r="R19" s="348"/>
      <c r="S19" s="354"/>
      <c r="T19" s="354"/>
      <c r="U19" s="354"/>
      <c r="V19" s="354"/>
      <c r="W19" s="354"/>
      <c r="X19" s="354"/>
      <c r="Y19" s="354"/>
      <c r="Z19" s="354"/>
      <c r="AA19" s="354"/>
      <c r="AB19" s="354"/>
    </row>
    <row r="20" spans="1:28" ht="17.25" customHeight="1" x14ac:dyDescent="0.2">
      <c r="A20" s="348"/>
      <c r="B20" s="392">
        <f>B19+1</f>
        <v>6</v>
      </c>
      <c r="C20" s="393" t="s">
        <v>26</v>
      </c>
      <c r="D20" s="395">
        <v>0</v>
      </c>
      <c r="E20" s="395">
        <v>0</v>
      </c>
      <c r="F20" s="395">
        <v>0</v>
      </c>
      <c r="G20" s="395">
        <v>0</v>
      </c>
      <c r="H20" s="395">
        <v>2.1</v>
      </c>
      <c r="I20" s="426">
        <v>11.142291666666665</v>
      </c>
      <c r="J20" s="427">
        <v>24.970813298490128</v>
      </c>
      <c r="K20" s="348"/>
      <c r="L20" s="348"/>
      <c r="M20" s="348"/>
      <c r="N20" s="348"/>
      <c r="O20" s="348"/>
      <c r="P20" s="348"/>
      <c r="Q20" s="348"/>
      <c r="R20" s="348"/>
      <c r="S20" s="354"/>
      <c r="T20" s="354"/>
      <c r="U20" s="354"/>
      <c r="V20" s="354"/>
      <c r="W20" s="354"/>
      <c r="X20" s="354"/>
      <c r="Y20" s="354"/>
      <c r="Z20" s="354"/>
      <c r="AA20" s="354"/>
      <c r="AB20" s="354"/>
    </row>
    <row r="21" spans="1:28" ht="17.25" customHeight="1" thickBot="1" x14ac:dyDescent="0.25">
      <c r="A21" s="348"/>
      <c r="B21" s="392"/>
      <c r="C21" s="393"/>
      <c r="D21" s="398"/>
      <c r="E21" s="398"/>
      <c r="F21" s="398"/>
      <c r="G21" s="398"/>
      <c r="H21" s="398"/>
      <c r="I21" s="428"/>
      <c r="J21" s="429"/>
      <c r="K21" s="348"/>
      <c r="L21" s="348"/>
      <c r="M21" s="348"/>
      <c r="N21" s="348"/>
      <c r="O21" s="348"/>
      <c r="P21" s="348"/>
      <c r="Q21" s="348"/>
      <c r="R21" s="348"/>
      <c r="S21" s="354"/>
      <c r="T21" s="354"/>
      <c r="U21" s="354"/>
      <c r="V21" s="354"/>
      <c r="W21" s="354"/>
      <c r="X21" s="354"/>
      <c r="Y21" s="354"/>
      <c r="Z21" s="354"/>
      <c r="AA21" s="354"/>
      <c r="AB21" s="354"/>
    </row>
    <row r="22" spans="1:28" ht="24" customHeight="1" thickBot="1" x14ac:dyDescent="0.25">
      <c r="A22" s="348"/>
      <c r="B22" s="402">
        <f>B20+1</f>
        <v>7</v>
      </c>
      <c r="C22" s="403" t="s">
        <v>27</v>
      </c>
      <c r="D22" s="404">
        <f t="shared" ref="D22:H22" si="1">SUM(D16:D20)</f>
        <v>0</v>
      </c>
      <c r="E22" s="404">
        <f t="shared" si="1"/>
        <v>0</v>
      </c>
      <c r="F22" s="404">
        <f t="shared" si="1"/>
        <v>0</v>
      </c>
      <c r="G22" s="404">
        <f t="shared" si="1"/>
        <v>0</v>
      </c>
      <c r="H22" s="404">
        <f t="shared" si="1"/>
        <v>2.1</v>
      </c>
      <c r="I22" s="431">
        <f>SUM(I16:I20)</f>
        <v>1371.087799800945</v>
      </c>
      <c r="J22" s="405">
        <f>SUM(J16:J20)</f>
        <v>6529.9903809108955</v>
      </c>
      <c r="K22" s="348"/>
      <c r="L22" s="348"/>
      <c r="M22" s="348"/>
      <c r="N22" s="348"/>
      <c r="O22" s="348"/>
      <c r="P22" s="348"/>
      <c r="Q22" s="348"/>
      <c r="R22" s="348"/>
      <c r="S22" s="354"/>
      <c r="T22" s="354"/>
      <c r="U22" s="354"/>
      <c r="V22" s="354"/>
      <c r="W22" s="354"/>
      <c r="X22" s="354"/>
      <c r="Y22" s="354"/>
      <c r="Z22" s="354"/>
      <c r="AA22" s="354"/>
      <c r="AB22" s="354"/>
    </row>
    <row r="23" spans="1:28" ht="15" x14ac:dyDescent="0.2">
      <c r="A23" s="348"/>
      <c r="F23" s="407"/>
      <c r="G23" s="407"/>
      <c r="H23" s="407"/>
      <c r="I23" s="407"/>
      <c r="J23" s="407"/>
      <c r="K23" s="348"/>
      <c r="L23" s="348"/>
      <c r="M23" s="348"/>
      <c r="N23" s="348"/>
      <c r="O23" s="348"/>
      <c r="P23" s="348"/>
      <c r="Q23" s="348"/>
      <c r="R23" s="348"/>
      <c r="S23" s="354"/>
      <c r="T23" s="354"/>
      <c r="U23" s="354"/>
      <c r="V23" s="354"/>
      <c r="W23" s="354"/>
      <c r="X23" s="354"/>
      <c r="Y23" s="354"/>
      <c r="Z23" s="354"/>
      <c r="AA23" s="354"/>
      <c r="AB23" s="354"/>
    </row>
    <row r="24" spans="1:28" ht="15" x14ac:dyDescent="0.2">
      <c r="A24" s="348"/>
      <c r="B24" s="354" t="s">
        <v>30</v>
      </c>
      <c r="C24" s="354"/>
      <c r="D24" s="348"/>
      <c r="E24" s="348"/>
      <c r="F24" s="348"/>
      <c r="G24" s="348"/>
      <c r="H24" s="348"/>
      <c r="I24" s="348"/>
      <c r="J24" s="348"/>
      <c r="K24" s="348"/>
      <c r="L24" s="348"/>
      <c r="M24" s="348"/>
      <c r="N24" s="348"/>
      <c r="O24" s="348"/>
      <c r="P24" s="348"/>
      <c r="Q24" s="348"/>
      <c r="R24" s="348"/>
      <c r="S24" s="354"/>
      <c r="T24" s="354"/>
      <c r="U24" s="354"/>
      <c r="V24" s="354"/>
      <c r="W24" s="354"/>
      <c r="X24" s="354"/>
      <c r="Y24" s="354"/>
      <c r="Z24" s="354"/>
      <c r="AA24" s="354"/>
      <c r="AB24" s="354"/>
    </row>
    <row r="25" spans="1:28" ht="15" x14ac:dyDescent="0.2">
      <c r="A25" s="348"/>
      <c r="B25" s="432">
        <v>1</v>
      </c>
      <c r="C25" s="354" t="s">
        <v>38</v>
      </c>
      <c r="D25" s="348"/>
      <c r="E25" s="348"/>
      <c r="F25" s="348"/>
      <c r="G25" s="348"/>
      <c r="H25" s="348"/>
      <c r="I25" s="348"/>
      <c r="J25" s="348"/>
      <c r="K25" s="348"/>
      <c r="L25" s="348"/>
      <c r="M25" s="348"/>
      <c r="N25" s="348"/>
      <c r="O25" s="348"/>
      <c r="P25" s="348"/>
      <c r="Q25" s="348"/>
      <c r="R25" s="348"/>
      <c r="S25" s="354"/>
      <c r="T25" s="354"/>
      <c r="U25" s="354"/>
      <c r="V25" s="354"/>
      <c r="W25" s="354"/>
      <c r="X25" s="354"/>
      <c r="Y25" s="354"/>
      <c r="Z25" s="354"/>
      <c r="AA25" s="354"/>
      <c r="AB25" s="354"/>
    </row>
    <row r="26" spans="1:28" ht="15" x14ac:dyDescent="0.2">
      <c r="A26" s="348"/>
      <c r="B26" s="432">
        <v>2</v>
      </c>
      <c r="C26" s="354" t="s">
        <v>42</v>
      </c>
      <c r="D26" s="348"/>
      <c r="E26" s="348"/>
      <c r="F26" s="348"/>
      <c r="G26" s="348"/>
      <c r="H26" s="348"/>
      <c r="I26" s="348"/>
      <c r="J26" s="348"/>
      <c r="K26" s="348"/>
      <c r="L26" s="348"/>
      <c r="M26" s="348"/>
      <c r="N26" s="348"/>
      <c r="O26" s="348"/>
      <c r="P26" s="348"/>
      <c r="Q26" s="348"/>
      <c r="R26" s="348"/>
      <c r="S26" s="354"/>
      <c r="T26" s="354"/>
      <c r="U26" s="354"/>
      <c r="V26" s="354"/>
      <c r="W26" s="354"/>
      <c r="X26" s="354"/>
      <c r="Y26" s="354"/>
      <c r="Z26" s="354"/>
      <c r="AA26" s="354"/>
      <c r="AB26" s="354"/>
    </row>
    <row r="27" spans="1:28" ht="15" x14ac:dyDescent="0.2">
      <c r="A27" s="348"/>
      <c r="B27" s="348"/>
      <c r="C27" s="348"/>
      <c r="D27" s="348"/>
      <c r="E27" s="348"/>
      <c r="F27" s="348"/>
      <c r="G27" s="348"/>
      <c r="H27" s="348"/>
      <c r="I27" s="348"/>
      <c r="J27" s="348"/>
      <c r="K27" s="348"/>
      <c r="L27" s="348"/>
      <c r="M27" s="348"/>
      <c r="N27" s="348"/>
      <c r="O27" s="348"/>
      <c r="P27" s="348"/>
      <c r="Q27" s="348"/>
      <c r="R27" s="348"/>
      <c r="S27" s="354"/>
      <c r="T27" s="354"/>
      <c r="U27" s="354"/>
      <c r="V27" s="354"/>
      <c r="W27" s="354"/>
      <c r="X27" s="354"/>
      <c r="Y27" s="354"/>
      <c r="Z27" s="354"/>
      <c r="AA27" s="354"/>
      <c r="AB27" s="354"/>
    </row>
    <row r="28" spans="1:28" ht="15" x14ac:dyDescent="0.2">
      <c r="A28" s="348"/>
      <c r="F28" s="348"/>
      <c r="G28" s="348"/>
      <c r="H28" s="348"/>
      <c r="I28" s="348"/>
      <c r="J28" s="348"/>
      <c r="K28" s="348"/>
      <c r="L28" s="348"/>
      <c r="M28" s="348"/>
      <c r="N28" s="348"/>
      <c r="O28" s="348"/>
      <c r="P28" s="348"/>
      <c r="Q28" s="348"/>
      <c r="R28" s="348"/>
      <c r="S28" s="354"/>
      <c r="T28" s="354"/>
      <c r="U28" s="354"/>
      <c r="V28" s="354"/>
      <c r="W28" s="354"/>
      <c r="X28" s="354"/>
      <c r="Y28" s="354"/>
      <c r="Z28" s="354"/>
      <c r="AA28" s="354"/>
      <c r="AB28" s="354"/>
    </row>
    <row r="29" spans="1:28" ht="15" x14ac:dyDescent="0.2">
      <c r="A29" s="348"/>
      <c r="F29" s="348"/>
      <c r="G29" s="348"/>
      <c r="H29" s="348"/>
      <c r="I29" s="348"/>
      <c r="J29" s="348"/>
      <c r="K29" s="348"/>
      <c r="L29" s="348"/>
      <c r="M29" s="348"/>
      <c r="N29" s="348"/>
      <c r="O29" s="348"/>
      <c r="P29" s="348"/>
      <c r="Q29" s="348"/>
      <c r="R29" s="348"/>
      <c r="S29" s="354"/>
      <c r="T29" s="354"/>
      <c r="U29" s="354"/>
      <c r="V29" s="354"/>
      <c r="W29" s="354"/>
      <c r="X29" s="354"/>
      <c r="Y29" s="354"/>
      <c r="Z29" s="354"/>
      <c r="AA29" s="354"/>
      <c r="AB29" s="354"/>
    </row>
    <row r="30" spans="1:28" ht="15" x14ac:dyDescent="0.2">
      <c r="A30" s="348"/>
      <c r="F30" s="348"/>
      <c r="G30" s="348"/>
      <c r="H30" s="348"/>
      <c r="I30" s="348"/>
      <c r="J30" s="348"/>
      <c r="K30" s="348"/>
      <c r="L30" s="348"/>
      <c r="M30" s="348"/>
      <c r="N30" s="348"/>
      <c r="O30" s="348"/>
      <c r="P30" s="348"/>
      <c r="Q30" s="348"/>
      <c r="R30" s="348"/>
      <c r="S30" s="354"/>
      <c r="T30" s="354"/>
      <c r="U30" s="354"/>
      <c r="V30" s="354"/>
      <c r="W30" s="354"/>
      <c r="X30" s="354"/>
      <c r="Y30" s="354"/>
      <c r="Z30" s="354"/>
      <c r="AA30" s="354"/>
      <c r="AB30" s="354"/>
    </row>
    <row r="31" spans="1:28" ht="15" x14ac:dyDescent="0.2">
      <c r="A31" s="348"/>
      <c r="B31" s="348"/>
      <c r="C31" s="348"/>
      <c r="D31" s="348"/>
      <c r="E31" s="348"/>
      <c r="F31" s="348"/>
      <c r="G31" s="348"/>
      <c r="H31" s="348"/>
      <c r="I31" s="348"/>
      <c r="J31" s="348"/>
      <c r="K31" s="348"/>
      <c r="L31" s="348"/>
      <c r="M31" s="348"/>
      <c r="N31" s="348"/>
      <c r="O31" s="348"/>
      <c r="P31" s="348"/>
      <c r="Q31" s="348"/>
      <c r="R31" s="348"/>
      <c r="S31" s="354"/>
      <c r="T31" s="354"/>
      <c r="U31" s="354"/>
      <c r="V31" s="354"/>
      <c r="W31" s="354"/>
      <c r="X31" s="354"/>
      <c r="Y31" s="354"/>
      <c r="Z31" s="354"/>
      <c r="AA31" s="354"/>
      <c r="AB31" s="354"/>
    </row>
    <row r="32" spans="1:28" ht="15" x14ac:dyDescent="0.2">
      <c r="A32" s="348"/>
      <c r="B32" s="348"/>
      <c r="C32" s="348"/>
      <c r="D32" s="348"/>
      <c r="E32" s="348"/>
      <c r="F32" s="348"/>
      <c r="G32" s="348"/>
      <c r="H32" s="348"/>
      <c r="I32" s="348"/>
      <c r="J32" s="348"/>
      <c r="K32" s="348"/>
      <c r="L32" s="348"/>
      <c r="M32" s="348"/>
      <c r="N32" s="348"/>
      <c r="O32" s="348"/>
      <c r="P32" s="348"/>
      <c r="Q32" s="348"/>
      <c r="R32" s="348"/>
      <c r="S32" s="354"/>
      <c r="T32" s="354"/>
      <c r="U32" s="354"/>
      <c r="V32" s="354"/>
      <c r="W32" s="354"/>
      <c r="X32" s="354"/>
      <c r="Y32" s="354"/>
      <c r="Z32" s="354"/>
      <c r="AA32" s="354"/>
      <c r="AB32" s="354"/>
    </row>
    <row r="33" spans="1:28" ht="15" x14ac:dyDescent="0.2">
      <c r="A33" s="348"/>
      <c r="B33" s="348"/>
      <c r="C33" s="348"/>
      <c r="D33" s="348"/>
      <c r="E33" s="348"/>
      <c r="F33" s="348"/>
      <c r="G33" s="348"/>
      <c r="H33" s="348"/>
      <c r="I33" s="348"/>
      <c r="J33" s="348"/>
      <c r="K33" s="348"/>
      <c r="L33" s="348"/>
      <c r="M33" s="348"/>
      <c r="N33" s="348"/>
      <c r="O33" s="348"/>
      <c r="P33" s="348"/>
      <c r="Q33" s="348"/>
      <c r="R33" s="348"/>
      <c r="S33" s="354"/>
      <c r="T33" s="354"/>
      <c r="U33" s="354"/>
      <c r="V33" s="354"/>
      <c r="W33" s="354"/>
      <c r="X33" s="354"/>
      <c r="Y33" s="354"/>
      <c r="Z33" s="354"/>
      <c r="AA33" s="354"/>
      <c r="AB33" s="354"/>
    </row>
    <row r="34" spans="1:28" ht="15" x14ac:dyDescent="0.2">
      <c r="A34" s="348"/>
      <c r="B34" s="348"/>
      <c r="C34" s="348"/>
      <c r="D34" s="348"/>
      <c r="E34" s="348"/>
      <c r="F34" s="348"/>
      <c r="G34" s="348"/>
      <c r="H34" s="348"/>
      <c r="I34" s="348"/>
      <c r="J34" s="348"/>
      <c r="K34" s="348"/>
      <c r="L34" s="348"/>
      <c r="M34" s="348"/>
      <c r="N34" s="348"/>
      <c r="O34" s="348"/>
      <c r="P34" s="348"/>
      <c r="Q34" s="348"/>
      <c r="R34" s="348"/>
      <c r="S34" s="354"/>
      <c r="T34" s="354"/>
      <c r="U34" s="354"/>
      <c r="V34" s="354"/>
      <c r="W34" s="354"/>
      <c r="X34" s="354"/>
      <c r="Y34" s="354"/>
      <c r="Z34" s="354"/>
      <c r="AA34" s="354"/>
      <c r="AB34" s="354"/>
    </row>
    <row r="35" spans="1:28" ht="15" x14ac:dyDescent="0.2">
      <c r="A35" s="348"/>
      <c r="B35" s="348"/>
      <c r="C35" s="348"/>
      <c r="D35" s="348"/>
      <c r="E35" s="348"/>
      <c r="F35" s="348"/>
      <c r="G35" s="348"/>
      <c r="H35" s="348"/>
      <c r="I35" s="348"/>
      <c r="J35" s="348"/>
      <c r="K35" s="348"/>
      <c r="L35" s="348"/>
      <c r="M35" s="348"/>
      <c r="N35" s="348"/>
      <c r="O35" s="348"/>
      <c r="P35" s="348"/>
      <c r="Q35" s="348"/>
      <c r="R35" s="348"/>
      <c r="S35" s="354"/>
      <c r="T35" s="354"/>
      <c r="U35" s="354"/>
      <c r="V35" s="354"/>
      <c r="W35" s="354"/>
      <c r="X35" s="354"/>
      <c r="Y35" s="354"/>
      <c r="Z35" s="354"/>
      <c r="AA35" s="354"/>
      <c r="AB35" s="354"/>
    </row>
    <row r="36" spans="1:28" ht="15" x14ac:dyDescent="0.2">
      <c r="A36" s="348"/>
      <c r="B36" s="348"/>
      <c r="C36" s="348"/>
      <c r="D36" s="348"/>
      <c r="E36" s="348"/>
      <c r="F36" s="348"/>
      <c r="G36" s="348"/>
      <c r="H36" s="348"/>
      <c r="I36" s="348"/>
      <c r="J36" s="348"/>
      <c r="K36" s="348"/>
      <c r="L36" s="348"/>
      <c r="M36" s="348"/>
      <c r="N36" s="348"/>
      <c r="O36" s="348"/>
      <c r="P36" s="348"/>
      <c r="Q36" s="348"/>
      <c r="R36" s="348"/>
      <c r="S36" s="354"/>
      <c r="T36" s="354"/>
      <c r="U36" s="354"/>
      <c r="V36" s="354"/>
      <c r="W36" s="354"/>
      <c r="X36" s="354"/>
      <c r="Y36" s="354"/>
      <c r="Z36" s="354"/>
      <c r="AA36" s="354"/>
      <c r="AB36" s="354"/>
    </row>
    <row r="37" spans="1:28" ht="15" x14ac:dyDescent="0.2">
      <c r="A37" s="348"/>
      <c r="B37" s="348"/>
      <c r="C37" s="348"/>
      <c r="D37" s="348"/>
      <c r="E37" s="348"/>
      <c r="F37" s="348"/>
      <c r="G37" s="348"/>
      <c r="H37" s="348"/>
      <c r="I37" s="348"/>
      <c r="J37" s="348"/>
      <c r="K37" s="348"/>
      <c r="L37" s="348"/>
      <c r="M37" s="348"/>
      <c r="N37" s="348"/>
      <c r="O37" s="348"/>
      <c r="P37" s="348"/>
      <c r="Q37" s="348"/>
      <c r="R37" s="348"/>
      <c r="S37" s="354"/>
      <c r="T37" s="354"/>
      <c r="U37" s="354"/>
      <c r="V37" s="354"/>
      <c r="W37" s="354"/>
      <c r="X37" s="354"/>
      <c r="Y37" s="354"/>
      <c r="Z37" s="354"/>
      <c r="AA37" s="354"/>
      <c r="AB37" s="354"/>
    </row>
    <row r="38" spans="1:28" ht="15" x14ac:dyDescent="0.2">
      <c r="A38" s="348"/>
      <c r="B38" s="348"/>
      <c r="C38" s="348"/>
      <c r="D38" s="348"/>
      <c r="E38" s="348"/>
      <c r="F38" s="348"/>
      <c r="G38" s="348"/>
      <c r="H38" s="348"/>
      <c r="I38" s="348"/>
      <c r="J38" s="348"/>
      <c r="K38" s="348"/>
      <c r="L38" s="348"/>
      <c r="M38" s="348"/>
      <c r="N38" s="348"/>
      <c r="O38" s="348"/>
      <c r="P38" s="348"/>
      <c r="Q38" s="348"/>
      <c r="R38" s="348"/>
      <c r="S38" s="354"/>
      <c r="T38" s="354"/>
      <c r="U38" s="354"/>
      <c r="V38" s="354"/>
      <c r="W38" s="354"/>
      <c r="X38" s="354"/>
      <c r="Y38" s="354"/>
      <c r="Z38" s="354"/>
      <c r="AA38" s="354"/>
      <c r="AB38" s="354"/>
    </row>
    <row r="39" spans="1:28" ht="15" x14ac:dyDescent="0.2">
      <c r="A39" s="348"/>
      <c r="B39" s="348"/>
      <c r="C39" s="348"/>
      <c r="D39" s="348"/>
      <c r="E39" s="348"/>
      <c r="F39" s="348"/>
      <c r="G39" s="348"/>
      <c r="H39" s="348"/>
      <c r="I39" s="348"/>
      <c r="J39" s="348"/>
      <c r="K39" s="348"/>
      <c r="L39" s="348"/>
      <c r="M39" s="348"/>
      <c r="N39" s="348"/>
      <c r="O39" s="348"/>
      <c r="P39" s="348"/>
      <c r="Q39" s="348"/>
      <c r="R39" s="348"/>
      <c r="S39" s="354"/>
      <c r="T39" s="354"/>
      <c r="U39" s="354"/>
      <c r="V39" s="354"/>
      <c r="W39" s="354"/>
      <c r="X39" s="354"/>
      <c r="Y39" s="354"/>
      <c r="Z39" s="354"/>
      <c r="AA39" s="354"/>
      <c r="AB39" s="354"/>
    </row>
    <row r="40" spans="1:28" ht="15" x14ac:dyDescent="0.2">
      <c r="A40" s="348"/>
      <c r="B40" s="348"/>
      <c r="C40" s="348"/>
      <c r="D40" s="348"/>
      <c r="E40" s="348"/>
      <c r="F40" s="348"/>
      <c r="G40" s="348"/>
      <c r="H40" s="348"/>
      <c r="I40" s="348"/>
      <c r="J40" s="348"/>
      <c r="K40" s="348"/>
      <c r="L40" s="348"/>
      <c r="M40" s="348"/>
      <c r="N40" s="348"/>
      <c r="O40" s="348"/>
      <c r="P40" s="348"/>
      <c r="Q40" s="348"/>
      <c r="R40" s="348"/>
      <c r="S40" s="354"/>
      <c r="T40" s="354"/>
      <c r="U40" s="354"/>
      <c r="V40" s="354"/>
      <c r="W40" s="354"/>
      <c r="X40" s="354"/>
      <c r="Y40" s="354"/>
      <c r="Z40" s="354"/>
      <c r="AA40" s="354"/>
      <c r="AB40" s="354"/>
    </row>
    <row r="41" spans="1:28" ht="15" x14ac:dyDescent="0.2">
      <c r="A41" s="348"/>
      <c r="B41" s="348"/>
      <c r="C41" s="348"/>
      <c r="D41" s="348"/>
      <c r="E41" s="348"/>
      <c r="F41" s="348"/>
      <c r="G41" s="348"/>
      <c r="H41" s="348"/>
      <c r="I41" s="348"/>
      <c r="J41" s="348"/>
      <c r="K41" s="348"/>
      <c r="L41" s="348"/>
      <c r="M41" s="348"/>
      <c r="N41" s="348"/>
      <c r="O41" s="348"/>
      <c r="P41" s="348"/>
      <c r="Q41" s="348"/>
      <c r="R41" s="348"/>
      <c r="S41" s="354"/>
      <c r="T41" s="354"/>
      <c r="U41" s="354"/>
      <c r="V41" s="354"/>
      <c r="W41" s="354"/>
      <c r="X41" s="354"/>
      <c r="Y41" s="354"/>
      <c r="Z41" s="354"/>
      <c r="AA41" s="354"/>
      <c r="AB41" s="354"/>
    </row>
    <row r="42" spans="1:28" ht="15" x14ac:dyDescent="0.2">
      <c r="A42" s="348"/>
      <c r="B42" s="348"/>
      <c r="C42" s="348"/>
      <c r="D42" s="348"/>
      <c r="E42" s="348"/>
      <c r="F42" s="348"/>
      <c r="G42" s="348"/>
      <c r="H42" s="348"/>
      <c r="I42" s="348"/>
      <c r="J42" s="348"/>
      <c r="K42" s="348"/>
      <c r="L42" s="348"/>
      <c r="M42" s="348"/>
      <c r="N42" s="348"/>
      <c r="O42" s="348"/>
      <c r="P42" s="348"/>
      <c r="Q42" s="348"/>
      <c r="R42" s="348"/>
      <c r="S42" s="354"/>
      <c r="T42" s="354"/>
      <c r="U42" s="354"/>
      <c r="V42" s="354"/>
      <c r="W42" s="354"/>
      <c r="X42" s="354"/>
      <c r="Y42" s="354"/>
      <c r="Z42" s="354"/>
      <c r="AA42" s="354"/>
      <c r="AB42" s="354"/>
    </row>
    <row r="43" spans="1:28" ht="15" x14ac:dyDescent="0.2">
      <c r="A43" s="348"/>
      <c r="B43" s="348"/>
      <c r="C43" s="348"/>
      <c r="D43" s="348"/>
      <c r="E43" s="348"/>
      <c r="F43" s="348"/>
      <c r="G43" s="348"/>
      <c r="H43" s="348"/>
      <c r="I43" s="348"/>
      <c r="J43" s="348"/>
      <c r="K43" s="348"/>
      <c r="L43" s="348"/>
      <c r="M43" s="348"/>
      <c r="N43" s="348"/>
      <c r="O43" s="348"/>
      <c r="P43" s="348"/>
      <c r="Q43" s="348"/>
      <c r="R43" s="348"/>
      <c r="S43" s="354"/>
      <c r="T43" s="354"/>
      <c r="U43" s="354"/>
      <c r="V43" s="354"/>
      <c r="W43" s="354"/>
      <c r="X43" s="354"/>
      <c r="Y43" s="354"/>
      <c r="Z43" s="354"/>
      <c r="AA43" s="354"/>
      <c r="AB43" s="354"/>
    </row>
    <row r="44" spans="1:28" ht="15" x14ac:dyDescent="0.2">
      <c r="A44" s="348"/>
      <c r="B44" s="348"/>
      <c r="C44" s="348"/>
      <c r="D44" s="348"/>
      <c r="E44" s="348"/>
      <c r="F44" s="348"/>
      <c r="G44" s="348"/>
      <c r="H44" s="348"/>
      <c r="I44" s="348"/>
      <c r="J44" s="348"/>
      <c r="K44" s="348"/>
      <c r="L44" s="348"/>
      <c r="M44" s="348"/>
      <c r="N44" s="348"/>
      <c r="O44" s="348"/>
      <c r="P44" s="348"/>
      <c r="Q44" s="348"/>
      <c r="R44" s="348"/>
      <c r="S44" s="354"/>
      <c r="T44" s="354"/>
      <c r="U44" s="354"/>
      <c r="V44" s="354"/>
      <c r="W44" s="354"/>
      <c r="X44" s="354"/>
      <c r="Y44" s="354"/>
      <c r="Z44" s="354"/>
      <c r="AA44" s="354"/>
      <c r="AB44" s="354"/>
    </row>
    <row r="45" spans="1:28" ht="15" x14ac:dyDescent="0.2">
      <c r="A45" s="348"/>
      <c r="B45" s="348"/>
      <c r="C45" s="348"/>
      <c r="D45" s="348"/>
      <c r="E45" s="348"/>
      <c r="F45" s="348"/>
      <c r="G45" s="348"/>
      <c r="H45" s="348"/>
      <c r="I45" s="348"/>
      <c r="J45" s="348"/>
      <c r="K45" s="348"/>
      <c r="L45" s="348"/>
      <c r="M45" s="348"/>
      <c r="N45" s="348"/>
      <c r="O45" s="348"/>
      <c r="P45" s="348"/>
      <c r="Q45" s="348"/>
      <c r="R45" s="348"/>
      <c r="S45" s="354"/>
      <c r="T45" s="354"/>
      <c r="U45" s="354"/>
      <c r="V45" s="354"/>
      <c r="W45" s="354"/>
      <c r="X45" s="354"/>
      <c r="Y45" s="354"/>
      <c r="Z45" s="354"/>
      <c r="AA45" s="354"/>
      <c r="AB45" s="354"/>
    </row>
    <row r="46" spans="1:28" ht="15" x14ac:dyDescent="0.2">
      <c r="A46" s="348"/>
      <c r="B46" s="348"/>
      <c r="C46" s="348"/>
      <c r="D46" s="348"/>
      <c r="E46" s="348"/>
      <c r="F46" s="348"/>
      <c r="G46" s="348"/>
      <c r="H46" s="348"/>
      <c r="I46" s="348"/>
      <c r="J46" s="348"/>
      <c r="K46" s="348"/>
      <c r="L46" s="348"/>
      <c r="M46" s="348"/>
      <c r="N46" s="348"/>
      <c r="O46" s="348"/>
      <c r="P46" s="348"/>
      <c r="Q46" s="348"/>
      <c r="R46" s="348"/>
      <c r="S46" s="354"/>
      <c r="T46" s="354"/>
      <c r="U46" s="354"/>
      <c r="V46" s="354"/>
      <c r="W46" s="354"/>
      <c r="X46" s="354"/>
      <c r="Y46" s="354"/>
      <c r="Z46" s="354"/>
      <c r="AA46" s="354"/>
      <c r="AB46" s="354"/>
    </row>
    <row r="47" spans="1:28" ht="15" x14ac:dyDescent="0.2">
      <c r="A47" s="348"/>
      <c r="B47" s="348"/>
      <c r="C47" s="348"/>
      <c r="D47" s="348"/>
      <c r="E47" s="348"/>
      <c r="F47" s="348"/>
      <c r="G47" s="348"/>
      <c r="H47" s="348"/>
      <c r="I47" s="348"/>
      <c r="J47" s="348"/>
      <c r="K47" s="348"/>
      <c r="L47" s="348"/>
      <c r="M47" s="348"/>
      <c r="N47" s="348"/>
      <c r="O47" s="348"/>
      <c r="P47" s="348"/>
      <c r="Q47" s="348"/>
      <c r="R47" s="348"/>
      <c r="S47" s="354"/>
      <c r="T47" s="354"/>
      <c r="U47" s="354"/>
      <c r="V47" s="354"/>
      <c r="W47" s="354"/>
      <c r="X47" s="354"/>
      <c r="Y47" s="354"/>
      <c r="Z47" s="354"/>
      <c r="AA47" s="354"/>
      <c r="AB47" s="354"/>
    </row>
    <row r="48" spans="1:28" ht="15" x14ac:dyDescent="0.2">
      <c r="A48" s="348"/>
      <c r="B48" s="348"/>
      <c r="C48" s="348"/>
      <c r="D48" s="348"/>
      <c r="E48" s="348"/>
      <c r="F48" s="348"/>
      <c r="G48" s="348"/>
      <c r="H48" s="348"/>
      <c r="I48" s="348"/>
      <c r="J48" s="348"/>
      <c r="K48" s="348"/>
      <c r="L48" s="348"/>
      <c r="M48" s="348"/>
      <c r="N48" s="348"/>
      <c r="O48" s="348"/>
      <c r="P48" s="348"/>
      <c r="Q48" s="348"/>
      <c r="R48" s="348"/>
      <c r="S48" s="354"/>
      <c r="T48" s="354"/>
      <c r="U48" s="354"/>
      <c r="V48" s="354"/>
      <c r="W48" s="354"/>
      <c r="X48" s="354"/>
      <c r="Y48" s="354"/>
      <c r="Z48" s="354"/>
      <c r="AA48" s="354"/>
      <c r="AB48" s="354"/>
    </row>
    <row r="49" spans="1:28" ht="15" x14ac:dyDescent="0.2">
      <c r="A49" s="348"/>
      <c r="B49" s="348"/>
      <c r="C49" s="348"/>
      <c r="D49" s="348"/>
      <c r="E49" s="348"/>
      <c r="F49" s="348"/>
      <c r="G49" s="348"/>
      <c r="H49" s="348"/>
      <c r="I49" s="348"/>
      <c r="J49" s="348"/>
      <c r="K49" s="348"/>
      <c r="L49" s="348"/>
      <c r="M49" s="348"/>
      <c r="N49" s="348"/>
      <c r="O49" s="348"/>
      <c r="P49" s="348"/>
      <c r="Q49" s="348"/>
      <c r="R49" s="348"/>
      <c r="S49" s="354"/>
      <c r="T49" s="354"/>
      <c r="U49" s="354"/>
      <c r="V49" s="354"/>
      <c r="W49" s="354"/>
      <c r="X49" s="354"/>
      <c r="Y49" s="354"/>
      <c r="Z49" s="354"/>
      <c r="AA49" s="354"/>
      <c r="AB49" s="354"/>
    </row>
    <row r="50" spans="1:28" ht="15" x14ac:dyDescent="0.2">
      <c r="A50" s="348"/>
      <c r="B50" s="348"/>
      <c r="C50" s="348"/>
      <c r="D50" s="348"/>
      <c r="E50" s="348"/>
      <c r="F50" s="348"/>
      <c r="G50" s="348"/>
      <c r="H50" s="348"/>
      <c r="I50" s="348"/>
      <c r="J50" s="348"/>
      <c r="K50" s="348"/>
      <c r="L50" s="348"/>
      <c r="M50" s="348"/>
      <c r="N50" s="348"/>
      <c r="O50" s="348"/>
      <c r="P50" s="348"/>
      <c r="Q50" s="348"/>
      <c r="R50" s="348"/>
      <c r="S50" s="354"/>
      <c r="T50" s="354"/>
      <c r="U50" s="354"/>
      <c r="V50" s="354"/>
      <c r="W50" s="354"/>
      <c r="X50" s="354"/>
      <c r="Y50" s="354"/>
      <c r="Z50" s="354"/>
      <c r="AA50" s="354"/>
      <c r="AB50" s="354"/>
    </row>
    <row r="51" spans="1:28" ht="14.25" x14ac:dyDescent="0.2">
      <c r="A51" s="354"/>
      <c r="B51" s="354"/>
      <c r="C51" s="354"/>
      <c r="D51" s="354"/>
      <c r="E51" s="354"/>
      <c r="F51" s="354"/>
      <c r="G51" s="354"/>
      <c r="H51" s="354"/>
      <c r="I51" s="354"/>
      <c r="J51" s="354"/>
      <c r="K51" s="354"/>
      <c r="L51" s="354"/>
      <c r="M51" s="354"/>
      <c r="N51" s="354"/>
      <c r="O51" s="354"/>
      <c r="P51" s="354"/>
      <c r="Q51" s="354"/>
      <c r="R51" s="354"/>
      <c r="S51" s="354"/>
      <c r="T51" s="354"/>
      <c r="U51" s="354"/>
      <c r="V51" s="354"/>
      <c r="W51" s="354"/>
      <c r="X51" s="354"/>
      <c r="Y51" s="354"/>
      <c r="Z51" s="354"/>
      <c r="AA51" s="354"/>
      <c r="AB51" s="354"/>
    </row>
    <row r="52" spans="1:28" ht="14.25" x14ac:dyDescent="0.2">
      <c r="A52" s="354"/>
      <c r="B52" s="354"/>
      <c r="C52" s="354"/>
      <c r="D52" s="354"/>
      <c r="E52" s="354"/>
      <c r="F52" s="354"/>
      <c r="G52" s="354"/>
      <c r="H52" s="354"/>
      <c r="I52" s="354"/>
      <c r="J52" s="354"/>
      <c r="K52" s="354"/>
      <c r="L52" s="354"/>
      <c r="M52" s="354"/>
      <c r="N52" s="354"/>
      <c r="O52" s="354"/>
      <c r="P52" s="354"/>
      <c r="Q52" s="354"/>
      <c r="R52" s="354"/>
      <c r="S52" s="354"/>
      <c r="T52" s="354"/>
      <c r="U52" s="354"/>
      <c r="V52" s="354"/>
      <c r="W52" s="354"/>
      <c r="X52" s="354"/>
      <c r="Y52" s="354"/>
      <c r="Z52" s="354"/>
      <c r="AA52" s="354"/>
      <c r="AB52" s="354"/>
    </row>
    <row r="53" spans="1:28" ht="14.25" x14ac:dyDescent="0.2">
      <c r="A53" s="354"/>
      <c r="B53" s="354"/>
      <c r="C53" s="354"/>
      <c r="D53" s="354"/>
      <c r="E53" s="354"/>
      <c r="F53" s="354"/>
      <c r="G53" s="354"/>
      <c r="H53" s="354"/>
      <c r="I53" s="354"/>
      <c r="J53" s="354"/>
      <c r="K53" s="354"/>
      <c r="L53" s="354"/>
      <c r="M53" s="354"/>
      <c r="N53" s="354"/>
      <c r="O53" s="354"/>
      <c r="P53" s="354"/>
      <c r="Q53" s="354"/>
      <c r="R53" s="354"/>
      <c r="S53" s="354"/>
      <c r="T53" s="354"/>
      <c r="U53" s="354"/>
      <c r="V53" s="354"/>
      <c r="W53" s="354"/>
      <c r="X53" s="354"/>
      <c r="Y53" s="354"/>
      <c r="Z53" s="354"/>
      <c r="AA53" s="354"/>
      <c r="AB53" s="354"/>
    </row>
    <row r="54" spans="1:28" ht="14.25" x14ac:dyDescent="0.2">
      <c r="A54" s="354"/>
      <c r="B54" s="354"/>
      <c r="C54" s="354"/>
      <c r="D54" s="354"/>
      <c r="E54" s="354"/>
      <c r="F54" s="354"/>
      <c r="G54" s="354"/>
      <c r="H54" s="354"/>
      <c r="I54" s="354"/>
      <c r="J54" s="354"/>
      <c r="K54" s="354"/>
      <c r="L54" s="354"/>
      <c r="M54" s="354"/>
      <c r="N54" s="354"/>
      <c r="O54" s="354"/>
      <c r="P54" s="354"/>
      <c r="Q54" s="354"/>
      <c r="R54" s="354"/>
      <c r="S54" s="354"/>
      <c r="T54" s="354"/>
      <c r="U54" s="354"/>
      <c r="V54" s="354"/>
      <c r="W54" s="354"/>
      <c r="X54" s="354"/>
      <c r="Y54" s="354"/>
      <c r="Z54" s="354"/>
      <c r="AA54" s="354"/>
      <c r="AB54" s="354"/>
    </row>
    <row r="55" spans="1:28" ht="14.25" x14ac:dyDescent="0.2">
      <c r="A55" s="354"/>
      <c r="B55" s="354"/>
      <c r="C55" s="354"/>
      <c r="D55" s="354"/>
      <c r="E55" s="354"/>
      <c r="F55" s="354"/>
      <c r="G55" s="354"/>
      <c r="H55" s="354"/>
      <c r="I55" s="354"/>
      <c r="J55" s="354"/>
      <c r="K55" s="354"/>
      <c r="L55" s="354"/>
      <c r="M55" s="354"/>
      <c r="N55" s="354"/>
      <c r="O55" s="354"/>
      <c r="P55" s="354"/>
      <c r="Q55" s="354"/>
      <c r="R55" s="354"/>
      <c r="S55" s="354"/>
      <c r="T55" s="354"/>
      <c r="U55" s="354"/>
      <c r="V55" s="354"/>
      <c r="W55" s="354"/>
      <c r="X55" s="354"/>
      <c r="Y55" s="354"/>
      <c r="Z55" s="354"/>
      <c r="AA55" s="354"/>
      <c r="AB55" s="354"/>
    </row>
    <row r="56" spans="1:28" ht="14.25" x14ac:dyDescent="0.2">
      <c r="A56" s="354"/>
      <c r="B56" s="354"/>
      <c r="C56" s="354"/>
      <c r="D56" s="354"/>
      <c r="E56" s="354"/>
      <c r="F56" s="354"/>
      <c r="G56" s="354"/>
      <c r="H56" s="354"/>
      <c r="I56" s="354"/>
      <c r="J56" s="354"/>
      <c r="K56" s="354"/>
      <c r="L56" s="354"/>
      <c r="M56" s="354"/>
      <c r="N56" s="354"/>
      <c r="O56" s="354"/>
      <c r="P56" s="354"/>
      <c r="Q56" s="354"/>
      <c r="R56" s="354"/>
      <c r="S56" s="354"/>
      <c r="T56" s="354"/>
      <c r="U56" s="354"/>
      <c r="V56" s="354"/>
      <c r="W56" s="354"/>
      <c r="X56" s="354"/>
      <c r="Y56" s="354"/>
      <c r="Z56" s="354"/>
      <c r="AA56" s="354"/>
      <c r="AB56" s="354"/>
    </row>
    <row r="57" spans="1:28" ht="14.25" x14ac:dyDescent="0.2">
      <c r="A57" s="354"/>
      <c r="B57" s="354"/>
      <c r="C57" s="354"/>
      <c r="D57" s="354"/>
      <c r="E57" s="354"/>
      <c r="F57" s="354"/>
      <c r="G57" s="354"/>
      <c r="H57" s="354"/>
      <c r="I57" s="354"/>
      <c r="J57" s="354"/>
      <c r="K57" s="354"/>
      <c r="L57" s="354"/>
      <c r="M57" s="354"/>
      <c r="N57" s="354"/>
      <c r="O57" s="354"/>
      <c r="P57" s="354"/>
      <c r="Q57" s="354"/>
      <c r="R57" s="354"/>
      <c r="S57" s="354"/>
      <c r="T57" s="354"/>
      <c r="U57" s="354"/>
      <c r="V57" s="354"/>
      <c r="W57" s="354"/>
      <c r="X57" s="354"/>
      <c r="Y57" s="354"/>
      <c r="Z57" s="354"/>
      <c r="AA57" s="354"/>
      <c r="AB57" s="354"/>
    </row>
    <row r="58" spans="1:28" ht="14.25" x14ac:dyDescent="0.2">
      <c r="A58" s="354"/>
      <c r="B58" s="354"/>
      <c r="C58" s="354"/>
      <c r="D58" s="354"/>
      <c r="E58" s="354"/>
      <c r="F58" s="354"/>
      <c r="G58" s="354"/>
      <c r="H58" s="354"/>
      <c r="I58" s="354"/>
      <c r="J58" s="354"/>
      <c r="K58" s="354"/>
      <c r="L58" s="354"/>
      <c r="M58" s="354"/>
      <c r="N58" s="354"/>
      <c r="O58" s="354"/>
      <c r="P58" s="354"/>
      <c r="Q58" s="354"/>
      <c r="R58" s="354"/>
      <c r="S58" s="354"/>
      <c r="T58" s="354"/>
      <c r="U58" s="354"/>
      <c r="V58" s="354"/>
      <c r="W58" s="354"/>
      <c r="X58" s="354"/>
      <c r="Y58" s="354"/>
      <c r="Z58" s="354"/>
      <c r="AA58" s="354"/>
      <c r="AB58" s="354"/>
    </row>
    <row r="59" spans="1:28" ht="14.25" x14ac:dyDescent="0.2">
      <c r="A59" s="354"/>
      <c r="B59" s="354"/>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row>
    <row r="60" spans="1:28" ht="14.25" x14ac:dyDescent="0.2">
      <c r="A60" s="354"/>
      <c r="B60" s="354"/>
      <c r="C60" s="354"/>
      <c r="D60" s="354"/>
      <c r="E60" s="354"/>
      <c r="F60" s="354"/>
      <c r="G60" s="354"/>
      <c r="H60" s="354"/>
      <c r="I60" s="354"/>
      <c r="J60" s="354"/>
      <c r="K60" s="354"/>
      <c r="L60" s="354"/>
      <c r="M60" s="354"/>
      <c r="N60" s="354"/>
      <c r="O60" s="354"/>
      <c r="P60" s="354"/>
      <c r="Q60" s="354"/>
      <c r="R60" s="354"/>
      <c r="S60" s="354"/>
      <c r="T60" s="354"/>
      <c r="U60" s="354"/>
      <c r="V60" s="354"/>
      <c r="W60" s="354"/>
      <c r="X60" s="354"/>
      <c r="Y60" s="354"/>
      <c r="Z60" s="354"/>
      <c r="AA60" s="354"/>
      <c r="AB60" s="354"/>
    </row>
    <row r="61" spans="1:28" ht="14.25" x14ac:dyDescent="0.2">
      <c r="A61" s="354"/>
      <c r="B61" s="354"/>
      <c r="C61" s="354"/>
      <c r="D61" s="354"/>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row>
    <row r="62" spans="1:28" ht="14.25" x14ac:dyDescent="0.2">
      <c r="A62" s="354"/>
      <c r="B62" s="354"/>
      <c r="C62" s="354"/>
      <c r="D62" s="354"/>
      <c r="E62" s="354"/>
      <c r="F62" s="354"/>
      <c r="G62" s="354"/>
      <c r="H62" s="354"/>
      <c r="I62" s="354"/>
      <c r="J62" s="354"/>
      <c r="K62" s="354"/>
      <c r="L62" s="354"/>
      <c r="M62" s="354"/>
      <c r="N62" s="354"/>
      <c r="O62" s="354"/>
      <c r="P62" s="354"/>
      <c r="Q62" s="354"/>
      <c r="R62" s="354"/>
      <c r="S62" s="354"/>
      <c r="T62" s="354"/>
      <c r="U62" s="354"/>
      <c r="V62" s="354"/>
      <c r="W62" s="354"/>
      <c r="X62" s="354"/>
      <c r="Y62" s="354"/>
      <c r="Z62" s="354"/>
      <c r="AA62" s="354"/>
      <c r="AB62" s="354"/>
    </row>
    <row r="63" spans="1:28" ht="14.25" x14ac:dyDescent="0.2">
      <c r="A63" s="354"/>
      <c r="B63" s="354"/>
      <c r="C63" s="354"/>
      <c r="D63" s="354"/>
      <c r="E63" s="354"/>
      <c r="F63" s="354"/>
      <c r="G63" s="354"/>
      <c r="H63" s="354"/>
      <c r="I63" s="354"/>
      <c r="J63" s="354"/>
      <c r="K63" s="354"/>
      <c r="L63" s="354"/>
      <c r="M63" s="354"/>
      <c r="N63" s="354"/>
      <c r="O63" s="354"/>
      <c r="P63" s="354"/>
      <c r="Q63" s="354"/>
      <c r="R63" s="354"/>
      <c r="S63" s="354"/>
      <c r="T63" s="354"/>
      <c r="U63" s="354"/>
      <c r="V63" s="354"/>
      <c r="W63" s="354"/>
      <c r="X63" s="354"/>
      <c r="Y63" s="354"/>
      <c r="Z63" s="354"/>
      <c r="AA63" s="354"/>
      <c r="AB63" s="354"/>
    </row>
    <row r="64" spans="1:28" ht="14.25" x14ac:dyDescent="0.2">
      <c r="A64" s="354"/>
      <c r="B64" s="354"/>
      <c r="C64" s="354"/>
      <c r="D64" s="354"/>
      <c r="E64" s="354"/>
      <c r="F64" s="354"/>
      <c r="G64" s="354"/>
      <c r="H64" s="354"/>
      <c r="I64" s="354"/>
      <c r="J64" s="354"/>
      <c r="K64" s="354"/>
      <c r="L64" s="354"/>
      <c r="M64" s="354"/>
      <c r="N64" s="354"/>
      <c r="O64" s="354"/>
      <c r="P64" s="354"/>
      <c r="Q64" s="354"/>
      <c r="R64" s="354"/>
      <c r="S64" s="354"/>
      <c r="T64" s="354"/>
      <c r="U64" s="354"/>
      <c r="V64" s="354"/>
      <c r="W64" s="354"/>
      <c r="X64" s="354"/>
      <c r="Y64" s="354"/>
      <c r="Z64" s="354"/>
      <c r="AA64" s="354"/>
      <c r="AB64" s="354"/>
    </row>
    <row r="65" spans="1:28" ht="14.25" x14ac:dyDescent="0.2">
      <c r="A65" s="354"/>
      <c r="B65" s="354"/>
      <c r="C65" s="354"/>
      <c r="D65" s="354"/>
      <c r="E65" s="354"/>
      <c r="F65" s="354"/>
      <c r="G65" s="354"/>
      <c r="H65" s="354"/>
      <c r="I65" s="354"/>
      <c r="J65" s="354"/>
      <c r="K65" s="354"/>
      <c r="L65" s="354"/>
      <c r="M65" s="354"/>
      <c r="N65" s="354"/>
      <c r="O65" s="354"/>
      <c r="P65" s="354"/>
      <c r="Q65" s="354"/>
      <c r="R65" s="354"/>
      <c r="S65" s="354"/>
      <c r="T65" s="354"/>
      <c r="U65" s="354"/>
      <c r="V65" s="354"/>
      <c r="W65" s="354"/>
      <c r="X65" s="354"/>
      <c r="Y65" s="354"/>
      <c r="Z65" s="354"/>
      <c r="AA65" s="354"/>
      <c r="AB65" s="354"/>
    </row>
    <row r="66" spans="1:28" ht="14.25" x14ac:dyDescent="0.2">
      <c r="A66" s="354"/>
      <c r="B66" s="354"/>
      <c r="C66" s="354"/>
      <c r="D66" s="354"/>
      <c r="E66" s="354"/>
      <c r="F66" s="354"/>
      <c r="G66" s="354"/>
      <c r="H66" s="354"/>
      <c r="I66" s="354"/>
      <c r="J66" s="354"/>
      <c r="K66" s="354"/>
      <c r="L66" s="354"/>
      <c r="M66" s="354"/>
      <c r="N66" s="354"/>
      <c r="O66" s="354"/>
      <c r="P66" s="354"/>
      <c r="Q66" s="354"/>
      <c r="R66" s="354"/>
      <c r="S66" s="354"/>
      <c r="T66" s="354"/>
      <c r="U66" s="354"/>
      <c r="V66" s="354"/>
      <c r="W66" s="354"/>
      <c r="X66" s="354"/>
      <c r="Y66" s="354"/>
      <c r="Z66" s="354"/>
      <c r="AA66" s="354"/>
      <c r="AB66" s="354"/>
    </row>
    <row r="67" spans="1:28" ht="14.25" x14ac:dyDescent="0.2">
      <c r="A67" s="354"/>
      <c r="B67" s="354"/>
      <c r="C67" s="354"/>
      <c r="D67" s="354"/>
      <c r="E67" s="354"/>
      <c r="F67" s="354"/>
      <c r="G67" s="354"/>
      <c r="H67" s="354"/>
      <c r="I67" s="354"/>
      <c r="J67" s="354"/>
      <c r="K67" s="354"/>
      <c r="L67" s="354"/>
      <c r="M67" s="354"/>
      <c r="N67" s="354"/>
      <c r="O67" s="354"/>
      <c r="P67" s="354"/>
      <c r="Q67" s="354"/>
      <c r="R67" s="354"/>
      <c r="S67" s="354"/>
      <c r="T67" s="354"/>
      <c r="U67" s="354"/>
      <c r="V67" s="354"/>
      <c r="W67" s="354"/>
      <c r="X67" s="354"/>
      <c r="Y67" s="354"/>
      <c r="Z67" s="354"/>
      <c r="AA67" s="354"/>
      <c r="AB67" s="354"/>
    </row>
    <row r="68" spans="1:28" ht="14.25" x14ac:dyDescent="0.2">
      <c r="A68" s="354"/>
      <c r="B68" s="354"/>
      <c r="C68" s="354"/>
      <c r="D68" s="354"/>
      <c r="E68" s="354"/>
      <c r="F68" s="354"/>
      <c r="G68" s="354"/>
      <c r="H68" s="354"/>
      <c r="I68" s="354"/>
      <c r="J68" s="354"/>
      <c r="K68" s="354"/>
      <c r="L68" s="354"/>
      <c r="M68" s="354"/>
      <c r="N68" s="354"/>
      <c r="O68" s="354"/>
      <c r="P68" s="354"/>
      <c r="Q68" s="354"/>
      <c r="R68" s="354"/>
      <c r="S68" s="354"/>
      <c r="T68" s="354"/>
      <c r="U68" s="354"/>
      <c r="V68" s="354"/>
      <c r="W68" s="354"/>
      <c r="X68" s="354"/>
      <c r="Y68" s="354"/>
      <c r="Z68" s="354"/>
      <c r="AA68" s="354"/>
      <c r="AB68" s="354"/>
    </row>
    <row r="69" spans="1:28" ht="14.25" x14ac:dyDescent="0.2">
      <c r="A69" s="354"/>
      <c r="B69" s="354"/>
      <c r="C69" s="354"/>
      <c r="D69" s="354"/>
      <c r="E69" s="354"/>
      <c r="F69" s="354"/>
      <c r="G69" s="354"/>
      <c r="H69" s="354"/>
      <c r="I69" s="354"/>
      <c r="J69" s="354"/>
      <c r="K69" s="354"/>
      <c r="L69" s="354"/>
      <c r="M69" s="354"/>
      <c r="N69" s="354"/>
      <c r="O69" s="354"/>
      <c r="P69" s="354"/>
      <c r="Q69" s="354"/>
      <c r="R69" s="354"/>
      <c r="S69" s="354"/>
      <c r="T69" s="354"/>
      <c r="U69" s="354"/>
      <c r="V69" s="354"/>
      <c r="W69" s="354"/>
      <c r="X69" s="354"/>
      <c r="Y69" s="354"/>
      <c r="Z69" s="354"/>
      <c r="AA69" s="354"/>
      <c r="AB69" s="354"/>
    </row>
    <row r="70" spans="1:28" ht="14.25" x14ac:dyDescent="0.2">
      <c r="A70" s="354"/>
      <c r="B70" s="354"/>
      <c r="C70" s="354"/>
      <c r="D70" s="354"/>
      <c r="E70" s="354"/>
      <c r="F70" s="354"/>
      <c r="G70" s="354"/>
      <c r="H70" s="354"/>
      <c r="I70" s="354"/>
      <c r="J70" s="354"/>
      <c r="K70" s="354"/>
      <c r="L70" s="354"/>
      <c r="M70" s="354"/>
      <c r="N70" s="354"/>
      <c r="O70" s="354"/>
      <c r="P70" s="354"/>
      <c r="Q70" s="354"/>
      <c r="R70" s="354"/>
      <c r="S70" s="354"/>
      <c r="T70" s="354"/>
      <c r="U70" s="354"/>
      <c r="V70" s="354"/>
      <c r="W70" s="354"/>
      <c r="X70" s="354"/>
      <c r="Y70" s="354"/>
      <c r="Z70" s="354"/>
      <c r="AA70" s="354"/>
      <c r="AB70" s="354"/>
    </row>
    <row r="71" spans="1:28" ht="14.25" x14ac:dyDescent="0.2">
      <c r="A71" s="354"/>
      <c r="B71" s="354"/>
      <c r="C71" s="354"/>
      <c r="D71" s="354"/>
      <c r="E71" s="354"/>
      <c r="F71" s="354"/>
      <c r="G71" s="354"/>
      <c r="H71" s="354"/>
      <c r="I71" s="354"/>
      <c r="J71" s="354"/>
      <c r="K71" s="354"/>
      <c r="L71" s="354"/>
      <c r="M71" s="354"/>
      <c r="N71" s="354"/>
      <c r="O71" s="354"/>
      <c r="P71" s="354"/>
      <c r="Q71" s="354"/>
      <c r="R71" s="354"/>
      <c r="S71" s="354"/>
      <c r="T71" s="354"/>
      <c r="U71" s="354"/>
      <c r="V71" s="354"/>
      <c r="W71" s="354"/>
      <c r="X71" s="354"/>
      <c r="Y71" s="354"/>
      <c r="Z71" s="354"/>
      <c r="AA71" s="354"/>
      <c r="AB71" s="354"/>
    </row>
    <row r="72" spans="1:28" ht="14.25" x14ac:dyDescent="0.2">
      <c r="A72" s="354"/>
      <c r="B72" s="354"/>
      <c r="C72" s="354"/>
      <c r="D72" s="354"/>
      <c r="E72" s="354"/>
      <c r="F72" s="354"/>
      <c r="G72" s="354"/>
      <c r="H72" s="354"/>
      <c r="I72" s="354"/>
      <c r="J72" s="354"/>
      <c r="K72" s="354"/>
      <c r="L72" s="354"/>
      <c r="M72" s="354"/>
      <c r="N72" s="354"/>
      <c r="O72" s="354"/>
      <c r="P72" s="354"/>
      <c r="Q72" s="354"/>
      <c r="R72" s="354"/>
      <c r="S72" s="354"/>
      <c r="T72" s="354"/>
      <c r="U72" s="354"/>
      <c r="V72" s="354"/>
      <c r="W72" s="354"/>
      <c r="X72" s="354"/>
      <c r="Y72" s="354"/>
      <c r="Z72" s="354"/>
      <c r="AA72" s="354"/>
      <c r="AB72" s="354"/>
    </row>
    <row r="73" spans="1:28" ht="14.25" x14ac:dyDescent="0.2">
      <c r="A73" s="354"/>
      <c r="B73" s="354"/>
      <c r="C73" s="354"/>
      <c r="D73" s="354"/>
      <c r="E73" s="354"/>
      <c r="F73" s="354"/>
      <c r="G73" s="354"/>
      <c r="H73" s="354"/>
      <c r="I73" s="354"/>
      <c r="J73" s="354"/>
      <c r="K73" s="354"/>
      <c r="L73" s="354"/>
      <c r="M73" s="354"/>
      <c r="N73" s="354"/>
      <c r="O73" s="354"/>
      <c r="P73" s="354"/>
      <c r="Q73" s="354"/>
      <c r="R73" s="354"/>
      <c r="S73" s="354"/>
      <c r="T73" s="354"/>
      <c r="U73" s="354"/>
      <c r="V73" s="354"/>
      <c r="W73" s="354"/>
      <c r="X73" s="354"/>
      <c r="Y73" s="354"/>
      <c r="Z73" s="354"/>
      <c r="AA73" s="354"/>
      <c r="AB73" s="354"/>
    </row>
  </sheetData>
  <mergeCells count="2">
    <mergeCell ref="B7:J7"/>
    <mergeCell ref="B8:J8"/>
  </mergeCells>
  <printOptions horizontalCentered="1"/>
  <pageMargins left="0.51" right="0.51180993000874886" top="0.74803040244969377" bottom="0.23622047244094488" header="0" footer="0"/>
  <pageSetup scale="7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pageSetUpPr fitToPage="1"/>
  </sheetPr>
  <dimension ref="A1:AA107"/>
  <sheetViews>
    <sheetView view="pageBreakPreview" zoomScaleNormal="100" zoomScaleSheetLayoutView="100" workbookViewId="0">
      <selection activeCell="B7" sqref="B7:L7"/>
    </sheetView>
  </sheetViews>
  <sheetFormatPr defaultRowHeight="12.75" x14ac:dyDescent="0.2"/>
  <cols>
    <col min="1" max="1" width="2.5703125" customWidth="1"/>
    <col min="2" max="2" width="6.42578125" style="1" customWidth="1"/>
    <col min="3" max="3" width="33.7109375" style="2" customWidth="1"/>
    <col min="4" max="4" width="12.42578125" style="2" customWidth="1"/>
    <col min="5" max="5" width="20.5703125" style="2" customWidth="1"/>
    <col min="6" max="6" width="12.42578125" style="2" customWidth="1"/>
    <col min="7" max="7" width="12.42578125" customWidth="1"/>
    <col min="8" max="8" width="20.5703125" customWidth="1"/>
    <col min="9" max="10" width="12.42578125" customWidth="1"/>
    <col min="11" max="11" width="21" customWidth="1"/>
    <col min="12" max="12" width="12.42578125" customWidth="1"/>
    <col min="13" max="13" width="2.5703125" customWidth="1"/>
  </cols>
  <sheetData>
    <row r="1" spans="1:27" s="7" customFormat="1" ht="17.25" customHeight="1" x14ac:dyDescent="0.2">
      <c r="A1" s="14"/>
      <c r="B1" s="115" t="s">
        <v>0</v>
      </c>
      <c r="C1" s="17"/>
      <c r="D1" s="17"/>
      <c r="E1" s="17"/>
      <c r="F1" s="17"/>
      <c r="G1" s="14"/>
      <c r="H1" s="14"/>
      <c r="J1" s="14"/>
      <c r="K1" s="14"/>
      <c r="L1" s="13" t="s">
        <v>1</v>
      </c>
      <c r="M1" s="14"/>
      <c r="N1"/>
      <c r="O1"/>
      <c r="P1"/>
      <c r="Q1"/>
      <c r="R1"/>
      <c r="S1"/>
      <c r="T1"/>
      <c r="U1"/>
      <c r="V1"/>
      <c r="W1"/>
      <c r="X1"/>
      <c r="Y1"/>
      <c r="Z1"/>
      <c r="AA1"/>
    </row>
    <row r="2" spans="1:27" s="7" customFormat="1" ht="17.25" customHeight="1" x14ac:dyDescent="0.2">
      <c r="A2" s="14"/>
      <c r="B2" s="115"/>
      <c r="C2" s="15"/>
      <c r="D2" s="15"/>
      <c r="E2" s="15"/>
      <c r="F2" s="15"/>
      <c r="G2" s="14"/>
      <c r="H2" s="13"/>
      <c r="J2" s="14"/>
      <c r="K2" s="14"/>
      <c r="L2" s="13" t="s">
        <v>2</v>
      </c>
      <c r="M2" s="14"/>
      <c r="N2"/>
      <c r="O2"/>
      <c r="P2"/>
      <c r="Q2"/>
      <c r="R2"/>
      <c r="S2"/>
      <c r="T2"/>
      <c r="U2"/>
      <c r="V2"/>
      <c r="W2"/>
      <c r="X2"/>
      <c r="Y2"/>
      <c r="Z2"/>
      <c r="AA2"/>
    </row>
    <row r="3" spans="1:27" s="7" customFormat="1" ht="17.25" customHeight="1" x14ac:dyDescent="0.2">
      <c r="A3" s="14"/>
      <c r="B3" s="16"/>
      <c r="C3" s="17"/>
      <c r="D3" s="17"/>
      <c r="E3" s="17"/>
      <c r="F3" s="17"/>
      <c r="G3" s="14"/>
      <c r="H3" s="14"/>
      <c r="J3" s="14"/>
      <c r="K3" s="14"/>
      <c r="L3" s="13" t="s">
        <v>43</v>
      </c>
      <c r="M3" s="14"/>
      <c r="N3"/>
      <c r="O3"/>
      <c r="P3"/>
      <c r="Q3"/>
      <c r="R3"/>
      <c r="S3"/>
      <c r="T3"/>
      <c r="U3"/>
      <c r="V3"/>
      <c r="W3"/>
      <c r="X3"/>
      <c r="Y3"/>
      <c r="Z3"/>
      <c r="AA3"/>
    </row>
    <row r="4" spans="1:27" s="7" customFormat="1" ht="17.25" customHeight="1" x14ac:dyDescent="0.2">
      <c r="A4" s="14"/>
      <c r="B4" s="43"/>
      <c r="C4" s="17"/>
      <c r="D4" s="17"/>
      <c r="E4" s="17"/>
      <c r="F4" s="17"/>
      <c r="G4" s="14"/>
      <c r="H4" s="13"/>
      <c r="J4" s="14"/>
      <c r="K4" s="14"/>
      <c r="L4" s="13" t="s">
        <v>4</v>
      </c>
      <c r="M4" s="14"/>
      <c r="N4"/>
      <c r="O4"/>
      <c r="P4"/>
      <c r="Q4"/>
      <c r="R4"/>
      <c r="S4"/>
      <c r="T4"/>
      <c r="U4"/>
      <c r="V4"/>
      <c r="W4"/>
      <c r="X4"/>
      <c r="Y4"/>
      <c r="Z4"/>
      <c r="AA4"/>
    </row>
    <row r="5" spans="1:27" s="7" customFormat="1" ht="17.25" customHeight="1" x14ac:dyDescent="0.2">
      <c r="A5" s="14"/>
      <c r="B5" s="43"/>
      <c r="C5" s="17"/>
      <c r="D5" s="17"/>
      <c r="E5" s="17"/>
      <c r="F5" s="17"/>
      <c r="G5" s="14"/>
      <c r="H5" s="13"/>
      <c r="J5" s="14"/>
      <c r="K5" s="14"/>
      <c r="L5" s="13" t="s">
        <v>5</v>
      </c>
      <c r="M5" s="14"/>
      <c r="N5"/>
      <c r="O5"/>
      <c r="P5"/>
      <c r="Q5"/>
      <c r="R5"/>
      <c r="S5"/>
      <c r="T5"/>
      <c r="U5"/>
      <c r="V5"/>
      <c r="W5"/>
      <c r="X5"/>
      <c r="Y5"/>
      <c r="Z5"/>
      <c r="AA5"/>
    </row>
    <row r="6" spans="1:27" s="7" customFormat="1" ht="17.25" customHeight="1" x14ac:dyDescent="0.2">
      <c r="A6" s="14"/>
      <c r="B6" s="43"/>
      <c r="C6" s="17"/>
      <c r="D6" s="17"/>
      <c r="E6" s="17"/>
      <c r="F6" s="17"/>
      <c r="G6" s="44"/>
      <c r="H6" s="13"/>
      <c r="J6" s="45"/>
      <c r="K6" s="14"/>
      <c r="L6" s="13" t="s">
        <v>7</v>
      </c>
      <c r="M6" s="14"/>
      <c r="N6"/>
      <c r="O6"/>
      <c r="P6"/>
      <c r="Q6"/>
      <c r="R6"/>
      <c r="S6"/>
      <c r="T6"/>
      <c r="U6"/>
      <c r="V6"/>
      <c r="W6"/>
      <c r="X6"/>
      <c r="Y6"/>
      <c r="Z6"/>
      <c r="AA6"/>
    </row>
    <row r="7" spans="1:27" s="7" customFormat="1" ht="17.25" customHeight="1" x14ac:dyDescent="0.2">
      <c r="A7" s="14"/>
      <c r="B7" s="437" t="s">
        <v>7</v>
      </c>
      <c r="C7" s="437"/>
      <c r="D7" s="437"/>
      <c r="E7" s="437"/>
      <c r="F7" s="437"/>
      <c r="G7" s="437"/>
      <c r="H7" s="437"/>
      <c r="I7" s="437"/>
      <c r="J7" s="437"/>
      <c r="K7" s="437"/>
      <c r="L7" s="437"/>
      <c r="M7" s="14"/>
      <c r="N7"/>
      <c r="O7"/>
      <c r="P7"/>
      <c r="Q7"/>
      <c r="R7"/>
      <c r="S7"/>
      <c r="T7"/>
      <c r="U7"/>
      <c r="V7"/>
      <c r="W7"/>
      <c r="X7"/>
      <c r="Y7"/>
      <c r="Z7"/>
      <c r="AA7"/>
    </row>
    <row r="8" spans="1:27" s="7" customFormat="1" ht="17.25" customHeight="1" x14ac:dyDescent="0.2">
      <c r="A8" s="14"/>
      <c r="B8" s="437" t="s">
        <v>44</v>
      </c>
      <c r="C8" s="437"/>
      <c r="D8" s="437"/>
      <c r="E8" s="437"/>
      <c r="F8" s="437"/>
      <c r="G8" s="437"/>
      <c r="H8" s="437"/>
      <c r="I8" s="437"/>
      <c r="J8" s="437"/>
      <c r="K8" s="437"/>
      <c r="L8" s="437"/>
      <c r="M8" s="14"/>
      <c r="N8"/>
      <c r="O8"/>
      <c r="P8"/>
      <c r="Q8"/>
      <c r="R8"/>
      <c r="S8"/>
      <c r="T8"/>
      <c r="U8"/>
      <c r="V8"/>
      <c r="W8"/>
      <c r="X8"/>
      <c r="Y8"/>
      <c r="Z8"/>
      <c r="AA8"/>
    </row>
    <row r="9" spans="1:27" s="7" customFormat="1" ht="17.25" customHeight="1" x14ac:dyDescent="0.2">
      <c r="A9" s="14"/>
      <c r="B9" s="438" t="s">
        <v>45</v>
      </c>
      <c r="C9" s="438"/>
      <c r="D9" s="438"/>
      <c r="E9" s="438"/>
      <c r="F9" s="438"/>
      <c r="G9" s="438"/>
      <c r="H9" s="438"/>
      <c r="I9" s="438"/>
      <c r="J9" s="438"/>
      <c r="K9" s="438"/>
      <c r="L9" s="438"/>
      <c r="M9" s="14"/>
      <c r="N9"/>
      <c r="O9"/>
      <c r="P9"/>
      <c r="Q9"/>
      <c r="R9"/>
      <c r="S9"/>
      <c r="T9"/>
      <c r="U9"/>
      <c r="V9"/>
      <c r="W9"/>
      <c r="X9"/>
      <c r="Y9"/>
      <c r="Z9"/>
      <c r="AA9"/>
    </row>
    <row r="10" spans="1:27" s="7" customFormat="1" ht="17.25" hidden="1" customHeight="1" thickBot="1" x14ac:dyDescent="0.25">
      <c r="A10" s="14"/>
      <c r="B10" s="43"/>
      <c r="C10" s="17"/>
      <c r="D10" s="17"/>
      <c r="E10" s="17"/>
      <c r="F10" s="17"/>
      <c r="G10" s="14"/>
      <c r="H10" s="14"/>
      <c r="I10" s="14"/>
      <c r="J10" s="14"/>
      <c r="K10" s="14"/>
      <c r="L10" s="14"/>
      <c r="M10" s="14"/>
      <c r="N10"/>
      <c r="O10"/>
      <c r="P10"/>
      <c r="Q10"/>
      <c r="R10"/>
      <c r="S10"/>
      <c r="T10"/>
      <c r="U10"/>
      <c r="V10"/>
      <c r="W10"/>
      <c r="X10"/>
      <c r="Y10"/>
      <c r="Z10"/>
      <c r="AA10"/>
    </row>
    <row r="11" spans="1:27" s="9" customFormat="1" ht="17.25" hidden="1" customHeight="1" x14ac:dyDescent="0.2">
      <c r="A11" s="47"/>
      <c r="B11" s="48"/>
      <c r="C11" s="116"/>
      <c r="D11" s="447" t="s">
        <v>46</v>
      </c>
      <c r="E11" s="444"/>
      <c r="F11" s="448"/>
      <c r="G11" s="444" t="s">
        <v>47</v>
      </c>
      <c r="H11" s="445"/>
      <c r="I11" s="446"/>
      <c r="J11" s="444" t="s">
        <v>48</v>
      </c>
      <c r="K11" s="445"/>
      <c r="L11" s="446"/>
      <c r="M11" s="47"/>
      <c r="N11"/>
      <c r="O11"/>
      <c r="P11"/>
      <c r="Q11"/>
      <c r="R11"/>
      <c r="S11"/>
      <c r="T11"/>
      <c r="U11"/>
      <c r="V11"/>
      <c r="W11"/>
      <c r="X11"/>
      <c r="Y11"/>
      <c r="Z11"/>
      <c r="AA11"/>
    </row>
    <row r="12" spans="1:27" s="9" customFormat="1" ht="17.25" hidden="1" customHeight="1" x14ac:dyDescent="0.2">
      <c r="A12" s="47"/>
      <c r="B12" s="52"/>
      <c r="C12" s="150"/>
      <c r="D12" s="107"/>
      <c r="E12" s="108" t="s">
        <v>49</v>
      </c>
      <c r="F12" s="109"/>
      <c r="G12" s="107"/>
      <c r="H12" s="108" t="s">
        <v>49</v>
      </c>
      <c r="I12" s="109"/>
      <c r="J12" s="107"/>
      <c r="K12" s="108" t="s">
        <v>49</v>
      </c>
      <c r="L12" s="109"/>
      <c r="M12" s="47"/>
      <c r="N12"/>
      <c r="O12"/>
      <c r="P12"/>
      <c r="Q12"/>
      <c r="R12"/>
      <c r="S12"/>
      <c r="T12"/>
      <c r="U12"/>
      <c r="V12"/>
      <c r="W12"/>
      <c r="X12"/>
      <c r="Y12"/>
      <c r="Z12"/>
      <c r="AA12"/>
    </row>
    <row r="13" spans="1:27" s="9" customFormat="1" ht="17.25" hidden="1" customHeight="1" x14ac:dyDescent="0.2">
      <c r="A13" s="47"/>
      <c r="B13" s="52"/>
      <c r="C13" s="150"/>
      <c r="D13" s="153" t="s">
        <v>50</v>
      </c>
      <c r="E13" s="53" t="s">
        <v>51</v>
      </c>
      <c r="F13" s="55"/>
      <c r="G13" s="108" t="s">
        <v>50</v>
      </c>
      <c r="H13" s="53" t="s">
        <v>51</v>
      </c>
      <c r="I13" s="55"/>
      <c r="J13" s="53" t="s">
        <v>50</v>
      </c>
      <c r="K13" s="53" t="s">
        <v>51</v>
      </c>
      <c r="L13" s="55"/>
      <c r="M13" s="47"/>
      <c r="N13"/>
      <c r="O13"/>
      <c r="P13"/>
      <c r="Q13"/>
      <c r="R13"/>
      <c r="S13"/>
      <c r="T13"/>
      <c r="U13"/>
      <c r="V13"/>
      <c r="W13"/>
      <c r="X13"/>
      <c r="Y13"/>
      <c r="Z13"/>
      <c r="AA13"/>
    </row>
    <row r="14" spans="1:27" s="9" customFormat="1" ht="17.25" hidden="1" customHeight="1" x14ac:dyDescent="0.2">
      <c r="A14" s="47"/>
      <c r="B14" s="52" t="s">
        <v>9</v>
      </c>
      <c r="C14" s="150"/>
      <c r="D14" s="154" t="s">
        <v>52</v>
      </c>
      <c r="E14" s="53" t="s">
        <v>53</v>
      </c>
      <c r="F14" s="55" t="s">
        <v>54</v>
      </c>
      <c r="G14" s="110" t="s">
        <v>52</v>
      </c>
      <c r="H14" s="53" t="s">
        <v>53</v>
      </c>
      <c r="I14" s="55" t="s">
        <v>54</v>
      </c>
      <c r="J14" s="54" t="s">
        <v>52</v>
      </c>
      <c r="K14" s="53" t="s">
        <v>53</v>
      </c>
      <c r="L14" s="55" t="s">
        <v>54</v>
      </c>
      <c r="M14" s="47"/>
      <c r="N14"/>
      <c r="O14"/>
      <c r="P14"/>
      <c r="Q14"/>
      <c r="R14"/>
      <c r="S14"/>
      <c r="T14"/>
      <c r="U14"/>
      <c r="V14"/>
      <c r="W14"/>
      <c r="X14"/>
      <c r="Y14"/>
      <c r="Z14"/>
      <c r="AA14"/>
    </row>
    <row r="15" spans="1:27" s="9" customFormat="1" ht="17.25" hidden="1" customHeight="1" thickBot="1" x14ac:dyDescent="0.25">
      <c r="A15" s="47"/>
      <c r="B15" s="52" t="s">
        <v>10</v>
      </c>
      <c r="C15" s="150" t="s">
        <v>55</v>
      </c>
      <c r="D15" s="154" t="s">
        <v>56</v>
      </c>
      <c r="E15" s="53" t="s">
        <v>57</v>
      </c>
      <c r="F15" s="55" t="s">
        <v>52</v>
      </c>
      <c r="G15" s="110" t="s">
        <v>56</v>
      </c>
      <c r="H15" s="53" t="s">
        <v>57</v>
      </c>
      <c r="I15" s="55" t="s">
        <v>52</v>
      </c>
      <c r="J15" s="54" t="s">
        <v>56</v>
      </c>
      <c r="K15" s="53" t="s">
        <v>57</v>
      </c>
      <c r="L15" s="55" t="s">
        <v>52</v>
      </c>
      <c r="M15" s="47"/>
      <c r="N15"/>
      <c r="O15"/>
      <c r="P15"/>
      <c r="Q15"/>
      <c r="R15"/>
      <c r="S15"/>
      <c r="T15"/>
      <c r="U15"/>
      <c r="V15"/>
      <c r="W15"/>
      <c r="X15"/>
      <c r="Y15"/>
      <c r="Z15"/>
      <c r="AA15"/>
    </row>
    <row r="16" spans="1:27" s="10" customFormat="1" ht="17.25" hidden="1" customHeight="1" x14ac:dyDescent="0.2">
      <c r="A16" s="43"/>
      <c r="B16" s="60"/>
      <c r="C16" s="151"/>
      <c r="D16" s="155" t="s">
        <v>13</v>
      </c>
      <c r="E16" s="61" t="s">
        <v>14</v>
      </c>
      <c r="F16" s="62" t="s">
        <v>15</v>
      </c>
      <c r="G16" s="111" t="s">
        <v>16</v>
      </c>
      <c r="H16" s="61" t="s">
        <v>17</v>
      </c>
      <c r="I16" s="62" t="s">
        <v>18</v>
      </c>
      <c r="J16" s="111" t="s">
        <v>19</v>
      </c>
      <c r="K16" s="61" t="s">
        <v>20</v>
      </c>
      <c r="L16" s="62" t="s">
        <v>21</v>
      </c>
      <c r="M16" s="43"/>
      <c r="N16"/>
      <c r="O16"/>
      <c r="P16"/>
      <c r="Q16"/>
      <c r="R16"/>
      <c r="S16"/>
      <c r="T16"/>
      <c r="U16"/>
      <c r="V16"/>
      <c r="W16"/>
      <c r="X16"/>
      <c r="Y16"/>
      <c r="Z16"/>
      <c r="AA16"/>
    </row>
    <row r="17" spans="1:27" s="10" customFormat="1" ht="17.25" hidden="1" customHeight="1" x14ac:dyDescent="0.2">
      <c r="A17" s="43"/>
      <c r="B17" s="63"/>
      <c r="C17" s="148"/>
      <c r="D17" s="29"/>
      <c r="E17" s="64"/>
      <c r="F17" s="65"/>
      <c r="G17" s="112"/>
      <c r="H17" s="64"/>
      <c r="I17" s="65"/>
      <c r="J17" s="149"/>
      <c r="K17" s="64"/>
      <c r="L17" s="65"/>
      <c r="M17" s="43"/>
      <c r="N17"/>
      <c r="O17"/>
      <c r="P17"/>
      <c r="Q17"/>
      <c r="R17"/>
      <c r="S17"/>
      <c r="T17"/>
      <c r="U17"/>
      <c r="V17"/>
      <c r="W17"/>
      <c r="X17"/>
      <c r="Y17"/>
      <c r="Z17"/>
      <c r="AA17"/>
    </row>
    <row r="18" spans="1:27" s="7" customFormat="1" ht="17.25" hidden="1" customHeight="1" x14ac:dyDescent="0.2">
      <c r="A18" s="14"/>
      <c r="B18" s="63">
        <v>1</v>
      </c>
      <c r="C18" s="147" t="s">
        <v>58</v>
      </c>
      <c r="D18" s="123">
        <v>3042.6685099349997</v>
      </c>
      <c r="E18" s="31">
        <v>595.59722364999993</v>
      </c>
      <c r="F18" s="32">
        <f>D18-E18</f>
        <v>2447.0712862849996</v>
      </c>
      <c r="G18" s="113">
        <v>3069.9703122700002</v>
      </c>
      <c r="H18" s="31">
        <v>641.16759305000005</v>
      </c>
      <c r="I18" s="32">
        <f>G18-H18</f>
        <v>2428.8027192200002</v>
      </c>
      <c r="J18" s="123">
        <v>3078.8626334099999</v>
      </c>
      <c r="K18" s="31">
        <v>685.79314417500007</v>
      </c>
      <c r="L18" s="32">
        <f>J18-K18</f>
        <v>2393.0694892349998</v>
      </c>
      <c r="M18" s="14"/>
      <c r="N18"/>
      <c r="O18"/>
      <c r="P18"/>
      <c r="Q18"/>
      <c r="R18"/>
      <c r="S18"/>
      <c r="T18"/>
      <c r="U18"/>
      <c r="V18"/>
      <c r="W18"/>
      <c r="X18"/>
      <c r="Y18"/>
      <c r="Z18"/>
      <c r="AA18"/>
    </row>
    <row r="19" spans="1:27" s="7" customFormat="1" ht="17.25" hidden="1" customHeight="1" x14ac:dyDescent="0.2">
      <c r="A19" s="14"/>
      <c r="B19" s="63">
        <f>B18+1</f>
        <v>2</v>
      </c>
      <c r="C19" s="147" t="s">
        <v>59</v>
      </c>
      <c r="D19" s="123">
        <v>1148.42403280708</v>
      </c>
      <c r="E19" s="31">
        <v>8.033047879999998</v>
      </c>
      <c r="F19" s="32">
        <f>D19-E19</f>
        <v>1140.3909849270801</v>
      </c>
      <c r="G19" s="113">
        <v>1383.7578517300001</v>
      </c>
      <c r="H19" s="31">
        <v>21.413542456689484</v>
      </c>
      <c r="I19" s="32">
        <f>G19-H19</f>
        <v>1362.3443092733105</v>
      </c>
      <c r="J19" s="123">
        <v>1383.7578517300001</v>
      </c>
      <c r="K19" s="31">
        <v>36.270492749058029</v>
      </c>
      <c r="L19" s="32">
        <f>J19-K19</f>
        <v>1347.487358980942</v>
      </c>
      <c r="M19" s="14"/>
      <c r="N19"/>
      <c r="O19"/>
      <c r="P19"/>
      <c r="Q19"/>
      <c r="R19"/>
      <c r="S19"/>
      <c r="T19"/>
      <c r="U19"/>
      <c r="V19"/>
      <c r="W19"/>
      <c r="X19"/>
      <c r="Y19"/>
      <c r="Z19"/>
      <c r="AA19"/>
    </row>
    <row r="20" spans="1:27" s="7" customFormat="1" ht="17.25" hidden="1" customHeight="1" x14ac:dyDescent="0.2">
      <c r="A20" s="14"/>
      <c r="B20" s="63">
        <v>1</v>
      </c>
      <c r="C20" s="147" t="s">
        <v>58</v>
      </c>
      <c r="D20" s="123">
        <f>SUM(D18:D19)</f>
        <v>4191.0925427420798</v>
      </c>
      <c r="E20" s="123">
        <f t="shared" ref="E20:L20" si="0">SUM(E18:E19)</f>
        <v>603.63027152999996</v>
      </c>
      <c r="F20" s="123">
        <f t="shared" si="0"/>
        <v>3587.4622712120799</v>
      </c>
      <c r="G20" s="123">
        <f t="shared" si="0"/>
        <v>4453.7281640000001</v>
      </c>
      <c r="H20" s="123">
        <f t="shared" si="0"/>
        <v>662.58113550668952</v>
      </c>
      <c r="I20" s="123">
        <f t="shared" si="0"/>
        <v>3791.1470284933107</v>
      </c>
      <c r="J20" s="123">
        <f t="shared" si="0"/>
        <v>4462.6204851399998</v>
      </c>
      <c r="K20" s="123">
        <f t="shared" si="0"/>
        <v>722.06363692405807</v>
      </c>
      <c r="L20" s="123">
        <f t="shared" si="0"/>
        <v>3740.5568482159415</v>
      </c>
      <c r="M20" s="14"/>
      <c r="N20"/>
      <c r="O20"/>
      <c r="P20"/>
      <c r="Q20"/>
      <c r="R20"/>
      <c r="S20"/>
      <c r="T20"/>
      <c r="U20"/>
      <c r="V20"/>
      <c r="W20"/>
      <c r="X20"/>
      <c r="Y20"/>
      <c r="Z20"/>
      <c r="AA20"/>
    </row>
    <row r="21" spans="1:27" s="7" customFormat="1" ht="17.25" hidden="1" customHeight="1" x14ac:dyDescent="0.2">
      <c r="A21" s="14"/>
      <c r="B21" s="63">
        <f>B20+1</f>
        <v>2</v>
      </c>
      <c r="C21" s="133" t="s">
        <v>60</v>
      </c>
      <c r="D21" s="123">
        <v>3915.6772402449997</v>
      </c>
      <c r="E21" s="31">
        <v>812.66548689000001</v>
      </c>
      <c r="F21" s="32">
        <f>D21-E21</f>
        <v>3103.0117533549997</v>
      </c>
      <c r="G21" s="113">
        <v>3965.0568390199996</v>
      </c>
      <c r="H21" s="31">
        <v>870.98114318000012</v>
      </c>
      <c r="I21" s="32">
        <f>G21-H21</f>
        <v>3094.0756958399998</v>
      </c>
      <c r="J21" s="123">
        <v>4009.0733358850002</v>
      </c>
      <c r="K21" s="31">
        <v>930.28981145000012</v>
      </c>
      <c r="L21" s="32">
        <f>J21-K21</f>
        <v>3078.7835244349999</v>
      </c>
      <c r="M21" s="14"/>
      <c r="N21"/>
      <c r="O21"/>
      <c r="P21"/>
      <c r="Q21"/>
      <c r="R21"/>
      <c r="S21"/>
      <c r="T21"/>
      <c r="U21"/>
      <c r="V21"/>
      <c r="W21"/>
      <c r="X21"/>
      <c r="Y21"/>
      <c r="Z21"/>
      <c r="AA21"/>
    </row>
    <row r="22" spans="1:27" s="7" customFormat="1" ht="17.25" hidden="1" customHeight="1" x14ac:dyDescent="0.2">
      <c r="A22" s="14"/>
      <c r="B22" s="63">
        <f t="shared" ref="B22" si="1">B21+1</f>
        <v>3</v>
      </c>
      <c r="C22" s="133" t="s">
        <v>61</v>
      </c>
      <c r="D22" s="123">
        <v>828.1</v>
      </c>
      <c r="E22" s="31">
        <v>193.84999999999997</v>
      </c>
      <c r="F22" s="32">
        <f t="shared" ref="F22" si="2">D22-E22</f>
        <v>634.25</v>
      </c>
      <c r="G22" s="113">
        <v>838.50692664000007</v>
      </c>
      <c r="H22" s="31">
        <v>207.18904444999998</v>
      </c>
      <c r="I22" s="32">
        <f t="shared" ref="I22" si="3">G22-H22</f>
        <v>631.31788219000009</v>
      </c>
      <c r="J22" s="123">
        <v>849.3925996700001</v>
      </c>
      <c r="K22" s="31">
        <v>220.72178081999996</v>
      </c>
      <c r="L22" s="32">
        <f t="shared" ref="L22" si="4">J22-K22</f>
        <v>628.67081885000016</v>
      </c>
      <c r="M22" s="14"/>
      <c r="N22"/>
      <c r="O22"/>
      <c r="P22"/>
      <c r="Q22"/>
      <c r="R22"/>
      <c r="S22"/>
      <c r="T22"/>
      <c r="U22"/>
      <c r="V22"/>
      <c r="W22"/>
      <c r="X22"/>
      <c r="Y22"/>
      <c r="Z22"/>
      <c r="AA22"/>
    </row>
    <row r="23" spans="1:27" s="7" customFormat="1" ht="17.25" hidden="1" customHeight="1" thickBot="1" x14ac:dyDescent="0.25">
      <c r="A23" s="14"/>
      <c r="B23" s="63"/>
      <c r="C23" s="138"/>
      <c r="D23" s="124"/>
      <c r="E23" s="41"/>
      <c r="F23" s="42"/>
      <c r="G23" s="83"/>
      <c r="H23" s="41"/>
      <c r="I23" s="42"/>
      <c r="J23" s="83"/>
      <c r="K23" s="41"/>
      <c r="L23" s="42"/>
      <c r="M23" s="14"/>
      <c r="N23"/>
      <c r="O23"/>
      <c r="P23"/>
      <c r="Q23"/>
      <c r="R23"/>
      <c r="S23"/>
      <c r="T23"/>
      <c r="U23"/>
      <c r="V23"/>
      <c r="W23"/>
      <c r="X23"/>
      <c r="Y23"/>
      <c r="Z23"/>
      <c r="AA23"/>
    </row>
    <row r="24" spans="1:27" s="7" customFormat="1" ht="17.25" hidden="1" customHeight="1" thickBot="1" x14ac:dyDescent="0.25">
      <c r="A24" s="14"/>
      <c r="B24" s="39">
        <f>B22+1</f>
        <v>4</v>
      </c>
      <c r="C24" s="152" t="s">
        <v>62</v>
      </c>
      <c r="D24" s="124">
        <f>SUM(D20:D22)</f>
        <v>8934.8697829870798</v>
      </c>
      <c r="E24" s="124">
        <f t="shared" ref="E24:L24" si="5">SUM(E20:E22)</f>
        <v>1610.1457584199998</v>
      </c>
      <c r="F24" s="124">
        <f t="shared" si="5"/>
        <v>7324.7240245670801</v>
      </c>
      <c r="G24" s="124">
        <f t="shared" si="5"/>
        <v>9257.2919296599994</v>
      </c>
      <c r="H24" s="124">
        <f t="shared" si="5"/>
        <v>1740.7513231366897</v>
      </c>
      <c r="I24" s="124">
        <f t="shared" si="5"/>
        <v>7516.540606523311</v>
      </c>
      <c r="J24" s="124">
        <f t="shared" si="5"/>
        <v>9321.0864206950009</v>
      </c>
      <c r="K24" s="124">
        <f t="shared" si="5"/>
        <v>1873.0752291940582</v>
      </c>
      <c r="L24" s="124">
        <f t="shared" si="5"/>
        <v>7448.011191500942</v>
      </c>
      <c r="M24" s="14"/>
      <c r="N24"/>
      <c r="O24"/>
      <c r="P24"/>
      <c r="Q24"/>
      <c r="R24"/>
      <c r="S24"/>
      <c r="T24"/>
      <c r="U24"/>
      <c r="V24"/>
      <c r="W24"/>
      <c r="X24"/>
      <c r="Y24"/>
      <c r="Z24"/>
      <c r="AA24"/>
    </row>
    <row r="25" spans="1:27" s="7" customFormat="1" ht="17.25" hidden="1" customHeight="1" x14ac:dyDescent="0.2">
      <c r="A25" s="14"/>
      <c r="B25" s="43"/>
      <c r="C25" s="17"/>
      <c r="D25" s="158"/>
      <c r="E25" s="158"/>
      <c r="F25" s="158"/>
      <c r="G25" s="158"/>
      <c r="H25" s="158"/>
      <c r="I25" s="158"/>
      <c r="J25" s="158"/>
      <c r="K25" s="158"/>
      <c r="L25" s="158"/>
      <c r="M25" s="14"/>
      <c r="N25"/>
      <c r="O25"/>
      <c r="P25"/>
      <c r="Q25"/>
      <c r="R25"/>
      <c r="S25"/>
      <c r="T25"/>
      <c r="U25"/>
      <c r="V25"/>
      <c r="W25"/>
      <c r="X25"/>
      <c r="Y25"/>
      <c r="Z25"/>
      <c r="AA25"/>
    </row>
    <row r="26" spans="1:27" s="7" customFormat="1" ht="17.25" customHeight="1" thickBot="1" x14ac:dyDescent="0.25">
      <c r="A26" s="14"/>
      <c r="B26" s="43"/>
      <c r="C26" s="14"/>
      <c r="D26" s="14"/>
      <c r="E26" s="14"/>
      <c r="F26" s="14"/>
      <c r="G26" s="14"/>
      <c r="H26" s="14"/>
      <c r="I26" s="14"/>
      <c r="J26" s="14"/>
      <c r="K26" s="14"/>
      <c r="L26" s="14"/>
      <c r="M26" s="14"/>
      <c r="N26"/>
      <c r="O26"/>
      <c r="P26"/>
      <c r="Q26"/>
      <c r="R26"/>
      <c r="S26"/>
      <c r="T26"/>
      <c r="U26"/>
      <c r="V26"/>
      <c r="W26"/>
      <c r="X26"/>
      <c r="Y26"/>
      <c r="Z26"/>
      <c r="AA26"/>
    </row>
    <row r="27" spans="1:27" s="7" customFormat="1" ht="17.25" customHeight="1" x14ac:dyDescent="0.2">
      <c r="A27" s="14"/>
      <c r="B27" s="48"/>
      <c r="C27" s="116"/>
      <c r="D27" s="449" t="s">
        <v>63</v>
      </c>
      <c r="E27" s="450"/>
      <c r="F27" s="451"/>
      <c r="G27" s="449" t="s">
        <v>64</v>
      </c>
      <c r="H27" s="450"/>
      <c r="I27" s="451"/>
      <c r="J27" s="441" t="s">
        <v>65</v>
      </c>
      <c r="K27" s="442"/>
      <c r="L27" s="443"/>
      <c r="M27" s="14"/>
      <c r="N27"/>
      <c r="O27"/>
      <c r="P27"/>
      <c r="Q27"/>
      <c r="R27"/>
      <c r="S27"/>
      <c r="T27"/>
      <c r="U27"/>
      <c r="V27"/>
      <c r="W27"/>
      <c r="X27"/>
      <c r="Y27"/>
      <c r="Z27"/>
      <c r="AA27"/>
    </row>
    <row r="28" spans="1:27" s="7" customFormat="1" ht="17.25" customHeight="1" x14ac:dyDescent="0.2">
      <c r="A28" s="14"/>
      <c r="B28" s="52"/>
      <c r="C28" s="150"/>
      <c r="D28" s="107"/>
      <c r="E28" s="108" t="s">
        <v>49</v>
      </c>
      <c r="F28" s="109"/>
      <c r="G28" s="107"/>
      <c r="H28" s="108" t="s">
        <v>49</v>
      </c>
      <c r="I28" s="109"/>
      <c r="J28" s="53"/>
      <c r="K28" s="108" t="s">
        <v>49</v>
      </c>
      <c r="L28" s="55"/>
      <c r="M28" s="14"/>
      <c r="N28"/>
      <c r="O28"/>
      <c r="P28"/>
      <c r="Q28"/>
      <c r="R28"/>
      <c r="S28"/>
      <c r="T28"/>
      <c r="U28"/>
      <c r="V28"/>
      <c r="W28"/>
      <c r="X28"/>
      <c r="Y28"/>
      <c r="Z28"/>
      <c r="AA28"/>
    </row>
    <row r="29" spans="1:27" s="7" customFormat="1" ht="17.25" customHeight="1" x14ac:dyDescent="0.2">
      <c r="A29" s="14"/>
      <c r="B29" s="52"/>
      <c r="C29" s="150"/>
      <c r="D29" s="153" t="s">
        <v>50</v>
      </c>
      <c r="E29" s="53" t="s">
        <v>51</v>
      </c>
      <c r="F29" s="55"/>
      <c r="G29" s="108" t="s">
        <v>50</v>
      </c>
      <c r="H29" s="53" t="s">
        <v>51</v>
      </c>
      <c r="I29" s="55"/>
      <c r="J29" s="54" t="s">
        <v>50</v>
      </c>
      <c r="K29" s="53" t="s">
        <v>51</v>
      </c>
      <c r="L29" s="55"/>
      <c r="M29" s="14"/>
      <c r="N29"/>
      <c r="O29"/>
      <c r="P29"/>
      <c r="Q29"/>
      <c r="R29"/>
      <c r="S29"/>
      <c r="T29"/>
      <c r="U29"/>
      <c r="V29"/>
      <c r="W29"/>
      <c r="X29"/>
      <c r="Y29"/>
      <c r="Z29"/>
      <c r="AA29"/>
    </row>
    <row r="30" spans="1:27" s="7" customFormat="1" ht="18.75" customHeight="1" x14ac:dyDescent="0.2">
      <c r="A30" s="14"/>
      <c r="B30" s="52" t="s">
        <v>9</v>
      </c>
      <c r="C30" s="150"/>
      <c r="D30" s="153" t="s">
        <v>52</v>
      </c>
      <c r="E30" s="53" t="s">
        <v>53</v>
      </c>
      <c r="F30" s="55" t="s">
        <v>54</v>
      </c>
      <c r="G30" s="108" t="s">
        <v>52</v>
      </c>
      <c r="H30" s="53" t="s">
        <v>53</v>
      </c>
      <c r="I30" s="55" t="s">
        <v>54</v>
      </c>
      <c r="J30" s="54" t="s">
        <v>52</v>
      </c>
      <c r="K30" s="53" t="s">
        <v>53</v>
      </c>
      <c r="L30" s="55" t="s">
        <v>54</v>
      </c>
      <c r="M30" s="14"/>
      <c r="N30"/>
      <c r="O30"/>
      <c r="P30"/>
      <c r="Q30"/>
      <c r="R30"/>
      <c r="S30"/>
      <c r="T30"/>
      <c r="U30"/>
      <c r="V30"/>
      <c r="W30"/>
      <c r="X30"/>
      <c r="Y30"/>
      <c r="Z30"/>
      <c r="AA30"/>
    </row>
    <row r="31" spans="1:27" s="7" customFormat="1" ht="17.25" customHeight="1" thickBot="1" x14ac:dyDescent="0.25">
      <c r="A31" s="14"/>
      <c r="B31" s="52" t="s">
        <v>10</v>
      </c>
      <c r="C31" s="150" t="s">
        <v>55</v>
      </c>
      <c r="D31" s="156" t="s">
        <v>56</v>
      </c>
      <c r="E31" s="53" t="s">
        <v>57</v>
      </c>
      <c r="F31" s="59" t="s">
        <v>52</v>
      </c>
      <c r="G31" s="114" t="s">
        <v>56</v>
      </c>
      <c r="H31" s="53" t="s">
        <v>57</v>
      </c>
      <c r="I31" s="59" t="s">
        <v>52</v>
      </c>
      <c r="J31" s="54" t="s">
        <v>56</v>
      </c>
      <c r="K31" s="53" t="s">
        <v>57</v>
      </c>
      <c r="L31" s="55" t="s">
        <v>52</v>
      </c>
      <c r="M31" s="14"/>
      <c r="N31"/>
      <c r="O31"/>
      <c r="P31"/>
      <c r="Q31"/>
      <c r="R31"/>
      <c r="S31"/>
      <c r="T31"/>
      <c r="U31"/>
      <c r="V31"/>
      <c r="W31"/>
      <c r="X31"/>
      <c r="Y31"/>
      <c r="Z31"/>
      <c r="AA31"/>
    </row>
    <row r="32" spans="1:27" s="7" customFormat="1" ht="17.25" customHeight="1" x14ac:dyDescent="0.2">
      <c r="A32" s="14"/>
      <c r="B32" s="60"/>
      <c r="C32" s="151"/>
      <c r="D32" s="155" t="s">
        <v>13</v>
      </c>
      <c r="E32" s="61" t="s">
        <v>14</v>
      </c>
      <c r="F32" s="62" t="s">
        <v>15</v>
      </c>
      <c r="G32" s="111" t="s">
        <v>16</v>
      </c>
      <c r="H32" s="61" t="s">
        <v>17</v>
      </c>
      <c r="I32" s="62" t="s">
        <v>18</v>
      </c>
      <c r="J32" s="111" t="s">
        <v>19</v>
      </c>
      <c r="K32" s="61" t="s">
        <v>20</v>
      </c>
      <c r="L32" s="62" t="s">
        <v>21</v>
      </c>
      <c r="M32" s="14"/>
      <c r="N32"/>
      <c r="O32"/>
      <c r="P32"/>
      <c r="Q32"/>
      <c r="R32"/>
      <c r="S32"/>
      <c r="T32"/>
      <c r="U32"/>
      <c r="V32"/>
      <c r="W32"/>
      <c r="X32"/>
      <c r="Y32"/>
      <c r="Z32"/>
      <c r="AA32"/>
    </row>
    <row r="33" spans="1:27" s="7" customFormat="1" ht="17.25" customHeight="1" x14ac:dyDescent="0.2">
      <c r="A33" s="14"/>
      <c r="B33" s="63"/>
      <c r="C33" s="148"/>
      <c r="D33" s="272"/>
      <c r="E33" s="64"/>
      <c r="F33" s="270"/>
      <c r="G33" s="275"/>
      <c r="H33" s="64"/>
      <c r="I33" s="270"/>
      <c r="J33" s="63"/>
      <c r="K33" s="64"/>
      <c r="L33" s="270"/>
      <c r="M33" s="14"/>
      <c r="N33"/>
      <c r="O33"/>
      <c r="P33"/>
      <c r="Q33"/>
      <c r="R33"/>
      <c r="S33"/>
      <c r="T33"/>
      <c r="U33"/>
      <c r="V33"/>
      <c r="W33"/>
      <c r="X33"/>
      <c r="Y33"/>
      <c r="Z33"/>
      <c r="AA33"/>
    </row>
    <row r="34" spans="1:27" s="7" customFormat="1" ht="17.25" hidden="1" customHeight="1" x14ac:dyDescent="0.2">
      <c r="A34" s="14"/>
      <c r="B34" s="433">
        <v>6</v>
      </c>
      <c r="C34" s="147" t="s">
        <v>58</v>
      </c>
      <c r="D34" s="273">
        <v>3093.1025383649999</v>
      </c>
      <c r="E34" s="31">
        <v>730.80338682499996</v>
      </c>
      <c r="F34" s="100">
        <f>D34-E34</f>
        <v>2362.2991515399999</v>
      </c>
      <c r="G34" s="276">
        <v>3146.2281290999999</v>
      </c>
      <c r="H34" s="31">
        <v>776.20295476999991</v>
      </c>
      <c r="I34" s="100">
        <f>G34-H34</f>
        <v>2370.02517433</v>
      </c>
      <c r="J34" s="273">
        <v>3208.0916838200001</v>
      </c>
      <c r="K34" s="31">
        <v>822.08330681539996</v>
      </c>
      <c r="L34" s="100">
        <f>J34-K34</f>
        <v>2386.0083770046003</v>
      </c>
      <c r="M34" s="14"/>
      <c r="N34"/>
      <c r="O34"/>
      <c r="P34"/>
      <c r="Q34"/>
      <c r="R34"/>
      <c r="S34"/>
      <c r="T34"/>
      <c r="U34"/>
      <c r="V34"/>
      <c r="W34"/>
      <c r="X34"/>
      <c r="Y34"/>
      <c r="Z34"/>
      <c r="AA34"/>
    </row>
    <row r="35" spans="1:27" s="7" customFormat="1" ht="17.25" hidden="1" customHeight="1" x14ac:dyDescent="0.2">
      <c r="A35" s="14"/>
      <c r="B35" s="433">
        <f>B34+1</f>
        <v>7</v>
      </c>
      <c r="C35" s="147" t="s">
        <v>59</v>
      </c>
      <c r="D35" s="273">
        <v>1405.35785173</v>
      </c>
      <c r="E35" s="31">
        <v>51.518452979058033</v>
      </c>
      <c r="F35" s="100">
        <f>D35-E35</f>
        <v>1353.8393987509419</v>
      </c>
      <c r="G35" s="276">
        <v>1405.3578517200001</v>
      </c>
      <c r="H35" s="31">
        <v>66.884886004058032</v>
      </c>
      <c r="I35" s="100">
        <f>G35-H35</f>
        <v>1338.4729657159421</v>
      </c>
      <c r="J35" s="273">
        <v>1405.3578517200001</v>
      </c>
      <c r="K35" s="31">
        <v>81.975481084058032</v>
      </c>
      <c r="L35" s="100">
        <f>J35-K35</f>
        <v>1323.3823706359422</v>
      </c>
      <c r="M35" s="14"/>
      <c r="N35"/>
      <c r="O35"/>
      <c r="P35"/>
      <c r="Q35"/>
      <c r="R35"/>
      <c r="S35"/>
      <c r="T35"/>
      <c r="U35"/>
      <c r="V35"/>
      <c r="W35"/>
      <c r="X35"/>
      <c r="Y35"/>
      <c r="Z35"/>
      <c r="AA35"/>
    </row>
    <row r="36" spans="1:27" s="7" customFormat="1" ht="17.25" customHeight="1" x14ac:dyDescent="0.2">
      <c r="A36" s="14"/>
      <c r="B36" s="433">
        <v>1</v>
      </c>
      <c r="C36" s="147" t="s">
        <v>66</v>
      </c>
      <c r="D36" s="273">
        <f>SUM(D34:D35)</f>
        <v>4498.4603900949996</v>
      </c>
      <c r="E36" s="31">
        <f t="shared" ref="E36" si="6">SUM(E34:E35)</f>
        <v>782.32183980405796</v>
      </c>
      <c r="F36" s="113">
        <f t="shared" ref="F36" si="7">SUM(F34:F35)</f>
        <v>3716.1385502909416</v>
      </c>
      <c r="G36" s="273">
        <f t="shared" ref="G36" si="8">SUM(G34:G35)</f>
        <v>4551.5859808200003</v>
      </c>
      <c r="H36" s="31">
        <f t="shared" ref="H36" si="9">SUM(H34:H35)</f>
        <v>843.0878407740579</v>
      </c>
      <c r="I36" s="113">
        <f t="shared" ref="I36" si="10">SUM(I34:I35)</f>
        <v>3708.4981400459419</v>
      </c>
      <c r="J36" s="273">
        <f t="shared" ref="J36" si="11">SUM(J34:J35)</f>
        <v>4613.4495355400004</v>
      </c>
      <c r="K36" s="31">
        <f t="shared" ref="K36" si="12">SUM(K34:K35)</f>
        <v>904.05878789945803</v>
      </c>
      <c r="L36" s="100">
        <f t="shared" ref="L36" si="13">SUM(L34:L35)</f>
        <v>3709.3907476405425</v>
      </c>
      <c r="M36" s="14"/>
      <c r="N36"/>
      <c r="O36"/>
      <c r="P36"/>
      <c r="Q36"/>
      <c r="R36"/>
      <c r="S36"/>
      <c r="T36"/>
      <c r="U36"/>
      <c r="V36"/>
      <c r="W36"/>
      <c r="X36"/>
      <c r="Y36"/>
      <c r="Z36"/>
      <c r="AA36"/>
    </row>
    <row r="37" spans="1:27" s="7" customFormat="1" ht="17.25" customHeight="1" x14ac:dyDescent="0.2">
      <c r="A37" s="14"/>
      <c r="B37" s="63">
        <f>B36+1</f>
        <v>2</v>
      </c>
      <c r="C37" s="133" t="s">
        <v>67</v>
      </c>
      <c r="D37" s="273">
        <v>4048.8469066799998</v>
      </c>
      <c r="E37" s="31">
        <v>991.05491161500015</v>
      </c>
      <c r="F37" s="100">
        <f>D37-E37</f>
        <v>3057.7919950649998</v>
      </c>
      <c r="G37" s="276">
        <v>4080.8990283700005</v>
      </c>
      <c r="H37" s="31">
        <v>1050.3338000750002</v>
      </c>
      <c r="I37" s="100">
        <f>G37-H37</f>
        <v>3030.5652282950005</v>
      </c>
      <c r="J37" s="273">
        <v>4136.1430665600001</v>
      </c>
      <c r="K37" s="31">
        <v>1109.8892768767</v>
      </c>
      <c r="L37" s="100">
        <f>J37-K37</f>
        <v>3026.2537896833001</v>
      </c>
      <c r="M37" s="14"/>
      <c r="N37"/>
      <c r="O37"/>
      <c r="P37"/>
      <c r="Q37"/>
      <c r="R37"/>
      <c r="S37"/>
      <c r="T37"/>
      <c r="U37"/>
      <c r="V37"/>
      <c r="W37"/>
      <c r="X37"/>
      <c r="Y37"/>
      <c r="Z37"/>
      <c r="AA37"/>
    </row>
    <row r="38" spans="1:27" s="7" customFormat="1" ht="17.25" customHeight="1" x14ac:dyDescent="0.2">
      <c r="A38" s="14"/>
      <c r="B38" s="433">
        <f t="shared" ref="B38" si="14">B37+1</f>
        <v>3</v>
      </c>
      <c r="C38" s="133" t="s">
        <v>68</v>
      </c>
      <c r="D38" s="273">
        <v>856.94728403000011</v>
      </c>
      <c r="E38" s="31">
        <v>235.37533309999998</v>
      </c>
      <c r="F38" s="100">
        <f t="shared" ref="F38" si="15">D38-E38</f>
        <v>621.57195093000018</v>
      </c>
      <c r="G38" s="276">
        <v>869.11226148000014</v>
      </c>
      <c r="H38" s="31">
        <v>249.89280295499998</v>
      </c>
      <c r="I38" s="100">
        <f t="shared" ref="I38" si="16">G38-H38</f>
        <v>619.21945852500016</v>
      </c>
      <c r="J38" s="273">
        <v>888.46026786000016</v>
      </c>
      <c r="K38" s="31">
        <v>263.80020622500001</v>
      </c>
      <c r="L38" s="100">
        <f t="shared" ref="L38" si="17">J38-K38</f>
        <v>624.66006163500015</v>
      </c>
      <c r="M38" s="14"/>
      <c r="N38"/>
      <c r="O38"/>
      <c r="P38"/>
      <c r="Q38"/>
      <c r="R38"/>
      <c r="S38"/>
      <c r="T38"/>
      <c r="U38"/>
      <c r="V38"/>
      <c r="W38"/>
      <c r="X38"/>
      <c r="Y38"/>
      <c r="Z38"/>
      <c r="AA38"/>
    </row>
    <row r="39" spans="1:27" s="7" customFormat="1" ht="17.25" customHeight="1" thickBot="1" x14ac:dyDescent="0.25">
      <c r="A39" s="14"/>
      <c r="B39" s="433"/>
      <c r="C39" s="138"/>
      <c r="D39" s="274"/>
      <c r="E39" s="41"/>
      <c r="F39" s="271"/>
      <c r="G39" s="277"/>
      <c r="H39" s="41"/>
      <c r="I39" s="271"/>
      <c r="J39" s="274"/>
      <c r="K39" s="41"/>
      <c r="L39" s="271"/>
      <c r="M39" s="14"/>
      <c r="N39"/>
      <c r="O39"/>
      <c r="P39"/>
      <c r="Q39"/>
      <c r="R39"/>
      <c r="S39"/>
      <c r="T39"/>
      <c r="U39"/>
      <c r="V39"/>
      <c r="W39"/>
      <c r="X39"/>
      <c r="Y39"/>
      <c r="Z39"/>
      <c r="AA39"/>
    </row>
    <row r="40" spans="1:27" s="7" customFormat="1" ht="24" customHeight="1" thickBot="1" x14ac:dyDescent="0.25">
      <c r="A40" s="14"/>
      <c r="B40" s="434">
        <f>B38+1</f>
        <v>4</v>
      </c>
      <c r="C40" s="152" t="s">
        <v>62</v>
      </c>
      <c r="D40" s="274">
        <f>SUM(D36:D38)</f>
        <v>9404.2545808049999</v>
      </c>
      <c r="E40" s="310">
        <f t="shared" ref="E40:L40" si="18">SUM(E36:E38)</f>
        <v>2008.7520845190581</v>
      </c>
      <c r="F40" s="83">
        <f t="shared" si="18"/>
        <v>7395.5024962859407</v>
      </c>
      <c r="G40" s="274">
        <f t="shared" si="18"/>
        <v>9501.5972706700013</v>
      </c>
      <c r="H40" s="310">
        <f t="shared" si="18"/>
        <v>2143.3144438040581</v>
      </c>
      <c r="I40" s="83">
        <f t="shared" si="18"/>
        <v>7358.2828268659423</v>
      </c>
      <c r="J40" s="274">
        <f t="shared" si="18"/>
        <v>9638.0528699600018</v>
      </c>
      <c r="K40" s="310">
        <f t="shared" si="18"/>
        <v>2277.7482710011582</v>
      </c>
      <c r="L40" s="271">
        <f t="shared" si="18"/>
        <v>7360.3045989588427</v>
      </c>
      <c r="M40" s="14"/>
      <c r="N40"/>
      <c r="O40"/>
      <c r="P40"/>
      <c r="Q40"/>
      <c r="R40"/>
      <c r="S40"/>
      <c r="T40"/>
      <c r="U40"/>
      <c r="V40"/>
      <c r="W40"/>
      <c r="X40"/>
      <c r="Y40"/>
      <c r="Z40"/>
      <c r="AA40"/>
    </row>
    <row r="41" spans="1:27" s="7" customFormat="1" ht="17.100000000000001" customHeight="1" x14ac:dyDescent="0.2">
      <c r="A41" s="14"/>
      <c r="B41" s="43"/>
      <c r="C41" s="17"/>
      <c r="D41" s="158"/>
      <c r="E41" s="158"/>
      <c r="F41" s="158"/>
      <c r="G41" s="158"/>
      <c r="H41" s="158"/>
      <c r="I41" s="158"/>
      <c r="J41" s="158"/>
      <c r="K41" s="158"/>
      <c r="L41" s="158"/>
      <c r="M41" s="14"/>
      <c r="N41"/>
      <c r="O41"/>
      <c r="P41"/>
      <c r="Q41"/>
      <c r="R41"/>
      <c r="S41"/>
      <c r="T41"/>
      <c r="U41"/>
      <c r="V41"/>
      <c r="W41"/>
      <c r="X41"/>
      <c r="Y41"/>
      <c r="Z41"/>
      <c r="AA41"/>
    </row>
    <row r="42" spans="1:27" s="7" customFormat="1" ht="17.25" customHeight="1" thickBot="1" x14ac:dyDescent="0.25">
      <c r="A42" s="14"/>
      <c r="B42" s="43"/>
      <c r="C42" s="17"/>
      <c r="D42" s="17"/>
      <c r="E42" s="17"/>
      <c r="F42" s="17"/>
      <c r="G42" s="14"/>
      <c r="H42" s="14"/>
      <c r="I42" s="14"/>
      <c r="J42" s="14"/>
      <c r="K42" s="14"/>
      <c r="L42" s="14"/>
      <c r="M42" s="14"/>
      <c r="N42"/>
      <c r="O42"/>
      <c r="P42"/>
      <c r="Q42"/>
      <c r="R42"/>
      <c r="S42"/>
      <c r="T42"/>
      <c r="U42"/>
      <c r="V42"/>
      <c r="W42"/>
      <c r="X42"/>
      <c r="Y42"/>
      <c r="Z42"/>
      <c r="AA42"/>
    </row>
    <row r="43" spans="1:27" s="7" customFormat="1" ht="17.25" customHeight="1" x14ac:dyDescent="0.2">
      <c r="A43" s="14"/>
      <c r="B43" s="48"/>
      <c r="C43" s="116"/>
      <c r="D43" s="441" t="s">
        <v>69</v>
      </c>
      <c r="E43" s="442"/>
      <c r="F43" s="443"/>
      <c r="G43" s="441" t="s">
        <v>70</v>
      </c>
      <c r="H43" s="442"/>
      <c r="I43" s="443"/>
      <c r="J43" s="441" t="s">
        <v>71</v>
      </c>
      <c r="K43" s="442"/>
      <c r="L43" s="443"/>
      <c r="M43" s="14"/>
      <c r="N43"/>
      <c r="O43"/>
      <c r="P43"/>
      <c r="Q43"/>
      <c r="R43"/>
      <c r="S43"/>
      <c r="T43"/>
      <c r="U43"/>
      <c r="V43"/>
      <c r="W43"/>
      <c r="X43"/>
      <c r="Y43"/>
      <c r="Z43"/>
      <c r="AA43"/>
    </row>
    <row r="44" spans="1:27" s="7" customFormat="1" ht="17.25" customHeight="1" x14ac:dyDescent="0.2">
      <c r="A44" s="14"/>
      <c r="B44" s="52"/>
      <c r="C44" s="150"/>
      <c r="D44" s="153"/>
      <c r="E44" s="108" t="s">
        <v>49</v>
      </c>
      <c r="F44" s="55"/>
      <c r="G44" s="53"/>
      <c r="H44" s="108" t="s">
        <v>49</v>
      </c>
      <c r="I44" s="55"/>
      <c r="J44" s="53"/>
      <c r="K44" s="108" t="s">
        <v>49</v>
      </c>
      <c r="L44" s="55"/>
      <c r="M44" s="14"/>
      <c r="N44"/>
      <c r="O44"/>
      <c r="P44"/>
      <c r="Q44"/>
      <c r="R44"/>
      <c r="S44"/>
      <c r="T44"/>
      <c r="U44"/>
      <c r="V44"/>
      <c r="W44"/>
      <c r="X44"/>
      <c r="Y44"/>
      <c r="Z44"/>
      <c r="AA44"/>
    </row>
    <row r="45" spans="1:27" s="7" customFormat="1" ht="18.75" customHeight="1" x14ac:dyDescent="0.2">
      <c r="A45" s="14"/>
      <c r="B45" s="52"/>
      <c r="C45" s="150"/>
      <c r="D45" s="153" t="s">
        <v>50</v>
      </c>
      <c r="E45" s="53" t="s">
        <v>51</v>
      </c>
      <c r="F45" s="55"/>
      <c r="G45" s="53" t="s">
        <v>50</v>
      </c>
      <c r="H45" s="53" t="s">
        <v>51</v>
      </c>
      <c r="I45" s="55"/>
      <c r="J45" s="53" t="s">
        <v>50</v>
      </c>
      <c r="K45" s="53" t="s">
        <v>51</v>
      </c>
      <c r="L45" s="55"/>
      <c r="M45" s="14"/>
      <c r="N45"/>
      <c r="O45"/>
      <c r="P45"/>
      <c r="Q45"/>
      <c r="R45"/>
      <c r="S45"/>
      <c r="T45"/>
      <c r="U45"/>
      <c r="V45"/>
      <c r="W45"/>
      <c r="X45"/>
      <c r="Y45"/>
      <c r="Z45"/>
      <c r="AA45"/>
    </row>
    <row r="46" spans="1:27" s="7" customFormat="1" ht="17.25" customHeight="1" x14ac:dyDescent="0.2">
      <c r="A46" s="14"/>
      <c r="B46" s="52" t="s">
        <v>9</v>
      </c>
      <c r="C46" s="150"/>
      <c r="D46" s="154" t="s">
        <v>52</v>
      </c>
      <c r="E46" s="53" t="s">
        <v>53</v>
      </c>
      <c r="F46" s="55" t="s">
        <v>54</v>
      </c>
      <c r="G46" s="54" t="s">
        <v>52</v>
      </c>
      <c r="H46" s="53" t="s">
        <v>53</v>
      </c>
      <c r="I46" s="55" t="s">
        <v>54</v>
      </c>
      <c r="J46" s="54" t="s">
        <v>52</v>
      </c>
      <c r="K46" s="53" t="s">
        <v>53</v>
      </c>
      <c r="L46" s="55" t="s">
        <v>54</v>
      </c>
      <c r="M46" s="14"/>
      <c r="N46"/>
      <c r="O46"/>
      <c r="P46"/>
      <c r="Q46"/>
      <c r="R46"/>
      <c r="S46"/>
      <c r="T46"/>
      <c r="U46"/>
      <c r="V46"/>
      <c r="W46"/>
      <c r="X46"/>
      <c r="Y46"/>
      <c r="Z46"/>
      <c r="AA46"/>
    </row>
    <row r="47" spans="1:27" s="7" customFormat="1" ht="17.25" customHeight="1" thickBot="1" x14ac:dyDescent="0.25">
      <c r="A47" s="14"/>
      <c r="B47" s="52" t="s">
        <v>10</v>
      </c>
      <c r="C47" s="150" t="s">
        <v>72</v>
      </c>
      <c r="D47" s="154" t="s">
        <v>56</v>
      </c>
      <c r="E47" s="53" t="s">
        <v>57</v>
      </c>
      <c r="F47" s="55" t="s">
        <v>52</v>
      </c>
      <c r="G47" s="54" t="s">
        <v>56</v>
      </c>
      <c r="H47" s="53" t="s">
        <v>57</v>
      </c>
      <c r="I47" s="55" t="s">
        <v>52</v>
      </c>
      <c r="J47" s="54" t="s">
        <v>56</v>
      </c>
      <c r="K47" s="53" t="s">
        <v>57</v>
      </c>
      <c r="L47" s="55" t="s">
        <v>52</v>
      </c>
      <c r="M47" s="14"/>
      <c r="N47"/>
      <c r="O47"/>
      <c r="P47"/>
      <c r="Q47"/>
      <c r="R47"/>
      <c r="S47"/>
      <c r="T47"/>
      <c r="U47"/>
      <c r="V47"/>
      <c r="W47"/>
      <c r="X47"/>
      <c r="Y47"/>
      <c r="Z47"/>
      <c r="AA47"/>
    </row>
    <row r="48" spans="1:27" s="7" customFormat="1" ht="17.25" customHeight="1" x14ac:dyDescent="0.2">
      <c r="A48" s="14"/>
      <c r="B48" s="60"/>
      <c r="C48" s="151"/>
      <c r="D48" s="155" t="s">
        <v>13</v>
      </c>
      <c r="E48" s="61" t="s">
        <v>14</v>
      </c>
      <c r="F48" s="62" t="s">
        <v>15</v>
      </c>
      <c r="G48" s="111" t="s">
        <v>16</v>
      </c>
      <c r="H48" s="61" t="s">
        <v>17</v>
      </c>
      <c r="I48" s="62" t="s">
        <v>18</v>
      </c>
      <c r="J48" s="111" t="s">
        <v>19</v>
      </c>
      <c r="K48" s="61" t="s">
        <v>20</v>
      </c>
      <c r="L48" s="62" t="s">
        <v>21</v>
      </c>
      <c r="M48" s="14"/>
      <c r="N48"/>
      <c r="O48"/>
      <c r="P48"/>
      <c r="Q48"/>
      <c r="R48"/>
      <c r="S48"/>
      <c r="T48"/>
      <c r="U48"/>
      <c r="V48"/>
      <c r="W48"/>
      <c r="X48"/>
      <c r="Y48"/>
      <c r="Z48"/>
      <c r="AA48"/>
    </row>
    <row r="49" spans="1:27" s="7" customFormat="1" ht="17.25" customHeight="1" x14ac:dyDescent="0.2">
      <c r="A49" s="14"/>
      <c r="B49" s="63"/>
      <c r="C49" s="148"/>
      <c r="D49" s="272"/>
      <c r="E49" s="64"/>
      <c r="F49" s="270"/>
      <c r="G49" s="275"/>
      <c r="H49" s="64"/>
      <c r="I49" s="270"/>
      <c r="J49" s="275"/>
      <c r="K49" s="64"/>
      <c r="L49" s="270"/>
      <c r="M49" s="14"/>
      <c r="N49"/>
      <c r="O49"/>
      <c r="P49"/>
      <c r="Q49"/>
      <c r="R49"/>
      <c r="S49"/>
      <c r="T49"/>
      <c r="U49"/>
      <c r="V49"/>
      <c r="W49"/>
      <c r="X49"/>
      <c r="Y49"/>
      <c r="Z49"/>
      <c r="AA49"/>
    </row>
    <row r="50" spans="1:27" s="7" customFormat="1" ht="17.25" hidden="1" customHeight="1" x14ac:dyDescent="0.2">
      <c r="A50" s="14"/>
      <c r="B50" s="63">
        <f>B40+1</f>
        <v>5</v>
      </c>
      <c r="C50" s="147" t="s">
        <v>58</v>
      </c>
      <c r="D50" s="273">
        <v>3256.4555852799995</v>
      </c>
      <c r="E50" s="31">
        <v>867.45378314579989</v>
      </c>
      <c r="F50" s="100">
        <f>D50-E50</f>
        <v>2389.0018021341994</v>
      </c>
      <c r="G50" s="276">
        <v>3303.5532101130493</v>
      </c>
      <c r="H50" s="31">
        <v>913.23204932329986</v>
      </c>
      <c r="I50" s="100">
        <f>G50-H50</f>
        <v>2390.3211607897492</v>
      </c>
      <c r="J50" s="276">
        <v>3344.4870847954494</v>
      </c>
      <c r="K50" s="31">
        <v>954.76983408274987</v>
      </c>
      <c r="L50" s="100">
        <f>J50-K50</f>
        <v>2389.7172507126998</v>
      </c>
      <c r="M50" s="14"/>
      <c r="N50"/>
      <c r="O50"/>
      <c r="P50"/>
      <c r="Q50"/>
      <c r="R50"/>
      <c r="S50"/>
      <c r="T50"/>
      <c r="U50"/>
      <c r="V50"/>
      <c r="W50"/>
      <c r="X50"/>
      <c r="Y50"/>
      <c r="Z50"/>
      <c r="AA50"/>
    </row>
    <row r="51" spans="1:27" s="7" customFormat="1" ht="17.25" hidden="1" customHeight="1" x14ac:dyDescent="0.2">
      <c r="A51" s="14"/>
      <c r="B51" s="63">
        <f>B50+1</f>
        <v>6</v>
      </c>
      <c r="C51" s="147" t="s">
        <v>59</v>
      </c>
      <c r="D51" s="273">
        <v>1405.3578517200001</v>
      </c>
      <c r="E51" s="31">
        <v>97.066076169058022</v>
      </c>
      <c r="F51" s="100">
        <f>D51-E51</f>
        <v>1308.291775550942</v>
      </c>
      <c r="G51" s="276">
        <v>1405.3578517200001</v>
      </c>
      <c r="H51" s="31">
        <v>112.18417971405802</v>
      </c>
      <c r="I51" s="100">
        <f>G51-H51</f>
        <v>1293.1736720059421</v>
      </c>
      <c r="J51" s="276">
        <v>1405.3578517200001</v>
      </c>
      <c r="K51" s="31">
        <v>127.32979171405802</v>
      </c>
      <c r="L51" s="100">
        <f>J51-K51</f>
        <v>1278.0280600059421</v>
      </c>
      <c r="M51" s="14"/>
      <c r="N51"/>
      <c r="O51"/>
      <c r="P51"/>
      <c r="Q51"/>
      <c r="R51"/>
      <c r="S51"/>
      <c r="T51"/>
      <c r="U51"/>
      <c r="V51"/>
      <c r="W51"/>
      <c r="X51"/>
      <c r="Y51"/>
      <c r="Z51"/>
      <c r="AA51"/>
    </row>
    <row r="52" spans="1:27" s="7" customFormat="1" ht="17.25" customHeight="1" x14ac:dyDescent="0.2">
      <c r="A52" s="14"/>
      <c r="B52" s="433">
        <f>B40+1</f>
        <v>5</v>
      </c>
      <c r="C52" s="147" t="s">
        <v>66</v>
      </c>
      <c r="D52" s="273">
        <f>SUM(D50:D51)</f>
        <v>4661.8134369999998</v>
      </c>
      <c r="E52" s="31">
        <f t="shared" ref="E52" si="19">SUM(E50:E51)</f>
        <v>964.51985931485797</v>
      </c>
      <c r="F52" s="113">
        <f t="shared" ref="F52" si="20">SUM(F50:F51)</f>
        <v>3697.2935776851414</v>
      </c>
      <c r="G52" s="273">
        <f t="shared" ref="G52" si="21">SUM(G50:G51)</f>
        <v>4708.9110618330496</v>
      </c>
      <c r="H52" s="31">
        <f t="shared" ref="H52" si="22">SUM(H50:H51)</f>
        <v>1025.4162290373579</v>
      </c>
      <c r="I52" s="113">
        <f t="shared" ref="I52" si="23">SUM(I50:I51)</f>
        <v>3683.4948327956913</v>
      </c>
      <c r="J52" s="273">
        <f t="shared" ref="J52" si="24">SUM(J50:J51)</f>
        <v>4749.8449365154493</v>
      </c>
      <c r="K52" s="31">
        <f t="shared" ref="K52" si="25">SUM(K50:K51)</f>
        <v>1082.0996257968079</v>
      </c>
      <c r="L52" s="100">
        <f t="shared" ref="L52" si="26">SUM(L50:L51)</f>
        <v>3667.745310718642</v>
      </c>
      <c r="M52" s="14"/>
      <c r="N52"/>
      <c r="O52"/>
      <c r="P52"/>
      <c r="Q52"/>
      <c r="R52"/>
      <c r="S52"/>
      <c r="T52"/>
      <c r="U52"/>
      <c r="V52"/>
      <c r="W52"/>
      <c r="X52"/>
      <c r="Y52"/>
      <c r="Z52"/>
      <c r="AA52"/>
    </row>
    <row r="53" spans="1:27" s="7" customFormat="1" ht="17.25" customHeight="1" x14ac:dyDescent="0.2">
      <c r="A53" s="14"/>
      <c r="B53" s="63">
        <f>B52+1</f>
        <v>6</v>
      </c>
      <c r="C53" s="133" t="s">
        <v>67</v>
      </c>
      <c r="D53" s="273">
        <v>4228.1425852950006</v>
      </c>
      <c r="E53" s="31">
        <v>1159.3776141534001</v>
      </c>
      <c r="F53" s="100">
        <f>D53-E53</f>
        <v>3068.7649711416007</v>
      </c>
      <c r="G53" s="276">
        <v>4316.6385600161011</v>
      </c>
      <c r="H53" s="31">
        <v>1211.1465293315537</v>
      </c>
      <c r="I53" s="100">
        <f>G53-H53</f>
        <v>3105.4920306845474</v>
      </c>
      <c r="J53" s="276">
        <v>4385.9461223709004</v>
      </c>
      <c r="K53" s="31">
        <v>1272.1004257934965</v>
      </c>
      <c r="L53" s="100">
        <f>J53-K53</f>
        <v>3113.8456965774039</v>
      </c>
      <c r="M53" s="14"/>
      <c r="N53"/>
      <c r="O53"/>
      <c r="P53"/>
      <c r="Q53"/>
      <c r="R53"/>
      <c r="S53"/>
      <c r="T53"/>
      <c r="U53"/>
      <c r="V53"/>
      <c r="W53"/>
      <c r="X53"/>
      <c r="Y53"/>
      <c r="Z53"/>
      <c r="AA53"/>
    </row>
    <row r="54" spans="1:27" s="7" customFormat="1" ht="17.25" customHeight="1" x14ac:dyDescent="0.2">
      <c r="A54" s="14"/>
      <c r="B54" s="433">
        <f t="shared" ref="B54" si="27">B53+1</f>
        <v>7</v>
      </c>
      <c r="C54" s="133" t="s">
        <v>68</v>
      </c>
      <c r="D54" s="273">
        <v>923.00413810000009</v>
      </c>
      <c r="E54" s="31">
        <v>278.28561020500001</v>
      </c>
      <c r="F54" s="100">
        <f t="shared" ref="F54" si="28">D54-E54</f>
        <v>644.71852789500008</v>
      </c>
      <c r="G54" s="276">
        <v>963.90685795585011</v>
      </c>
      <c r="H54" s="31">
        <v>292.08925333684641</v>
      </c>
      <c r="I54" s="100">
        <f t="shared" ref="I54" si="29">G54-H54</f>
        <v>671.81760461900376</v>
      </c>
      <c r="J54" s="276">
        <v>1030.90506661365</v>
      </c>
      <c r="K54" s="31">
        <v>304.74987071784278</v>
      </c>
      <c r="L54" s="100">
        <f t="shared" ref="L54" si="30">J54-K54</f>
        <v>726.1551958958072</v>
      </c>
      <c r="M54" s="14"/>
      <c r="N54"/>
      <c r="O54"/>
      <c r="P54"/>
      <c r="Q54"/>
      <c r="R54"/>
      <c r="S54"/>
      <c r="T54"/>
      <c r="U54"/>
      <c r="V54"/>
      <c r="W54"/>
      <c r="X54"/>
      <c r="Y54"/>
      <c r="Z54"/>
      <c r="AA54"/>
    </row>
    <row r="55" spans="1:27" s="7" customFormat="1" ht="17.25" customHeight="1" thickBot="1" x14ac:dyDescent="0.25">
      <c r="B55" s="433"/>
      <c r="C55" s="138"/>
      <c r="D55" s="274"/>
      <c r="E55" s="41"/>
      <c r="F55" s="271"/>
      <c r="G55" s="277"/>
      <c r="H55" s="41"/>
      <c r="I55" s="271"/>
      <c r="J55" s="277"/>
      <c r="K55" s="41"/>
      <c r="L55" s="271"/>
      <c r="M55" s="14"/>
      <c r="N55"/>
      <c r="O55"/>
      <c r="P55"/>
      <c r="Q55"/>
      <c r="R55"/>
      <c r="S55"/>
      <c r="T55"/>
      <c r="U55"/>
      <c r="V55"/>
      <c r="W55"/>
      <c r="X55"/>
      <c r="Y55"/>
      <c r="Z55"/>
      <c r="AA55"/>
    </row>
    <row r="56" spans="1:27" s="176" customFormat="1" ht="24" customHeight="1" thickBot="1" x14ac:dyDescent="0.25">
      <c r="B56" s="434">
        <f>B54+1</f>
        <v>8</v>
      </c>
      <c r="C56" s="152" t="s">
        <v>62</v>
      </c>
      <c r="D56" s="274">
        <f>SUM(D52:D54)</f>
        <v>9812.9601603949995</v>
      </c>
      <c r="E56" s="310">
        <f t="shared" ref="E56:L56" si="31">SUM(E52:E54)</f>
        <v>2402.1830836732579</v>
      </c>
      <c r="F56" s="83">
        <f t="shared" si="31"/>
        <v>7410.7770767217426</v>
      </c>
      <c r="G56" s="274">
        <f t="shared" si="31"/>
        <v>9989.4564798049996</v>
      </c>
      <c r="H56" s="310">
        <f t="shared" si="31"/>
        <v>2528.652011705758</v>
      </c>
      <c r="I56" s="83">
        <f t="shared" si="31"/>
        <v>7460.8044680992425</v>
      </c>
      <c r="J56" s="274">
        <f t="shared" si="31"/>
        <v>10166.696125499999</v>
      </c>
      <c r="K56" s="310">
        <f t="shared" si="31"/>
        <v>2658.9499223081475</v>
      </c>
      <c r="L56" s="271">
        <f t="shared" si="31"/>
        <v>7507.7462031918531</v>
      </c>
      <c r="M56" s="166"/>
      <c r="N56"/>
      <c r="O56"/>
      <c r="P56"/>
      <c r="Q56"/>
      <c r="R56"/>
      <c r="S56"/>
      <c r="T56"/>
      <c r="U56"/>
      <c r="V56"/>
      <c r="W56"/>
      <c r="X56"/>
      <c r="Y56"/>
      <c r="Z56"/>
      <c r="AA56"/>
    </row>
    <row r="57" spans="1:27" s="176" customFormat="1" ht="17.25" customHeight="1" x14ac:dyDescent="0.2">
      <c r="B57" s="43"/>
      <c r="C57" s="17"/>
      <c r="D57" s="158"/>
      <c r="E57" s="158"/>
      <c r="F57" s="158"/>
      <c r="G57" s="158"/>
      <c r="H57" s="158"/>
      <c r="I57" s="158"/>
      <c r="J57" s="158"/>
      <c r="K57" s="158"/>
      <c r="L57" s="158"/>
      <c r="M57" s="166"/>
      <c r="N57"/>
      <c r="O57"/>
      <c r="P57"/>
      <c r="Q57"/>
      <c r="R57"/>
      <c r="S57"/>
      <c r="T57"/>
      <c r="U57"/>
      <c r="V57"/>
      <c r="W57"/>
      <c r="X57"/>
      <c r="Y57"/>
      <c r="Z57"/>
      <c r="AA57"/>
    </row>
    <row r="58" spans="1:27" s="176" customFormat="1" ht="17.25" customHeight="1" thickBot="1" x14ac:dyDescent="0.25">
      <c r="B58" s="43"/>
      <c r="C58" s="17"/>
      <c r="D58" s="17"/>
      <c r="E58" s="17"/>
      <c r="F58" s="17"/>
      <c r="G58" s="14"/>
      <c r="H58" s="14"/>
      <c r="I58" s="14"/>
      <c r="J58" s="14"/>
      <c r="K58" s="14"/>
      <c r="L58" s="14"/>
      <c r="M58" s="166"/>
      <c r="N58"/>
      <c r="O58"/>
      <c r="P58"/>
      <c r="Q58"/>
      <c r="R58"/>
      <c r="S58"/>
      <c r="T58"/>
      <c r="U58"/>
      <c r="V58"/>
      <c r="W58"/>
      <c r="X58"/>
      <c r="Y58"/>
      <c r="Z58"/>
      <c r="AA58"/>
    </row>
    <row r="59" spans="1:27" s="7" customFormat="1" ht="15.75" x14ac:dyDescent="0.2">
      <c r="B59" s="48"/>
      <c r="C59" s="116"/>
      <c r="D59" s="441" t="s">
        <v>73</v>
      </c>
      <c r="E59" s="442"/>
      <c r="F59" s="443"/>
      <c r="G59" s="441" t="s">
        <v>74</v>
      </c>
      <c r="H59" s="442"/>
      <c r="I59" s="443"/>
      <c r="J59" s="441" t="s">
        <v>75</v>
      </c>
      <c r="K59" s="442"/>
      <c r="L59" s="443"/>
      <c r="N59"/>
      <c r="O59"/>
      <c r="P59"/>
      <c r="Q59"/>
      <c r="R59"/>
      <c r="S59"/>
      <c r="T59"/>
      <c r="U59"/>
      <c r="V59"/>
      <c r="W59"/>
      <c r="X59"/>
      <c r="Y59"/>
      <c r="Z59"/>
      <c r="AA59"/>
    </row>
    <row r="60" spans="1:27" s="7" customFormat="1" ht="15.75" x14ac:dyDescent="0.2">
      <c r="B60" s="52"/>
      <c r="C60" s="150"/>
      <c r="D60" s="153"/>
      <c r="E60" s="108" t="s">
        <v>49</v>
      </c>
      <c r="F60" s="55"/>
      <c r="G60" s="53"/>
      <c r="H60" s="108" t="s">
        <v>49</v>
      </c>
      <c r="I60" s="55"/>
      <c r="J60" s="53"/>
      <c r="K60" s="108" t="s">
        <v>49</v>
      </c>
      <c r="L60" s="55"/>
      <c r="N60"/>
      <c r="O60"/>
      <c r="P60"/>
      <c r="Q60"/>
      <c r="R60"/>
      <c r="S60"/>
      <c r="T60"/>
      <c r="U60"/>
      <c r="V60"/>
      <c r="W60"/>
      <c r="X60"/>
      <c r="Y60"/>
      <c r="Z60"/>
      <c r="AA60"/>
    </row>
    <row r="61" spans="1:27" s="7" customFormat="1" ht="15.75" x14ac:dyDescent="0.2">
      <c r="B61" s="52"/>
      <c r="C61" s="150"/>
      <c r="D61" s="153" t="s">
        <v>50</v>
      </c>
      <c r="E61" s="53" t="s">
        <v>51</v>
      </c>
      <c r="F61" s="55"/>
      <c r="G61" s="53" t="s">
        <v>50</v>
      </c>
      <c r="H61" s="53" t="s">
        <v>51</v>
      </c>
      <c r="I61" s="55"/>
      <c r="J61" s="53" t="s">
        <v>50</v>
      </c>
      <c r="K61" s="53" t="s">
        <v>51</v>
      </c>
      <c r="L61" s="55"/>
      <c r="N61"/>
      <c r="O61"/>
      <c r="P61"/>
      <c r="Q61"/>
      <c r="R61"/>
      <c r="S61"/>
      <c r="T61"/>
      <c r="U61"/>
      <c r="V61"/>
      <c r="W61"/>
      <c r="X61"/>
      <c r="Y61"/>
      <c r="Z61"/>
      <c r="AA61"/>
    </row>
    <row r="62" spans="1:27" s="7" customFormat="1" ht="15.75" x14ac:dyDescent="0.2">
      <c r="B62" s="52" t="s">
        <v>9</v>
      </c>
      <c r="C62" s="150"/>
      <c r="D62" s="154" t="s">
        <v>52</v>
      </c>
      <c r="E62" s="53" t="s">
        <v>53</v>
      </c>
      <c r="F62" s="55" t="s">
        <v>54</v>
      </c>
      <c r="G62" s="54" t="s">
        <v>52</v>
      </c>
      <c r="H62" s="53" t="s">
        <v>53</v>
      </c>
      <c r="I62" s="55" t="s">
        <v>54</v>
      </c>
      <c r="J62" s="54" t="s">
        <v>52</v>
      </c>
      <c r="K62" s="53" t="s">
        <v>53</v>
      </c>
      <c r="L62" s="55" t="s">
        <v>54</v>
      </c>
      <c r="N62"/>
      <c r="O62"/>
      <c r="P62"/>
      <c r="Q62"/>
      <c r="R62"/>
      <c r="S62"/>
      <c r="T62"/>
      <c r="U62"/>
      <c r="V62"/>
      <c r="W62"/>
      <c r="X62"/>
      <c r="Y62"/>
      <c r="Z62"/>
      <c r="AA62"/>
    </row>
    <row r="63" spans="1:27" s="7" customFormat="1" ht="16.5" thickBot="1" x14ac:dyDescent="0.25">
      <c r="B63" s="52" t="s">
        <v>10</v>
      </c>
      <c r="C63" s="150" t="s">
        <v>72</v>
      </c>
      <c r="D63" s="154" t="s">
        <v>56</v>
      </c>
      <c r="E63" s="53" t="s">
        <v>57</v>
      </c>
      <c r="F63" s="55" t="s">
        <v>52</v>
      </c>
      <c r="G63" s="54" t="s">
        <v>56</v>
      </c>
      <c r="H63" s="53" t="s">
        <v>57</v>
      </c>
      <c r="I63" s="55" t="s">
        <v>52</v>
      </c>
      <c r="J63" s="54" t="s">
        <v>56</v>
      </c>
      <c r="K63" s="53" t="s">
        <v>57</v>
      </c>
      <c r="L63" s="55" t="s">
        <v>52</v>
      </c>
      <c r="N63"/>
      <c r="O63"/>
      <c r="P63"/>
      <c r="Q63"/>
      <c r="R63"/>
      <c r="S63"/>
      <c r="T63"/>
      <c r="U63"/>
      <c r="V63"/>
      <c r="W63"/>
      <c r="X63"/>
      <c r="Y63"/>
      <c r="Z63"/>
      <c r="AA63"/>
    </row>
    <row r="64" spans="1:27" s="7" customFormat="1" ht="15" x14ac:dyDescent="0.2">
      <c r="B64" s="60"/>
      <c r="C64" s="151"/>
      <c r="D64" s="155" t="s">
        <v>13</v>
      </c>
      <c r="E64" s="61" t="s">
        <v>14</v>
      </c>
      <c r="F64" s="62" t="s">
        <v>15</v>
      </c>
      <c r="G64" s="111" t="s">
        <v>16</v>
      </c>
      <c r="H64" s="61" t="s">
        <v>17</v>
      </c>
      <c r="I64" s="62" t="s">
        <v>18</v>
      </c>
      <c r="J64" s="111" t="s">
        <v>19</v>
      </c>
      <c r="K64" s="61" t="s">
        <v>20</v>
      </c>
      <c r="L64" s="62" t="s">
        <v>21</v>
      </c>
      <c r="N64"/>
      <c r="O64"/>
      <c r="P64"/>
      <c r="Q64"/>
      <c r="R64"/>
      <c r="S64"/>
      <c r="T64"/>
      <c r="U64"/>
      <c r="V64"/>
      <c r="W64"/>
      <c r="X64"/>
      <c r="Y64"/>
      <c r="Z64"/>
      <c r="AA64"/>
    </row>
    <row r="65" spans="1:27" s="7" customFormat="1" ht="15" x14ac:dyDescent="0.2">
      <c r="B65" s="63"/>
      <c r="C65" s="148"/>
      <c r="D65" s="272"/>
      <c r="E65" s="64"/>
      <c r="F65" s="270"/>
      <c r="G65" s="275"/>
      <c r="H65" s="64"/>
      <c r="I65" s="270"/>
      <c r="J65" s="275"/>
      <c r="K65" s="64"/>
      <c r="L65" s="270"/>
      <c r="N65"/>
      <c r="O65"/>
      <c r="P65"/>
      <c r="Q65"/>
      <c r="R65"/>
      <c r="S65"/>
      <c r="T65"/>
      <c r="U65"/>
      <c r="V65"/>
      <c r="W65"/>
      <c r="X65"/>
      <c r="Y65"/>
      <c r="Z65"/>
      <c r="AA65"/>
    </row>
    <row r="66" spans="1:27" s="7" customFormat="1" ht="15.75" hidden="1" x14ac:dyDescent="0.2">
      <c r="B66" s="63">
        <f>B56+1</f>
        <v>9</v>
      </c>
      <c r="C66" s="147" t="s">
        <v>58</v>
      </c>
      <c r="D66" s="273">
        <v>3438.9918458347993</v>
      </c>
      <c r="E66" s="31">
        <v>995.31069827079989</v>
      </c>
      <c r="F66" s="100">
        <f>D66-E66</f>
        <v>2443.6811475639993</v>
      </c>
      <c r="G66" s="276">
        <v>3529.5998535247991</v>
      </c>
      <c r="H66" s="31">
        <v>1040.8388149358498</v>
      </c>
      <c r="I66" s="100">
        <f>G66-H66</f>
        <v>2488.7610385889493</v>
      </c>
      <c r="J66" s="276">
        <v>3589.8564068447995</v>
      </c>
      <c r="K66" s="31">
        <v>1087.4058722400998</v>
      </c>
      <c r="L66" s="100">
        <f>J66-K66</f>
        <v>2502.4505346046999</v>
      </c>
      <c r="N66"/>
      <c r="O66"/>
      <c r="P66"/>
      <c r="Q66"/>
      <c r="R66"/>
      <c r="S66"/>
      <c r="T66"/>
      <c r="U66"/>
      <c r="V66"/>
      <c r="W66"/>
      <c r="X66"/>
      <c r="Y66"/>
      <c r="Z66"/>
      <c r="AA66"/>
    </row>
    <row r="67" spans="1:27" s="7" customFormat="1" ht="15.75" hidden="1" x14ac:dyDescent="0.2">
      <c r="B67" s="63">
        <f>B66+1</f>
        <v>10</v>
      </c>
      <c r="C67" s="147" t="s">
        <v>59</v>
      </c>
      <c r="D67" s="273">
        <v>1405.3578517200001</v>
      </c>
      <c r="E67" s="31">
        <v>142.47540371405802</v>
      </c>
      <c r="F67" s="100">
        <f>D67-E67</f>
        <v>1262.882448005942</v>
      </c>
      <c r="G67" s="276">
        <v>1405.3578517200001</v>
      </c>
      <c r="H67" s="31">
        <v>157.62101571405799</v>
      </c>
      <c r="I67" s="100">
        <f>G67-H67</f>
        <v>1247.7368360059422</v>
      </c>
      <c r="J67" s="276">
        <v>1405.3578517200001</v>
      </c>
      <c r="K67" s="31">
        <v>172.76662771405802</v>
      </c>
      <c r="L67" s="100">
        <f>J67-K67</f>
        <v>1232.591224005942</v>
      </c>
      <c r="N67"/>
      <c r="O67"/>
      <c r="P67"/>
      <c r="Q67"/>
      <c r="R67"/>
      <c r="S67"/>
      <c r="T67"/>
      <c r="U67"/>
      <c r="V67"/>
      <c r="W67"/>
      <c r="X67"/>
      <c r="Y67"/>
      <c r="Z67"/>
      <c r="AA67"/>
    </row>
    <row r="68" spans="1:27" s="7" customFormat="1" ht="17.25" customHeight="1" x14ac:dyDescent="0.2">
      <c r="B68" s="433">
        <f>B56+1</f>
        <v>9</v>
      </c>
      <c r="C68" s="147" t="s">
        <v>66</v>
      </c>
      <c r="D68" s="273">
        <f>SUM(D66:D67)</f>
        <v>4844.3496975547996</v>
      </c>
      <c r="E68" s="31">
        <f t="shared" ref="E68" si="32">SUM(E66:E67)</f>
        <v>1137.7861019848579</v>
      </c>
      <c r="F68" s="113">
        <f t="shared" ref="F68" si="33">SUM(F66:F67)</f>
        <v>3706.5635955699413</v>
      </c>
      <c r="G68" s="273">
        <f t="shared" ref="G68" si="34">SUM(G66:G67)</f>
        <v>4934.9577052447994</v>
      </c>
      <c r="H68" s="31">
        <f t="shared" ref="H68" si="35">SUM(H66:H67)</f>
        <v>1198.4598306499079</v>
      </c>
      <c r="I68" s="113">
        <f t="shared" ref="I68" si="36">SUM(I66:I67)</f>
        <v>3736.4978745948915</v>
      </c>
      <c r="J68" s="273">
        <f t="shared" ref="J68" si="37">SUM(J66:J67)</f>
        <v>4995.2142585647998</v>
      </c>
      <c r="K68" s="31">
        <f t="shared" ref="K68" si="38">SUM(K66:K67)</f>
        <v>1260.172499954158</v>
      </c>
      <c r="L68" s="100">
        <f t="shared" ref="L68" si="39">SUM(L66:L67)</f>
        <v>3735.0417586106419</v>
      </c>
      <c r="N68"/>
      <c r="O68"/>
      <c r="P68"/>
      <c r="Q68"/>
      <c r="R68"/>
      <c r="S68"/>
      <c r="T68"/>
      <c r="U68"/>
      <c r="V68"/>
      <c r="W68"/>
      <c r="X68"/>
      <c r="Y68"/>
      <c r="Z68"/>
      <c r="AA68"/>
    </row>
    <row r="69" spans="1:27" s="7" customFormat="1" ht="17.25" customHeight="1" x14ac:dyDescent="0.2">
      <c r="B69" s="63">
        <f>B68+1</f>
        <v>10</v>
      </c>
      <c r="C69" s="133" t="s">
        <v>67</v>
      </c>
      <c r="D69" s="273">
        <v>4547.8475989746012</v>
      </c>
      <c r="E69" s="31">
        <v>1334.3684611568742</v>
      </c>
      <c r="F69" s="100">
        <f>D69-E69</f>
        <v>3213.479137817727</v>
      </c>
      <c r="G69" s="276">
        <v>4790.0851731746006</v>
      </c>
      <c r="H69" s="31">
        <v>1404.5426406943632</v>
      </c>
      <c r="I69" s="100">
        <f>G69-H69</f>
        <v>3385.5425324802372</v>
      </c>
      <c r="J69" s="276">
        <v>4962.8625950246005</v>
      </c>
      <c r="K69" s="31">
        <v>1479.8971340055855</v>
      </c>
      <c r="L69" s="100">
        <f>J69-K69</f>
        <v>3482.965461019015</v>
      </c>
      <c r="N69"/>
      <c r="O69"/>
      <c r="P69"/>
      <c r="Q69"/>
      <c r="R69"/>
      <c r="S69"/>
      <c r="T69"/>
      <c r="U69"/>
      <c r="V69"/>
      <c r="W69"/>
      <c r="X69"/>
      <c r="Y69"/>
      <c r="Z69"/>
      <c r="AA69"/>
    </row>
    <row r="70" spans="1:27" s="7" customFormat="1" ht="17.25" customHeight="1" x14ac:dyDescent="0.2">
      <c r="A70" s="14"/>
      <c r="B70" s="433">
        <f t="shared" ref="B70" si="40">B69+1</f>
        <v>11</v>
      </c>
      <c r="C70" s="133" t="s">
        <v>68</v>
      </c>
      <c r="D70" s="273">
        <v>1118.3786947956</v>
      </c>
      <c r="E70" s="31">
        <v>319.45015621994287</v>
      </c>
      <c r="F70" s="100">
        <f t="shared" ref="F70" si="41">D70-E70</f>
        <v>798.92853857565717</v>
      </c>
      <c r="G70" s="276">
        <v>1182.5539344455999</v>
      </c>
      <c r="H70" s="31">
        <v>334.96810115604296</v>
      </c>
      <c r="I70" s="100">
        <f t="shared" ref="I70" si="42">G70-H70</f>
        <v>847.58583328955694</v>
      </c>
      <c r="J70" s="276">
        <v>1235.5690247105999</v>
      </c>
      <c r="K70" s="31">
        <v>348.64100996704298</v>
      </c>
      <c r="L70" s="100">
        <f t="shared" ref="L70" si="43">J70-K70</f>
        <v>886.92801474355701</v>
      </c>
      <c r="N70"/>
      <c r="O70"/>
      <c r="P70"/>
      <c r="Q70"/>
      <c r="R70"/>
      <c r="S70"/>
      <c r="T70"/>
      <c r="U70"/>
      <c r="V70"/>
      <c r="W70"/>
      <c r="X70"/>
      <c r="Y70"/>
      <c r="Z70"/>
      <c r="AA70"/>
    </row>
    <row r="71" spans="1:27" ht="17.25" customHeight="1" thickBot="1" x14ac:dyDescent="0.25">
      <c r="B71" s="433"/>
      <c r="C71" s="138"/>
      <c r="D71" s="274"/>
      <c r="E71" s="41"/>
      <c r="F71" s="271"/>
      <c r="G71" s="277"/>
      <c r="H71" s="41"/>
      <c r="I71" s="271"/>
      <c r="J71" s="277"/>
      <c r="K71" s="41"/>
      <c r="L71" s="271"/>
    </row>
    <row r="72" spans="1:27" ht="24" customHeight="1" thickBot="1" x14ac:dyDescent="0.25">
      <c r="B72" s="434">
        <f>B70+1</f>
        <v>12</v>
      </c>
      <c r="C72" s="152" t="s">
        <v>62</v>
      </c>
      <c r="D72" s="274">
        <f>SUM(D68:D70)</f>
        <v>10510.575991325</v>
      </c>
      <c r="E72" s="310">
        <f t="shared" ref="E72:L72" si="44">SUM(E68:E70)</f>
        <v>2791.6047193616751</v>
      </c>
      <c r="F72" s="83">
        <f t="shared" si="44"/>
        <v>7718.9712719633262</v>
      </c>
      <c r="G72" s="274">
        <f t="shared" si="44"/>
        <v>10907.596812865</v>
      </c>
      <c r="H72" s="310">
        <f t="shared" si="44"/>
        <v>2937.9705725003137</v>
      </c>
      <c r="I72" s="83">
        <f t="shared" si="44"/>
        <v>7969.6262403646851</v>
      </c>
      <c r="J72" s="274">
        <f t="shared" si="44"/>
        <v>11193.6458783</v>
      </c>
      <c r="K72" s="310">
        <f t="shared" si="44"/>
        <v>3088.7106439267864</v>
      </c>
      <c r="L72" s="271">
        <f t="shared" si="44"/>
        <v>8104.9352343732135</v>
      </c>
    </row>
    <row r="73" spans="1:27" ht="15.75" x14ac:dyDescent="0.2">
      <c r="B73" s="43"/>
      <c r="C73" s="17"/>
      <c r="D73" s="158"/>
      <c r="E73" s="158"/>
      <c r="F73" s="158"/>
      <c r="G73" s="158"/>
      <c r="H73" s="158"/>
      <c r="I73" s="158"/>
      <c r="J73" s="158"/>
      <c r="K73" s="158"/>
      <c r="L73" s="158"/>
    </row>
    <row r="74" spans="1:27" ht="15.75" x14ac:dyDescent="0.2">
      <c r="B74" s="14" t="s">
        <v>30</v>
      </c>
      <c r="C74" s="14"/>
      <c r="D74" s="17"/>
      <c r="E74" s="17"/>
      <c r="F74" s="17"/>
      <c r="G74" s="14"/>
      <c r="H74" s="14"/>
      <c r="I74" s="14"/>
      <c r="J74" s="14"/>
      <c r="K74" s="14"/>
      <c r="L74" s="14"/>
    </row>
    <row r="75" spans="1:27" ht="16.5" customHeight="1" x14ac:dyDescent="0.2">
      <c r="B75" s="183">
        <v>1</v>
      </c>
      <c r="C75" s="452" t="s">
        <v>76</v>
      </c>
      <c r="D75" s="452"/>
      <c r="E75" s="452"/>
      <c r="F75" s="452"/>
      <c r="G75" s="452"/>
      <c r="H75" s="452"/>
      <c r="I75" s="452"/>
      <c r="J75" s="452"/>
      <c r="K75" s="452"/>
      <c r="L75" s="452"/>
    </row>
    <row r="76" spans="1:27" x14ac:dyDescent="0.2">
      <c r="B76"/>
      <c r="C76"/>
      <c r="D76"/>
      <c r="E76"/>
      <c r="F76"/>
    </row>
    <row r="77" spans="1:27" x14ac:dyDescent="0.2">
      <c r="B77"/>
      <c r="C77"/>
      <c r="D77"/>
      <c r="E77"/>
      <c r="F77"/>
    </row>
    <row r="78" spans="1:27" x14ac:dyDescent="0.2">
      <c r="B78"/>
      <c r="C78"/>
      <c r="D78"/>
      <c r="E78"/>
      <c r="F78"/>
    </row>
    <row r="79" spans="1:27" x14ac:dyDescent="0.2">
      <c r="B79"/>
      <c r="C79"/>
      <c r="D79"/>
      <c r="E79"/>
      <c r="F79"/>
    </row>
    <row r="80" spans="1:27" x14ac:dyDescent="0.2">
      <c r="B80"/>
      <c r="C80"/>
      <c r="D80"/>
      <c r="E80"/>
      <c r="F80"/>
    </row>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sheetData>
  <mergeCells count="16">
    <mergeCell ref="C75:L75"/>
    <mergeCell ref="J43:L43"/>
    <mergeCell ref="G43:I43"/>
    <mergeCell ref="D43:F43"/>
    <mergeCell ref="D59:F59"/>
    <mergeCell ref="G59:I59"/>
    <mergeCell ref="J59:L59"/>
    <mergeCell ref="B7:L7"/>
    <mergeCell ref="B8:L8"/>
    <mergeCell ref="B9:L9"/>
    <mergeCell ref="J27:L27"/>
    <mergeCell ref="J11:L11"/>
    <mergeCell ref="D11:F11"/>
    <mergeCell ref="D27:F27"/>
    <mergeCell ref="G11:I11"/>
    <mergeCell ref="G27:I27"/>
  </mergeCells>
  <phoneticPr fontId="4" type="noConversion"/>
  <printOptions horizontalCentered="1"/>
  <pageMargins left="0.51196900000000001" right="0.511811023622047" top="0.74803149606299202" bottom="0.23622047244094499" header="0" footer="0"/>
  <pageSetup scale="53" orientation="portrait" r:id="rId1"/>
  <headerFooter alignWithMargins="0"/>
  <ignoredErrors>
    <ignoredError sqref="F36:L36 D52:L52 B52 B68 D55:L65 F53 I53 L53 F54 I54 L54 D68:L68 F66 I66 L66 F67 I67 L67 D71:L72 F69 I69 L69 F70 I70 L7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AA63"/>
  <sheetViews>
    <sheetView view="pageBreakPreview" zoomScaleNormal="100" zoomScaleSheetLayoutView="100" workbookViewId="0">
      <selection activeCell="B7" sqref="B7:L7"/>
    </sheetView>
  </sheetViews>
  <sheetFormatPr defaultColWidth="9.42578125" defaultRowHeight="12.75" x14ac:dyDescent="0.2"/>
  <cols>
    <col min="1" max="1" width="2.5703125" customWidth="1"/>
    <col min="2" max="2" width="6.42578125" style="1" customWidth="1"/>
    <col min="3" max="3" width="36.5703125" style="2" customWidth="1"/>
    <col min="4" max="4" width="12.42578125" style="2" customWidth="1"/>
    <col min="5" max="5" width="20.5703125" style="2" customWidth="1"/>
    <col min="6" max="6" width="12.42578125" style="2" customWidth="1"/>
    <col min="7" max="7" width="12.42578125" customWidth="1"/>
    <col min="8" max="8" width="20.5703125" customWidth="1"/>
    <col min="9" max="10" width="12.42578125" customWidth="1"/>
    <col min="11" max="11" width="21" customWidth="1"/>
    <col min="12" max="12" width="12.42578125" customWidth="1"/>
    <col min="13" max="13" width="2.5703125" customWidth="1"/>
  </cols>
  <sheetData>
    <row r="1" spans="1:27" s="7" customFormat="1" ht="17.25" customHeight="1" x14ac:dyDescent="0.2">
      <c r="A1" s="14"/>
      <c r="B1" s="115" t="s">
        <v>0</v>
      </c>
      <c r="C1" s="17"/>
      <c r="D1" s="17"/>
      <c r="E1" s="17"/>
      <c r="F1" s="17"/>
      <c r="G1" s="14"/>
      <c r="H1" s="14"/>
      <c r="J1" s="14"/>
      <c r="K1" s="14"/>
      <c r="L1" s="13" t="s">
        <v>1</v>
      </c>
      <c r="M1" s="14"/>
      <c r="N1" s="14"/>
      <c r="O1" s="14"/>
      <c r="P1" s="14"/>
      <c r="Q1" s="14"/>
      <c r="R1" s="14"/>
      <c r="S1" s="14"/>
      <c r="T1" s="14"/>
      <c r="U1" s="3"/>
      <c r="V1" s="3"/>
      <c r="W1" s="3"/>
      <c r="X1" s="3"/>
      <c r="Y1" s="3"/>
      <c r="Z1" s="3"/>
      <c r="AA1" s="3"/>
    </row>
    <row r="2" spans="1:27" s="7" customFormat="1" ht="17.25" customHeight="1" x14ac:dyDescent="0.2">
      <c r="A2" s="14"/>
      <c r="B2" s="115"/>
      <c r="C2" s="15"/>
      <c r="D2" s="15"/>
      <c r="E2" s="15"/>
      <c r="F2" s="15"/>
      <c r="G2" s="14"/>
      <c r="H2" s="13"/>
      <c r="J2" s="14"/>
      <c r="K2" s="14"/>
      <c r="L2" s="13" t="s">
        <v>2</v>
      </c>
      <c r="M2" s="14"/>
      <c r="N2" s="14"/>
      <c r="O2" s="14"/>
      <c r="P2" s="14"/>
      <c r="Q2" s="14"/>
      <c r="R2" s="14"/>
      <c r="S2" s="14"/>
      <c r="T2" s="14"/>
      <c r="U2" s="3"/>
      <c r="V2" s="3"/>
      <c r="W2" s="3"/>
      <c r="X2" s="3"/>
      <c r="Y2" s="3"/>
      <c r="Z2" s="3"/>
      <c r="AA2" s="3"/>
    </row>
    <row r="3" spans="1:27" s="7" customFormat="1" ht="17.25" customHeight="1" x14ac:dyDescent="0.2">
      <c r="A3" s="14"/>
      <c r="B3" s="16"/>
      <c r="C3" s="17"/>
      <c r="D3" s="17"/>
      <c r="E3" s="17"/>
      <c r="F3" s="17"/>
      <c r="G3" s="14"/>
      <c r="H3" s="14"/>
      <c r="J3" s="14"/>
      <c r="K3" s="14"/>
      <c r="L3" s="13" t="s">
        <v>43</v>
      </c>
      <c r="M3" s="14"/>
      <c r="N3" s="14"/>
      <c r="O3" s="14"/>
      <c r="P3" s="14"/>
      <c r="Q3" s="14"/>
      <c r="R3" s="14"/>
      <c r="S3" s="14"/>
      <c r="T3" s="14"/>
      <c r="U3" s="3"/>
      <c r="V3" s="3"/>
      <c r="W3" s="3"/>
      <c r="X3" s="3"/>
      <c r="Y3" s="3"/>
      <c r="Z3" s="3"/>
      <c r="AA3" s="3"/>
    </row>
    <row r="4" spans="1:27" s="7" customFormat="1" ht="17.25" customHeight="1" x14ac:dyDescent="0.2">
      <c r="A4" s="14"/>
      <c r="B4" s="43"/>
      <c r="C4" s="17"/>
      <c r="D4" s="17"/>
      <c r="E4" s="17"/>
      <c r="F4" s="17"/>
      <c r="G4" s="14"/>
      <c r="H4" s="13"/>
      <c r="J4" s="14"/>
      <c r="K4" s="14"/>
      <c r="L4" s="13" t="s">
        <v>4</v>
      </c>
      <c r="M4" s="14"/>
      <c r="N4" s="14"/>
      <c r="O4" s="14"/>
      <c r="P4" s="14"/>
      <c r="Q4" s="14"/>
      <c r="R4" s="14"/>
      <c r="S4" s="14"/>
      <c r="T4" s="14"/>
      <c r="U4" s="3"/>
      <c r="V4" s="3"/>
      <c r="W4" s="3"/>
      <c r="X4" s="3"/>
      <c r="Y4" s="3"/>
      <c r="Z4" s="3"/>
      <c r="AA4" s="3"/>
    </row>
    <row r="5" spans="1:27" s="7" customFormat="1" ht="17.25" customHeight="1" x14ac:dyDescent="0.2">
      <c r="A5" s="14"/>
      <c r="B5" s="43"/>
      <c r="C5" s="17"/>
      <c r="D5" s="17"/>
      <c r="E5" s="17"/>
      <c r="F5" s="17"/>
      <c r="G5" s="14"/>
      <c r="H5" s="13"/>
      <c r="J5" s="14"/>
      <c r="K5" s="14"/>
      <c r="L5" s="13" t="s">
        <v>5</v>
      </c>
      <c r="M5" s="14"/>
      <c r="N5" s="14"/>
      <c r="O5" s="14"/>
      <c r="P5" s="14"/>
      <c r="Q5" s="14"/>
      <c r="R5" s="14"/>
      <c r="S5" s="14"/>
      <c r="T5" s="14"/>
      <c r="U5" s="3"/>
      <c r="V5" s="3"/>
      <c r="W5" s="3"/>
      <c r="X5" s="3"/>
      <c r="Y5" s="3"/>
      <c r="Z5" s="3"/>
      <c r="AA5" s="3"/>
    </row>
    <row r="6" spans="1:27" s="7" customFormat="1" ht="17.25" customHeight="1" x14ac:dyDescent="0.2">
      <c r="A6" s="14"/>
      <c r="B6" s="43"/>
      <c r="C6" s="17"/>
      <c r="D6" s="17"/>
      <c r="E6" s="17"/>
      <c r="F6" s="17"/>
      <c r="G6" s="44"/>
      <c r="H6" s="13"/>
      <c r="J6" s="45"/>
      <c r="K6" s="14"/>
      <c r="L6" s="13" t="s">
        <v>35</v>
      </c>
      <c r="M6" s="14"/>
      <c r="N6" s="14"/>
      <c r="O6" s="14"/>
      <c r="P6" s="14"/>
      <c r="Q6" s="14"/>
      <c r="R6" s="14"/>
      <c r="S6" s="14"/>
      <c r="T6" s="14"/>
      <c r="U6" s="3"/>
      <c r="V6" s="3"/>
      <c r="W6" s="3"/>
      <c r="X6" s="3"/>
      <c r="Y6" s="3"/>
      <c r="Z6" s="3"/>
      <c r="AA6" s="3"/>
    </row>
    <row r="7" spans="1:27" s="7" customFormat="1" ht="17.25" customHeight="1" x14ac:dyDescent="0.2">
      <c r="A7" s="14"/>
      <c r="B7" s="437" t="s">
        <v>35</v>
      </c>
      <c r="C7" s="437"/>
      <c r="D7" s="437"/>
      <c r="E7" s="437"/>
      <c r="F7" s="437"/>
      <c r="G7" s="437"/>
      <c r="H7" s="437"/>
      <c r="I7" s="437"/>
      <c r="J7" s="437"/>
      <c r="K7" s="437"/>
      <c r="L7" s="437"/>
      <c r="M7" s="14"/>
      <c r="N7" s="14"/>
      <c r="O7" s="14"/>
      <c r="P7" s="14"/>
      <c r="Q7" s="14"/>
      <c r="R7" s="14"/>
      <c r="S7" s="14"/>
      <c r="T7" s="14"/>
      <c r="U7" s="3"/>
      <c r="V7" s="3"/>
      <c r="W7" s="3"/>
      <c r="X7" s="3"/>
      <c r="Y7" s="3"/>
      <c r="Z7" s="3"/>
      <c r="AA7" s="3"/>
    </row>
    <row r="8" spans="1:27" s="7" customFormat="1" ht="17.25" customHeight="1" x14ac:dyDescent="0.2">
      <c r="A8" s="14"/>
      <c r="B8" s="437" t="s">
        <v>44</v>
      </c>
      <c r="C8" s="437"/>
      <c r="D8" s="437"/>
      <c r="E8" s="437"/>
      <c r="F8" s="437"/>
      <c r="G8" s="437"/>
      <c r="H8" s="437"/>
      <c r="I8" s="437"/>
      <c r="J8" s="437"/>
      <c r="K8" s="437"/>
      <c r="L8" s="437"/>
      <c r="M8" s="14"/>
      <c r="N8" s="14"/>
      <c r="O8" s="14"/>
      <c r="P8" s="14"/>
      <c r="Q8" s="14"/>
      <c r="R8" s="14"/>
      <c r="S8" s="14"/>
      <c r="T8" s="14"/>
      <c r="U8" s="3"/>
      <c r="V8" s="3"/>
      <c r="W8" s="3"/>
      <c r="X8" s="3"/>
      <c r="Y8" s="3"/>
      <c r="Z8" s="3"/>
      <c r="AA8" s="3"/>
    </row>
    <row r="9" spans="1:27" s="7" customFormat="1" ht="17.25" customHeight="1" x14ac:dyDescent="0.2">
      <c r="A9" s="14"/>
      <c r="B9" s="438" t="s">
        <v>77</v>
      </c>
      <c r="C9" s="438"/>
      <c r="D9" s="438"/>
      <c r="E9" s="438"/>
      <c r="F9" s="438"/>
      <c r="G9" s="438"/>
      <c r="H9" s="438"/>
      <c r="I9" s="438"/>
      <c r="J9" s="438"/>
      <c r="K9" s="438"/>
      <c r="L9" s="438"/>
      <c r="M9" s="14"/>
      <c r="N9" s="14"/>
      <c r="O9" s="14"/>
      <c r="P9" s="14"/>
      <c r="Q9" s="14"/>
      <c r="R9" s="14"/>
      <c r="S9" s="14"/>
      <c r="T9" s="14"/>
      <c r="U9" s="3"/>
      <c r="V9" s="3"/>
      <c r="W9" s="3"/>
      <c r="X9" s="3"/>
      <c r="Y9" s="3"/>
      <c r="Z9" s="3"/>
      <c r="AA9" s="3"/>
    </row>
    <row r="10" spans="1:27" s="7" customFormat="1" ht="17.25" customHeight="1" thickBot="1" x14ac:dyDescent="0.25">
      <c r="A10" s="14"/>
      <c r="B10" s="43"/>
      <c r="C10" s="17"/>
      <c r="D10" s="17"/>
      <c r="E10" s="17"/>
      <c r="F10" s="17"/>
      <c r="G10" s="453"/>
      <c r="H10" s="453"/>
      <c r="I10" s="453"/>
      <c r="J10" s="453"/>
      <c r="K10" s="453"/>
      <c r="L10" s="453"/>
      <c r="M10" s="14"/>
      <c r="N10" s="14"/>
      <c r="O10" s="14"/>
      <c r="P10" s="14"/>
      <c r="Q10" s="14"/>
      <c r="R10" s="14"/>
      <c r="S10" s="14"/>
      <c r="T10" s="14"/>
      <c r="U10" s="3"/>
      <c r="V10" s="3"/>
      <c r="W10" s="3"/>
      <c r="X10" s="3"/>
      <c r="Y10" s="3"/>
      <c r="Z10" s="3"/>
      <c r="AA10" s="3"/>
    </row>
    <row r="11" spans="1:27" s="7" customFormat="1" ht="17.25" customHeight="1" x14ac:dyDescent="0.2">
      <c r="A11" s="14"/>
      <c r="B11" s="48"/>
      <c r="C11" s="116"/>
      <c r="D11" s="441" t="s">
        <v>78</v>
      </c>
      <c r="E11" s="442"/>
      <c r="F11" s="443"/>
      <c r="G11" s="441" t="s">
        <v>79</v>
      </c>
      <c r="H11" s="442"/>
      <c r="I11" s="443"/>
      <c r="J11" s="441" t="s">
        <v>80</v>
      </c>
      <c r="K11" s="442"/>
      <c r="L11" s="443"/>
      <c r="M11" s="14"/>
      <c r="N11" s="14"/>
      <c r="O11" s="14"/>
      <c r="P11" s="14"/>
      <c r="Q11" s="14"/>
      <c r="R11" s="14"/>
      <c r="S11" s="14"/>
      <c r="T11" s="14"/>
      <c r="U11" s="3"/>
      <c r="V11" s="3"/>
      <c r="W11" s="3"/>
      <c r="X11" s="3"/>
      <c r="Y11" s="3"/>
      <c r="Z11" s="3"/>
      <c r="AA11" s="3"/>
    </row>
    <row r="12" spans="1:27" s="7" customFormat="1" ht="17.25" customHeight="1" x14ac:dyDescent="0.2">
      <c r="A12" s="14"/>
      <c r="B12" s="52"/>
      <c r="C12" s="150"/>
      <c r="D12" s="153"/>
      <c r="E12" s="108" t="s">
        <v>49</v>
      </c>
      <c r="F12" s="55"/>
      <c r="G12" s="53"/>
      <c r="H12" s="108" t="s">
        <v>49</v>
      </c>
      <c r="I12" s="55"/>
      <c r="J12" s="53"/>
      <c r="K12" s="108" t="s">
        <v>49</v>
      </c>
      <c r="L12" s="55"/>
      <c r="M12" s="14"/>
      <c r="N12" s="14"/>
      <c r="O12" s="14"/>
      <c r="P12" s="14"/>
      <c r="Q12" s="14"/>
      <c r="R12" s="14"/>
      <c r="S12" s="14"/>
      <c r="T12" s="14"/>
      <c r="U12" s="3"/>
      <c r="V12" s="3"/>
      <c r="W12" s="3"/>
      <c r="X12" s="3"/>
      <c r="Y12" s="3"/>
      <c r="Z12" s="3"/>
      <c r="AA12" s="3"/>
    </row>
    <row r="13" spans="1:27" s="7" customFormat="1" ht="17.25" customHeight="1" x14ac:dyDescent="0.2">
      <c r="A13" s="14"/>
      <c r="B13" s="52"/>
      <c r="C13" s="150"/>
      <c r="D13" s="153" t="s">
        <v>50</v>
      </c>
      <c r="E13" s="53" t="s">
        <v>51</v>
      </c>
      <c r="F13" s="55"/>
      <c r="G13" s="53" t="s">
        <v>50</v>
      </c>
      <c r="H13" s="53" t="s">
        <v>51</v>
      </c>
      <c r="I13" s="55"/>
      <c r="J13" s="53" t="s">
        <v>50</v>
      </c>
      <c r="K13" s="53" t="s">
        <v>51</v>
      </c>
      <c r="L13" s="55"/>
      <c r="M13" s="14"/>
      <c r="N13" s="14"/>
      <c r="O13" s="14"/>
      <c r="P13" s="14"/>
      <c r="Q13" s="14"/>
      <c r="R13" s="14"/>
      <c r="S13" s="14"/>
      <c r="T13" s="14"/>
      <c r="U13" s="3"/>
      <c r="V13" s="3"/>
      <c r="W13" s="3"/>
      <c r="X13" s="3"/>
      <c r="Y13" s="3"/>
      <c r="Z13" s="3"/>
      <c r="AA13" s="3"/>
    </row>
    <row r="14" spans="1:27" s="7" customFormat="1" ht="17.25" customHeight="1" x14ac:dyDescent="0.2">
      <c r="A14" s="14"/>
      <c r="B14" s="52" t="s">
        <v>9</v>
      </c>
      <c r="C14" s="150"/>
      <c r="D14" s="154" t="s">
        <v>52</v>
      </c>
      <c r="E14" s="53" t="s">
        <v>53</v>
      </c>
      <c r="F14" s="55" t="s">
        <v>54</v>
      </c>
      <c r="G14" s="54" t="s">
        <v>52</v>
      </c>
      <c r="H14" s="53" t="s">
        <v>53</v>
      </c>
      <c r="I14" s="55" t="s">
        <v>54</v>
      </c>
      <c r="J14" s="54" t="s">
        <v>52</v>
      </c>
      <c r="K14" s="53" t="s">
        <v>53</v>
      </c>
      <c r="L14" s="55" t="s">
        <v>54</v>
      </c>
      <c r="M14" s="14"/>
      <c r="N14" s="14"/>
      <c r="O14" s="14"/>
      <c r="P14" s="14"/>
      <c r="Q14" s="14"/>
      <c r="R14" s="14"/>
      <c r="S14" s="14"/>
      <c r="T14" s="14"/>
      <c r="U14" s="3"/>
      <c r="V14" s="3"/>
      <c r="W14" s="3"/>
      <c r="X14" s="3"/>
      <c r="Y14" s="3"/>
      <c r="Z14" s="3"/>
      <c r="AA14" s="3"/>
    </row>
    <row r="15" spans="1:27" s="7" customFormat="1" ht="18.75" customHeight="1" thickBot="1" x14ac:dyDescent="0.25">
      <c r="A15" s="14"/>
      <c r="B15" s="52" t="s">
        <v>10</v>
      </c>
      <c r="C15" s="150" t="s">
        <v>72</v>
      </c>
      <c r="D15" s="154" t="s">
        <v>56</v>
      </c>
      <c r="E15" s="53" t="s">
        <v>57</v>
      </c>
      <c r="F15" s="55" t="s">
        <v>52</v>
      </c>
      <c r="G15" s="54" t="s">
        <v>56</v>
      </c>
      <c r="H15" s="53" t="s">
        <v>57</v>
      </c>
      <c r="I15" s="55" t="s">
        <v>52</v>
      </c>
      <c r="J15" s="54" t="s">
        <v>56</v>
      </c>
      <c r="K15" s="53" t="s">
        <v>57</v>
      </c>
      <c r="L15" s="55" t="s">
        <v>52</v>
      </c>
      <c r="M15" s="14"/>
      <c r="N15" s="14"/>
      <c r="O15" s="14"/>
      <c r="P15" s="14"/>
      <c r="Q15" s="14"/>
      <c r="R15" s="14"/>
      <c r="S15" s="14"/>
      <c r="T15" s="14"/>
      <c r="U15" s="3"/>
      <c r="V15" s="3"/>
      <c r="W15" s="3"/>
      <c r="X15" s="3"/>
      <c r="Y15" s="3"/>
      <c r="Z15" s="3"/>
      <c r="AA15" s="3"/>
    </row>
    <row r="16" spans="1:27" s="7" customFormat="1" ht="17.25" customHeight="1" x14ac:dyDescent="0.2">
      <c r="A16" s="14"/>
      <c r="B16" s="60"/>
      <c r="C16" s="151"/>
      <c r="D16" s="155" t="s">
        <v>13</v>
      </c>
      <c r="E16" s="61" t="s">
        <v>14</v>
      </c>
      <c r="F16" s="62" t="s">
        <v>15</v>
      </c>
      <c r="G16" s="111" t="s">
        <v>16</v>
      </c>
      <c r="H16" s="61" t="s">
        <v>17</v>
      </c>
      <c r="I16" s="62" t="s">
        <v>18</v>
      </c>
      <c r="J16" s="111" t="s">
        <v>19</v>
      </c>
      <c r="K16" s="61" t="s">
        <v>20</v>
      </c>
      <c r="L16" s="62" t="s">
        <v>21</v>
      </c>
      <c r="M16" s="14"/>
      <c r="N16" s="14"/>
      <c r="O16" s="14"/>
      <c r="P16" s="14"/>
      <c r="Q16" s="14"/>
      <c r="R16" s="14"/>
      <c r="S16" s="14"/>
      <c r="T16" s="14"/>
      <c r="U16" s="3"/>
      <c r="V16" s="3"/>
      <c r="W16" s="3"/>
      <c r="X16" s="3"/>
      <c r="Y16" s="3"/>
      <c r="Z16" s="3"/>
      <c r="AA16" s="3"/>
    </row>
    <row r="17" spans="1:27" s="7" customFormat="1" ht="17.25" customHeight="1" x14ac:dyDescent="0.2">
      <c r="A17" s="14"/>
      <c r="B17" s="63"/>
      <c r="C17" s="148"/>
      <c r="D17" s="149"/>
      <c r="E17" s="64"/>
      <c r="F17" s="270"/>
      <c r="G17" s="275"/>
      <c r="H17" s="64"/>
      <c r="I17" s="270"/>
      <c r="J17" s="275"/>
      <c r="K17" s="64"/>
      <c r="L17" s="270"/>
      <c r="M17" s="14"/>
      <c r="N17" s="14"/>
      <c r="O17" s="14"/>
      <c r="P17" s="14"/>
      <c r="Q17" s="14"/>
      <c r="R17" s="14"/>
      <c r="S17" s="14"/>
      <c r="T17" s="14"/>
      <c r="U17" s="3"/>
      <c r="V17" s="3"/>
      <c r="W17" s="3"/>
      <c r="X17" s="3"/>
      <c r="Y17" s="3"/>
      <c r="Z17" s="3"/>
      <c r="AA17" s="3"/>
    </row>
    <row r="18" spans="1:27" s="7" customFormat="1" ht="17.25" hidden="1" customHeight="1" x14ac:dyDescent="0.2">
      <c r="A18" s="14"/>
      <c r="B18" s="63">
        <v>1</v>
      </c>
      <c r="C18" s="147" t="s">
        <v>58</v>
      </c>
      <c r="D18" s="123">
        <v>3664.6606913352898</v>
      </c>
      <c r="E18" s="31">
        <v>1137.5188661629882</v>
      </c>
      <c r="F18" s="100">
        <f>D18-E18</f>
        <v>2527.1418251723017</v>
      </c>
      <c r="G18" s="276">
        <v>3724.0351132079786</v>
      </c>
      <c r="H18" s="31">
        <v>1190.7654582248058</v>
      </c>
      <c r="I18" s="100">
        <f>G18-H18</f>
        <v>2533.2696549831726</v>
      </c>
      <c r="J18" s="276">
        <v>3835.3972493394026</v>
      </c>
      <c r="K18" s="31">
        <v>1244.9425931319229</v>
      </c>
      <c r="L18" s="100">
        <f>J18-K18</f>
        <v>2590.4546562074797</v>
      </c>
      <c r="M18" s="14"/>
      <c r="N18" s="14"/>
      <c r="O18" s="14"/>
      <c r="P18" s="14"/>
      <c r="Q18" s="14"/>
      <c r="R18" s="14"/>
      <c r="S18" s="14"/>
      <c r="T18" s="14"/>
      <c r="U18" s="3"/>
      <c r="V18" s="3"/>
      <c r="W18" s="3"/>
      <c r="X18" s="3"/>
      <c r="Y18" s="3"/>
      <c r="Z18" s="3"/>
      <c r="AA18" s="3"/>
    </row>
    <row r="19" spans="1:27" s="7" customFormat="1" ht="17.25" hidden="1" customHeight="1" x14ac:dyDescent="0.2">
      <c r="A19" s="14"/>
      <c r="B19" s="63">
        <f>B18+1</f>
        <v>2</v>
      </c>
      <c r="C19" s="147" t="s">
        <v>59</v>
      </c>
      <c r="D19" s="123">
        <v>1405.3578517200001</v>
      </c>
      <c r="E19" s="31">
        <v>187.91223971405799</v>
      </c>
      <c r="F19" s="100">
        <f>D19-E19</f>
        <v>1217.4456120059422</v>
      </c>
      <c r="G19" s="276">
        <v>1405.3578517200001</v>
      </c>
      <c r="H19" s="31">
        <v>203.05785171405802</v>
      </c>
      <c r="I19" s="100">
        <f>G19-H19</f>
        <v>1202.3000000059421</v>
      </c>
      <c r="J19" s="276">
        <v>1405.3578517200001</v>
      </c>
      <c r="K19" s="31">
        <v>218.20346371405799</v>
      </c>
      <c r="L19" s="100">
        <f>J19-K19</f>
        <v>1187.1543880059421</v>
      </c>
      <c r="M19" s="14"/>
      <c r="N19" s="14"/>
      <c r="O19" s="14"/>
      <c r="P19" s="14"/>
      <c r="Q19" s="14"/>
      <c r="R19" s="14"/>
      <c r="S19" s="14"/>
      <c r="T19" s="14"/>
      <c r="U19" s="3"/>
      <c r="V19" s="3"/>
      <c r="W19" s="3"/>
      <c r="X19" s="3"/>
      <c r="Y19" s="3"/>
      <c r="Z19" s="3"/>
      <c r="AA19" s="3"/>
    </row>
    <row r="20" spans="1:27" s="7" customFormat="1" ht="17.25" customHeight="1" x14ac:dyDescent="0.2">
      <c r="A20" s="14"/>
      <c r="B20" s="63">
        <v>1</v>
      </c>
      <c r="C20" s="147" t="s">
        <v>66</v>
      </c>
      <c r="D20" s="123">
        <f>SUM(D18:D19)</f>
        <v>5070.0185430552901</v>
      </c>
      <c r="E20" s="31">
        <f t="shared" ref="E20:L20" si="0">SUM(E18:E19)</f>
        <v>1325.4311058770461</v>
      </c>
      <c r="F20" s="113">
        <f t="shared" si="0"/>
        <v>3744.5874371782438</v>
      </c>
      <c r="G20" s="273">
        <f t="shared" si="0"/>
        <v>5129.3929649279789</v>
      </c>
      <c r="H20" s="31">
        <f t="shared" si="0"/>
        <v>1393.8233099388638</v>
      </c>
      <c r="I20" s="113">
        <f t="shared" si="0"/>
        <v>3735.5696549891145</v>
      </c>
      <c r="J20" s="273">
        <f t="shared" si="0"/>
        <v>5240.7551010594025</v>
      </c>
      <c r="K20" s="31">
        <f t="shared" si="0"/>
        <v>1463.1460568459809</v>
      </c>
      <c r="L20" s="100">
        <f t="shared" si="0"/>
        <v>3777.6090442134218</v>
      </c>
      <c r="M20" s="14"/>
      <c r="N20" s="14"/>
      <c r="O20" s="14"/>
      <c r="P20" s="14"/>
      <c r="Q20" s="14"/>
      <c r="R20" s="14"/>
      <c r="S20" s="14"/>
      <c r="T20" s="14"/>
      <c r="U20" s="3"/>
      <c r="V20" s="3"/>
      <c r="W20" s="3"/>
      <c r="X20" s="3"/>
      <c r="Y20" s="3"/>
      <c r="Z20" s="3"/>
      <c r="AA20" s="3"/>
    </row>
    <row r="21" spans="1:27" s="7" customFormat="1" ht="17.25" customHeight="1" x14ac:dyDescent="0.2">
      <c r="A21" s="14"/>
      <c r="B21" s="63">
        <f>B20+1</f>
        <v>2</v>
      </c>
      <c r="C21" s="133" t="s">
        <v>67</v>
      </c>
      <c r="D21" s="123">
        <v>5166.9781481446389</v>
      </c>
      <c r="E21" s="31">
        <v>1562.7814985501745</v>
      </c>
      <c r="F21" s="100">
        <f>D21-E21</f>
        <v>3604.1966495944644</v>
      </c>
      <c r="G21" s="276">
        <v>5514.0607320012459</v>
      </c>
      <c r="H21" s="31">
        <v>1651.2615299514371</v>
      </c>
      <c r="I21" s="100">
        <f>G21-H21</f>
        <v>3862.7992020498086</v>
      </c>
      <c r="J21" s="276">
        <v>5838.2370244552267</v>
      </c>
      <c r="K21" s="31">
        <v>1744.8883036579346</v>
      </c>
      <c r="L21" s="100">
        <f>J21-K21</f>
        <v>4093.3487207972921</v>
      </c>
      <c r="M21" s="14"/>
      <c r="N21" s="14"/>
      <c r="O21" s="14"/>
      <c r="P21" s="14"/>
      <c r="Q21" s="14"/>
      <c r="R21" s="14"/>
      <c r="S21" s="14"/>
      <c r="T21" s="14"/>
      <c r="U21" s="3"/>
      <c r="V21" s="3"/>
      <c r="W21" s="3"/>
      <c r="X21" s="3"/>
      <c r="Y21" s="3"/>
      <c r="Z21" s="3"/>
      <c r="AA21" s="3"/>
    </row>
    <row r="22" spans="1:27" s="7" customFormat="1" ht="17.25" customHeight="1" x14ac:dyDescent="0.2">
      <c r="A22" s="14"/>
      <c r="B22" s="63">
        <f t="shared" ref="B22" si="1">B21+1</f>
        <v>3</v>
      </c>
      <c r="C22" s="133" t="s">
        <v>68</v>
      </c>
      <c r="D22" s="123">
        <v>1301.4552768027258</v>
      </c>
      <c r="E22" s="31">
        <v>366.56387201467766</v>
      </c>
      <c r="F22" s="100">
        <f t="shared" ref="F22" si="2">D22-E22</f>
        <v>934.89140478804825</v>
      </c>
      <c r="G22" s="276">
        <v>1383.1254880293693</v>
      </c>
      <c r="H22" s="31">
        <v>390.54721295287209</v>
      </c>
      <c r="I22" s="100">
        <f t="shared" ref="I22" si="3">G22-H22</f>
        <v>992.57827507649722</v>
      </c>
      <c r="J22" s="276">
        <v>1662.2166897278005</v>
      </c>
      <c r="K22" s="31">
        <v>417.54779001640827</v>
      </c>
      <c r="L22" s="100">
        <f t="shared" ref="L22" si="4">J22-K22</f>
        <v>1244.6688997113922</v>
      </c>
      <c r="M22" s="14"/>
      <c r="N22" s="14"/>
      <c r="O22" s="14"/>
      <c r="P22" s="14"/>
      <c r="Q22" s="14"/>
      <c r="R22" s="14"/>
      <c r="S22" s="14"/>
      <c r="T22" s="14"/>
      <c r="U22" s="3"/>
      <c r="V22" s="3"/>
      <c r="W22" s="3"/>
      <c r="X22" s="3"/>
      <c r="Y22" s="3"/>
      <c r="Z22" s="3"/>
      <c r="AA22" s="3"/>
    </row>
    <row r="23" spans="1:27" s="7" customFormat="1" ht="24" customHeight="1" thickBot="1" x14ac:dyDescent="0.25">
      <c r="A23" s="14"/>
      <c r="B23" s="63"/>
      <c r="C23" s="138"/>
      <c r="D23" s="124"/>
      <c r="E23" s="41"/>
      <c r="F23" s="271"/>
      <c r="G23" s="277"/>
      <c r="H23" s="41"/>
      <c r="I23" s="271"/>
      <c r="J23" s="277"/>
      <c r="K23" s="41"/>
      <c r="L23" s="271"/>
      <c r="M23" s="14"/>
      <c r="N23" s="14"/>
      <c r="O23" s="14"/>
      <c r="P23" s="14"/>
      <c r="Q23" s="14"/>
      <c r="R23" s="14"/>
      <c r="S23" s="14"/>
      <c r="T23" s="14"/>
      <c r="U23" s="3"/>
      <c r="V23" s="3"/>
      <c r="W23" s="3"/>
      <c r="X23" s="3"/>
      <c r="Y23" s="3"/>
      <c r="Z23" s="3"/>
      <c r="AA23" s="3"/>
    </row>
    <row r="24" spans="1:27" s="7" customFormat="1" ht="24" customHeight="1" thickBot="1" x14ac:dyDescent="0.25">
      <c r="A24" s="14"/>
      <c r="B24" s="39">
        <f>B22+1</f>
        <v>4</v>
      </c>
      <c r="C24" s="152" t="s">
        <v>62</v>
      </c>
      <c r="D24" s="274">
        <f>SUM(D20:D22)</f>
        <v>11538.451968002655</v>
      </c>
      <c r="E24" s="310">
        <f t="shared" ref="E24:L24" si="5">SUM(E20:E22)</f>
        <v>3254.7764764418985</v>
      </c>
      <c r="F24" s="83">
        <f t="shared" si="5"/>
        <v>8283.6754915607562</v>
      </c>
      <c r="G24" s="274">
        <f t="shared" si="5"/>
        <v>12026.579184958593</v>
      </c>
      <c r="H24" s="310">
        <f t="shared" si="5"/>
        <v>3435.6320528431729</v>
      </c>
      <c r="I24" s="83">
        <f t="shared" si="5"/>
        <v>8590.9471321154197</v>
      </c>
      <c r="J24" s="274">
        <f t="shared" si="5"/>
        <v>12741.208815242429</v>
      </c>
      <c r="K24" s="310">
        <f t="shared" si="5"/>
        <v>3625.5821505203235</v>
      </c>
      <c r="L24" s="271">
        <f t="shared" si="5"/>
        <v>9115.6266647221055</v>
      </c>
      <c r="M24" s="14"/>
      <c r="N24" s="14"/>
      <c r="O24" s="14"/>
      <c r="P24" s="14"/>
      <c r="Q24" s="14"/>
      <c r="R24" s="14"/>
      <c r="S24" s="14"/>
      <c r="T24" s="14"/>
      <c r="U24" s="3"/>
      <c r="V24" s="3"/>
      <c r="W24" s="3"/>
      <c r="X24" s="3"/>
      <c r="Y24" s="3"/>
      <c r="Z24" s="3"/>
      <c r="AA24" s="3"/>
    </row>
    <row r="25" spans="1:27" s="7" customFormat="1" ht="15.75" customHeight="1" x14ac:dyDescent="0.2">
      <c r="A25" s="14"/>
      <c r="B25" s="43"/>
      <c r="C25" s="17"/>
      <c r="D25" s="172"/>
      <c r="E25" s="172"/>
      <c r="F25" s="172"/>
      <c r="G25" s="172"/>
      <c r="H25" s="172"/>
      <c r="I25" s="172"/>
      <c r="J25" s="172"/>
      <c r="K25" s="172"/>
      <c r="L25" s="172"/>
      <c r="M25" s="14"/>
      <c r="N25" s="14"/>
      <c r="O25" s="14"/>
      <c r="P25" s="14"/>
      <c r="Q25" s="14"/>
      <c r="R25" s="14"/>
      <c r="S25" s="14"/>
      <c r="T25" s="14"/>
      <c r="U25" s="3"/>
      <c r="V25" s="3"/>
      <c r="W25" s="3"/>
      <c r="X25" s="3"/>
      <c r="Y25" s="3"/>
      <c r="Z25" s="3"/>
      <c r="AA25" s="3"/>
    </row>
    <row r="26" spans="1:27" s="7" customFormat="1" ht="17.25" customHeight="1" thickBot="1" x14ac:dyDescent="0.25">
      <c r="A26" s="14"/>
      <c r="B26" s="43"/>
      <c r="C26" s="17"/>
      <c r="D26" s="198"/>
      <c r="E26" s="198"/>
      <c r="F26" s="198"/>
      <c r="G26" s="198"/>
      <c r="H26" s="198"/>
      <c r="I26" s="198"/>
      <c r="J26" s="172"/>
      <c r="K26" s="172"/>
      <c r="L26" s="172"/>
      <c r="M26" s="14"/>
      <c r="N26" s="14"/>
      <c r="O26" s="14"/>
      <c r="P26" s="14"/>
      <c r="Q26" s="14"/>
      <c r="R26" s="3"/>
      <c r="S26" s="3"/>
      <c r="T26" s="3"/>
      <c r="U26" s="3"/>
      <c r="V26" s="3"/>
      <c r="W26" s="3"/>
      <c r="X26" s="3"/>
    </row>
    <row r="27" spans="1:27" s="7" customFormat="1" ht="17.25" customHeight="1" x14ac:dyDescent="0.2">
      <c r="A27" s="14"/>
      <c r="B27" s="48"/>
      <c r="C27" s="116"/>
      <c r="D27" s="441" t="s">
        <v>81</v>
      </c>
      <c r="E27" s="442"/>
      <c r="F27" s="443"/>
      <c r="G27" s="441" t="s">
        <v>82</v>
      </c>
      <c r="H27" s="442"/>
      <c r="I27" s="443"/>
      <c r="J27" s="441" t="s">
        <v>83</v>
      </c>
      <c r="K27" s="442"/>
      <c r="L27" s="443"/>
      <c r="M27" s="14"/>
      <c r="N27" s="14"/>
      <c r="O27" s="14"/>
      <c r="P27" s="14"/>
      <c r="Q27" s="14"/>
      <c r="R27" s="3"/>
      <c r="S27" s="3"/>
      <c r="T27" s="3"/>
      <c r="U27" s="3"/>
      <c r="V27" s="3"/>
      <c r="W27" s="3"/>
      <c r="X27" s="3"/>
    </row>
    <row r="28" spans="1:27" s="7" customFormat="1" ht="17.25" customHeight="1" x14ac:dyDescent="0.2">
      <c r="A28" s="14"/>
      <c r="B28" s="52"/>
      <c r="C28" s="150"/>
      <c r="D28" s="153"/>
      <c r="E28" s="108" t="s">
        <v>49</v>
      </c>
      <c r="F28" s="55"/>
      <c r="G28" s="53"/>
      <c r="H28" s="108" t="s">
        <v>49</v>
      </c>
      <c r="I28" s="55"/>
      <c r="J28" s="53"/>
      <c r="K28" s="108" t="s">
        <v>49</v>
      </c>
      <c r="L28" s="55"/>
      <c r="M28" s="14"/>
      <c r="N28" s="14"/>
      <c r="O28" s="14"/>
      <c r="P28" s="14"/>
      <c r="Q28" s="14"/>
      <c r="R28" s="3"/>
      <c r="S28" s="3"/>
      <c r="T28" s="3"/>
      <c r="U28" s="3"/>
      <c r="V28" s="3"/>
      <c r="W28" s="3"/>
      <c r="X28" s="3"/>
    </row>
    <row r="29" spans="1:27" s="7" customFormat="1" ht="17.25" customHeight="1" x14ac:dyDescent="0.2">
      <c r="A29" s="14"/>
      <c r="B29" s="52"/>
      <c r="C29" s="150"/>
      <c r="D29" s="153" t="s">
        <v>50</v>
      </c>
      <c r="E29" s="53" t="s">
        <v>51</v>
      </c>
      <c r="F29" s="55"/>
      <c r="G29" s="53" t="s">
        <v>50</v>
      </c>
      <c r="H29" s="53" t="s">
        <v>51</v>
      </c>
      <c r="I29" s="55"/>
      <c r="J29" s="53" t="s">
        <v>50</v>
      </c>
      <c r="K29" s="53" t="s">
        <v>51</v>
      </c>
      <c r="L29" s="55"/>
      <c r="M29" s="14"/>
      <c r="N29" s="14"/>
      <c r="O29" s="14"/>
      <c r="P29" s="14"/>
      <c r="Q29" s="14"/>
      <c r="R29" s="3"/>
      <c r="S29" s="3"/>
      <c r="T29" s="3"/>
      <c r="U29" s="3"/>
      <c r="V29" s="3"/>
      <c r="W29" s="3"/>
      <c r="X29" s="3"/>
    </row>
    <row r="30" spans="1:27" s="7" customFormat="1" ht="18.75" customHeight="1" x14ac:dyDescent="0.2">
      <c r="A30" s="14"/>
      <c r="B30" s="52" t="s">
        <v>9</v>
      </c>
      <c r="C30" s="150"/>
      <c r="D30" s="154" t="s">
        <v>52</v>
      </c>
      <c r="E30" s="53" t="s">
        <v>53</v>
      </c>
      <c r="F30" s="55" t="s">
        <v>54</v>
      </c>
      <c r="G30" s="54" t="s">
        <v>52</v>
      </c>
      <c r="H30" s="53" t="s">
        <v>53</v>
      </c>
      <c r="I30" s="55" t="s">
        <v>54</v>
      </c>
      <c r="J30" s="54" t="s">
        <v>52</v>
      </c>
      <c r="K30" s="53" t="s">
        <v>53</v>
      </c>
      <c r="L30" s="55" t="s">
        <v>54</v>
      </c>
      <c r="M30" s="14"/>
      <c r="N30" s="14"/>
      <c r="O30" s="14"/>
      <c r="P30" s="14"/>
      <c r="Q30" s="14"/>
      <c r="R30" s="3"/>
      <c r="S30" s="3"/>
      <c r="T30" s="3"/>
      <c r="U30" s="3"/>
      <c r="V30" s="3"/>
      <c r="W30" s="3"/>
      <c r="X30" s="3"/>
    </row>
    <row r="31" spans="1:27" s="7" customFormat="1" ht="17.25" customHeight="1" thickBot="1" x14ac:dyDescent="0.25">
      <c r="A31" s="14"/>
      <c r="B31" s="52" t="s">
        <v>10</v>
      </c>
      <c r="C31" s="150" t="s">
        <v>72</v>
      </c>
      <c r="D31" s="154" t="s">
        <v>56</v>
      </c>
      <c r="E31" s="53" t="s">
        <v>57</v>
      </c>
      <c r="F31" s="55" t="s">
        <v>52</v>
      </c>
      <c r="G31" s="54" t="s">
        <v>56</v>
      </c>
      <c r="H31" s="53" t="s">
        <v>57</v>
      </c>
      <c r="I31" s="55" t="s">
        <v>52</v>
      </c>
      <c r="J31" s="54" t="s">
        <v>56</v>
      </c>
      <c r="K31" s="53" t="s">
        <v>57</v>
      </c>
      <c r="L31" s="55" t="s">
        <v>52</v>
      </c>
      <c r="M31" s="14"/>
      <c r="N31" s="14"/>
      <c r="O31" s="14"/>
      <c r="P31" s="14"/>
      <c r="Q31" s="14"/>
      <c r="R31" s="3"/>
      <c r="S31" s="3"/>
      <c r="T31" s="3"/>
      <c r="U31" s="3"/>
      <c r="V31" s="3"/>
      <c r="W31" s="3"/>
      <c r="X31" s="3"/>
    </row>
    <row r="32" spans="1:27" s="7" customFormat="1" ht="17.25" customHeight="1" x14ac:dyDescent="0.2">
      <c r="A32" s="14"/>
      <c r="B32" s="60"/>
      <c r="C32" s="151"/>
      <c r="D32" s="155" t="s">
        <v>13</v>
      </c>
      <c r="E32" s="61" t="s">
        <v>14</v>
      </c>
      <c r="F32" s="62" t="s">
        <v>15</v>
      </c>
      <c r="G32" s="111" t="s">
        <v>16</v>
      </c>
      <c r="H32" s="61" t="s">
        <v>17</v>
      </c>
      <c r="I32" s="62" t="s">
        <v>18</v>
      </c>
      <c r="J32" s="111" t="s">
        <v>19</v>
      </c>
      <c r="K32" s="61" t="s">
        <v>20</v>
      </c>
      <c r="L32" s="62" t="s">
        <v>21</v>
      </c>
      <c r="M32" s="14"/>
      <c r="N32" s="14"/>
      <c r="O32" s="14"/>
      <c r="P32" s="14"/>
      <c r="Q32" s="14"/>
      <c r="R32" s="3"/>
      <c r="S32" s="3"/>
      <c r="T32" s="3"/>
      <c r="U32" s="3"/>
      <c r="V32" s="3"/>
      <c r="W32" s="3"/>
      <c r="X32" s="3"/>
    </row>
    <row r="33" spans="1:27" s="7" customFormat="1" ht="17.25" customHeight="1" x14ac:dyDescent="0.2">
      <c r="A33" s="14"/>
      <c r="B33" s="63"/>
      <c r="C33" s="148"/>
      <c r="D33" s="272"/>
      <c r="E33" s="64"/>
      <c r="F33" s="270"/>
      <c r="G33" s="275"/>
      <c r="H33" s="64"/>
      <c r="I33" s="270"/>
      <c r="J33" s="275"/>
      <c r="K33" s="64"/>
      <c r="L33" s="270"/>
      <c r="M33" s="14"/>
      <c r="N33" s="14"/>
      <c r="O33" s="14"/>
      <c r="P33" s="14"/>
      <c r="Q33" s="14"/>
      <c r="R33" s="3"/>
      <c r="S33" s="3"/>
      <c r="T33" s="3"/>
      <c r="U33" s="3"/>
      <c r="V33" s="3"/>
      <c r="W33" s="3"/>
      <c r="X33" s="3"/>
    </row>
    <row r="34" spans="1:27" s="7" customFormat="1" ht="17.25" hidden="1" customHeight="1" x14ac:dyDescent="0.2">
      <c r="A34" s="14"/>
      <c r="B34" s="63">
        <f>B24+1</f>
        <v>5</v>
      </c>
      <c r="C34" s="147" t="s">
        <v>58</v>
      </c>
      <c r="D34" s="273">
        <v>3998.3532466703409</v>
      </c>
      <c r="E34" s="31">
        <v>1301.3383116914752</v>
      </c>
      <c r="F34" s="100">
        <f>D34-E34</f>
        <v>2697.0149349788658</v>
      </c>
      <c r="G34" s="276">
        <v>4607.4714998124027</v>
      </c>
      <c r="H34" s="31">
        <v>1363.9888344235196</v>
      </c>
      <c r="I34" s="100">
        <f>G34-H34</f>
        <v>3243.4826653888831</v>
      </c>
      <c r="J34" s="276">
        <v>5029.7176999271378</v>
      </c>
      <c r="K34" s="31">
        <v>1434.8104612256666</v>
      </c>
      <c r="L34" s="100">
        <f>J34-K34</f>
        <v>3594.9072387014712</v>
      </c>
      <c r="M34" s="14"/>
      <c r="N34" s="14"/>
      <c r="O34" s="14"/>
      <c r="P34" s="14"/>
      <c r="Q34" s="14"/>
      <c r="R34" s="3"/>
      <c r="S34" s="3"/>
      <c r="T34" s="3"/>
      <c r="U34" s="3"/>
      <c r="V34" s="3"/>
      <c r="W34" s="3"/>
      <c r="X34" s="3"/>
    </row>
    <row r="35" spans="1:27" s="7" customFormat="1" ht="17.25" hidden="1" customHeight="1" x14ac:dyDescent="0.2">
      <c r="A35" s="14"/>
      <c r="B35" s="63">
        <f>B34+1</f>
        <v>6</v>
      </c>
      <c r="C35" s="147" t="s">
        <v>59</v>
      </c>
      <c r="D35" s="273">
        <v>1405.3578517200001</v>
      </c>
      <c r="E35" s="31">
        <v>233.34907571405802</v>
      </c>
      <c r="F35" s="100">
        <f>D35-E35</f>
        <v>1172.0087760059421</v>
      </c>
      <c r="G35" s="276">
        <v>1405.3578517200001</v>
      </c>
      <c r="H35" s="31">
        <v>248.49468771405799</v>
      </c>
      <c r="I35" s="100">
        <f>G35-H35</f>
        <v>1156.8631640059421</v>
      </c>
      <c r="J35" s="276">
        <v>1405.3578517200001</v>
      </c>
      <c r="K35" s="31">
        <v>263.64029971405796</v>
      </c>
      <c r="L35" s="100">
        <f>J35-K35</f>
        <v>1141.7175520059423</v>
      </c>
      <c r="M35" s="14"/>
      <c r="N35" s="14"/>
      <c r="O35" s="14"/>
      <c r="P35" s="14"/>
      <c r="Q35" s="14"/>
      <c r="R35" s="3"/>
      <c r="S35" s="3"/>
      <c r="T35" s="3"/>
      <c r="U35" s="3"/>
      <c r="V35" s="3"/>
      <c r="W35" s="3"/>
      <c r="X35" s="3"/>
    </row>
    <row r="36" spans="1:27" s="7" customFormat="1" ht="17.25" customHeight="1" x14ac:dyDescent="0.2">
      <c r="A36" s="14"/>
      <c r="B36" s="63">
        <f>B24+1</f>
        <v>5</v>
      </c>
      <c r="C36" s="147" t="s">
        <v>66</v>
      </c>
      <c r="D36" s="273">
        <f>SUM(D34:D35)</f>
        <v>5403.7110983903412</v>
      </c>
      <c r="E36" s="31">
        <f t="shared" ref="E36" si="6">SUM(E34:E35)</f>
        <v>1534.6873874055332</v>
      </c>
      <c r="F36" s="113">
        <f t="shared" ref="F36" si="7">SUM(F34:F35)</f>
        <v>3869.0237109848076</v>
      </c>
      <c r="G36" s="273">
        <f t="shared" ref="G36" si="8">SUM(G34:G35)</f>
        <v>6012.8293515324031</v>
      </c>
      <c r="H36" s="31">
        <f t="shared" ref="H36" si="9">SUM(H34:H35)</f>
        <v>1612.4835221375777</v>
      </c>
      <c r="I36" s="113">
        <f t="shared" ref="I36" si="10">SUM(I34:I35)</f>
        <v>4400.3458293948252</v>
      </c>
      <c r="J36" s="273">
        <f t="shared" ref="J36" si="11">SUM(J34:J35)</f>
        <v>6435.0755516471381</v>
      </c>
      <c r="K36" s="31">
        <f t="shared" ref="K36" si="12">SUM(K34:K35)</f>
        <v>1698.4507609397247</v>
      </c>
      <c r="L36" s="100">
        <f t="shared" ref="L36" si="13">SUM(L34:L35)</f>
        <v>4736.6247907074139</v>
      </c>
      <c r="M36" s="14"/>
      <c r="N36" s="14"/>
      <c r="O36" s="14"/>
      <c r="P36" s="14"/>
      <c r="Q36" s="14"/>
      <c r="R36" s="3"/>
      <c r="S36" s="3"/>
      <c r="T36" s="3"/>
      <c r="U36" s="3"/>
      <c r="V36" s="3"/>
      <c r="W36" s="3"/>
      <c r="X36" s="3"/>
    </row>
    <row r="37" spans="1:27" s="7" customFormat="1" ht="17.25" customHeight="1" x14ac:dyDescent="0.2">
      <c r="A37" s="14"/>
      <c r="B37" s="63">
        <f>B36+1</f>
        <v>6</v>
      </c>
      <c r="C37" s="133" t="s">
        <v>67</v>
      </c>
      <c r="D37" s="273">
        <v>6184.583936158876</v>
      </c>
      <c r="E37" s="31">
        <v>1844.2856222722739</v>
      </c>
      <c r="F37" s="100">
        <f>D37-E37</f>
        <v>4340.298313886602</v>
      </c>
      <c r="G37" s="276">
        <v>6594.2814198959259</v>
      </c>
      <c r="H37" s="31">
        <v>1949.5790646584533</v>
      </c>
      <c r="I37" s="100">
        <f>G37-H37</f>
        <v>4644.7023552374721</v>
      </c>
      <c r="J37" s="276">
        <v>6867.0599631054993</v>
      </c>
      <c r="K37" s="31">
        <v>2059.8858585981675</v>
      </c>
      <c r="L37" s="100">
        <f>J37-K37</f>
        <v>4807.1741045073322</v>
      </c>
      <c r="M37" s="14"/>
      <c r="N37" s="14"/>
      <c r="O37" s="14"/>
      <c r="P37" s="14"/>
      <c r="Q37" s="14"/>
      <c r="R37" s="3"/>
      <c r="S37" s="3"/>
      <c r="T37" s="3"/>
      <c r="U37" s="3"/>
      <c r="V37" s="3"/>
      <c r="W37" s="3"/>
      <c r="X37" s="3"/>
    </row>
    <row r="38" spans="1:27" s="7" customFormat="1" ht="24" customHeight="1" x14ac:dyDescent="0.2">
      <c r="A38" s="14"/>
      <c r="B38" s="63">
        <f t="shared" ref="B38" si="14">B37+1</f>
        <v>7</v>
      </c>
      <c r="C38" s="133" t="s">
        <v>68</v>
      </c>
      <c r="D38" s="273">
        <v>1907.3510735555062</v>
      </c>
      <c r="E38" s="31">
        <v>449.03591508338843</v>
      </c>
      <c r="F38" s="100">
        <f t="shared" ref="F38" si="15">D38-E38</f>
        <v>1458.3151584721177</v>
      </c>
      <c r="G38" s="276">
        <v>2234.7235818695876</v>
      </c>
      <c r="H38" s="31">
        <v>485.23473799130727</v>
      </c>
      <c r="I38" s="100">
        <f t="shared" ref="I38" si="16">G38-H38</f>
        <v>1749.4888438782805</v>
      </c>
      <c r="J38" s="276">
        <v>2433.4002633840528</v>
      </c>
      <c r="K38" s="31">
        <v>525.6083932775457</v>
      </c>
      <c r="L38" s="100">
        <f t="shared" ref="L38" si="17">J38-K38</f>
        <v>1907.7918701065071</v>
      </c>
      <c r="M38" s="14"/>
      <c r="N38" s="14"/>
      <c r="O38" s="14"/>
      <c r="P38" s="14"/>
      <c r="Q38" s="14"/>
      <c r="R38" s="3"/>
      <c r="S38" s="3"/>
      <c r="T38" s="3"/>
      <c r="U38" s="3"/>
      <c r="V38" s="3"/>
      <c r="W38" s="3"/>
      <c r="X38" s="3"/>
    </row>
    <row r="39" spans="1:27" s="7" customFormat="1" ht="15.75" customHeight="1" thickBot="1" x14ac:dyDescent="0.25">
      <c r="A39" s="14"/>
      <c r="B39" s="63"/>
      <c r="C39" s="138"/>
      <c r="D39" s="274"/>
      <c r="E39" s="41"/>
      <c r="F39" s="271"/>
      <c r="G39" s="277"/>
      <c r="H39" s="41"/>
      <c r="I39" s="271"/>
      <c r="J39" s="277"/>
      <c r="K39" s="41"/>
      <c r="L39" s="271"/>
      <c r="M39" s="14"/>
      <c r="N39" s="14"/>
      <c r="O39" s="14"/>
      <c r="P39" s="14"/>
      <c r="Q39" s="14"/>
      <c r="R39" s="14"/>
      <c r="S39" s="14"/>
      <c r="T39" s="14"/>
      <c r="U39" s="3"/>
      <c r="V39" s="3"/>
      <c r="W39" s="3"/>
      <c r="X39" s="3"/>
      <c r="Y39" s="3"/>
      <c r="Z39" s="3"/>
      <c r="AA39" s="3"/>
    </row>
    <row r="40" spans="1:27" s="7" customFormat="1" ht="24" customHeight="1" thickBot="1" x14ac:dyDescent="0.25">
      <c r="A40" s="14"/>
      <c r="B40" s="39">
        <f>B38+1</f>
        <v>8</v>
      </c>
      <c r="C40" s="152" t="s">
        <v>62</v>
      </c>
      <c r="D40" s="274">
        <f>SUM(D36:D38)</f>
        <v>13495.646108104724</v>
      </c>
      <c r="E40" s="310">
        <f t="shared" ref="E40:L40" si="18">SUM(E36:E38)</f>
        <v>3828.0089247611954</v>
      </c>
      <c r="F40" s="83">
        <f t="shared" si="18"/>
        <v>9667.6371833435278</v>
      </c>
      <c r="G40" s="274">
        <f t="shared" si="18"/>
        <v>14841.834353297916</v>
      </c>
      <c r="H40" s="310">
        <f t="shared" si="18"/>
        <v>4047.2973247873379</v>
      </c>
      <c r="I40" s="83">
        <f t="shared" si="18"/>
        <v>10794.537028510578</v>
      </c>
      <c r="J40" s="274">
        <f t="shared" si="18"/>
        <v>15735.535778136691</v>
      </c>
      <c r="K40" s="310">
        <f t="shared" si="18"/>
        <v>4283.9450128154376</v>
      </c>
      <c r="L40" s="271">
        <f t="shared" si="18"/>
        <v>11451.590765321253</v>
      </c>
      <c r="M40" s="14"/>
      <c r="N40" s="14"/>
      <c r="O40" s="14"/>
      <c r="P40" s="14"/>
      <c r="Q40" s="14"/>
      <c r="R40" s="14"/>
      <c r="S40" s="14"/>
      <c r="T40" s="14"/>
      <c r="U40" s="3"/>
      <c r="V40" s="3"/>
      <c r="W40" s="3"/>
      <c r="X40" s="3"/>
      <c r="Y40" s="3"/>
      <c r="Z40" s="3"/>
      <c r="AA40" s="3"/>
    </row>
    <row r="41" spans="1:27" s="7" customFormat="1" ht="17.25" customHeight="1" x14ac:dyDescent="0.2">
      <c r="A41" s="14"/>
      <c r="B41" s="43"/>
      <c r="C41" s="17"/>
      <c r="D41" s="172"/>
      <c r="E41" s="172"/>
      <c r="F41" s="172"/>
      <c r="G41" s="172"/>
      <c r="H41" s="172"/>
      <c r="I41" s="172"/>
      <c r="J41" s="172"/>
      <c r="K41" s="172"/>
      <c r="L41" s="172"/>
      <c r="M41" s="14"/>
      <c r="N41" s="14"/>
      <c r="O41" s="14"/>
      <c r="P41" s="14"/>
      <c r="Q41" s="14"/>
      <c r="R41" s="14"/>
      <c r="S41" s="14"/>
      <c r="T41" s="14"/>
      <c r="U41" s="3"/>
      <c r="V41" s="3"/>
      <c r="W41" s="3"/>
      <c r="X41" s="3"/>
      <c r="Y41" s="3"/>
      <c r="Z41" s="3"/>
      <c r="AA41" s="3"/>
    </row>
    <row r="42" spans="1:27" s="176" customFormat="1" ht="17.25" customHeight="1" thickBot="1" x14ac:dyDescent="0.25">
      <c r="A42" s="166"/>
      <c r="B42" s="43"/>
      <c r="C42" s="17"/>
      <c r="D42" s="198"/>
      <c r="E42" s="198"/>
      <c r="F42" s="198"/>
      <c r="G42"/>
      <c r="H42"/>
      <c r="I42"/>
      <c r="J42" s="172"/>
      <c r="K42" s="172"/>
      <c r="L42" s="172"/>
      <c r="M42" s="166"/>
      <c r="N42" s="166"/>
      <c r="O42" s="166"/>
      <c r="P42" s="166"/>
      <c r="Q42" s="166"/>
      <c r="R42" s="166"/>
      <c r="S42" s="166"/>
      <c r="T42" s="166"/>
      <c r="U42" s="165"/>
      <c r="V42" s="165"/>
      <c r="W42" s="165"/>
      <c r="X42" s="165"/>
      <c r="Y42" s="165"/>
      <c r="Z42" s="165"/>
      <c r="AA42" s="165"/>
    </row>
    <row r="43" spans="1:27" s="176" customFormat="1" ht="17.25" customHeight="1" x14ac:dyDescent="0.2">
      <c r="A43" s="166"/>
      <c r="B43" s="48"/>
      <c r="C43" s="116"/>
      <c r="D43" s="441" t="s">
        <v>84</v>
      </c>
      <c r="E43" s="442"/>
      <c r="F43" s="443"/>
      <c r="G43"/>
      <c r="H43"/>
      <c r="I43"/>
      <c r="J43"/>
      <c r="K43"/>
      <c r="L43"/>
      <c r="M43" s="166"/>
      <c r="N43" s="166"/>
      <c r="O43" s="166"/>
      <c r="P43" s="166"/>
      <c r="Q43" s="166"/>
      <c r="R43" s="166"/>
      <c r="S43" s="166"/>
      <c r="T43" s="166"/>
      <c r="U43" s="165"/>
      <c r="V43" s="165"/>
      <c r="W43" s="165"/>
      <c r="X43" s="165"/>
      <c r="Y43" s="165"/>
      <c r="Z43" s="165"/>
      <c r="AA43" s="165"/>
    </row>
    <row r="44" spans="1:27" s="176" customFormat="1" ht="17.25" customHeight="1" x14ac:dyDescent="0.2">
      <c r="A44" s="166"/>
      <c r="B44" s="52"/>
      <c r="C44" s="150"/>
      <c r="D44" s="153"/>
      <c r="E44" s="108" t="s">
        <v>49</v>
      </c>
      <c r="F44" s="55"/>
      <c r="G44"/>
      <c r="H44"/>
      <c r="I44"/>
      <c r="J44"/>
      <c r="K44"/>
      <c r="L44"/>
      <c r="M44" s="166"/>
      <c r="N44" s="166"/>
      <c r="O44" s="166"/>
      <c r="P44" s="166"/>
      <c r="Q44" s="166"/>
      <c r="R44" s="166"/>
      <c r="S44" s="166"/>
      <c r="T44" s="166"/>
      <c r="U44" s="165"/>
      <c r="V44" s="165"/>
      <c r="W44" s="165"/>
      <c r="X44" s="165"/>
      <c r="Y44" s="165"/>
      <c r="Z44" s="165"/>
      <c r="AA44" s="165"/>
    </row>
    <row r="45" spans="1:27" s="7" customFormat="1" ht="15.75" x14ac:dyDescent="0.2">
      <c r="B45" s="52"/>
      <c r="C45" s="150"/>
      <c r="D45" s="153" t="s">
        <v>50</v>
      </c>
      <c r="E45" s="53" t="s">
        <v>51</v>
      </c>
      <c r="F45" s="55"/>
      <c r="G45"/>
      <c r="H45"/>
      <c r="I45"/>
      <c r="J45"/>
      <c r="K45"/>
      <c r="L45"/>
    </row>
    <row r="46" spans="1:27" s="7" customFormat="1" ht="15.75" x14ac:dyDescent="0.2">
      <c r="B46" s="52" t="s">
        <v>9</v>
      </c>
      <c r="C46" s="150"/>
      <c r="D46" s="154" t="s">
        <v>52</v>
      </c>
      <c r="E46" s="53" t="s">
        <v>53</v>
      </c>
      <c r="F46" s="55" t="s">
        <v>54</v>
      </c>
      <c r="G46"/>
      <c r="H46"/>
      <c r="I46"/>
      <c r="J46"/>
      <c r="K46"/>
      <c r="L46"/>
    </row>
    <row r="47" spans="1:27" s="7" customFormat="1" ht="16.5" thickBot="1" x14ac:dyDescent="0.25">
      <c r="B47" s="52" t="s">
        <v>10</v>
      </c>
      <c r="C47" s="150" t="s">
        <v>72</v>
      </c>
      <c r="D47" s="154" t="s">
        <v>56</v>
      </c>
      <c r="E47" s="53" t="s">
        <v>57</v>
      </c>
      <c r="F47" s="55" t="s">
        <v>52</v>
      </c>
      <c r="G47"/>
      <c r="H47"/>
      <c r="I47"/>
      <c r="J47"/>
      <c r="K47"/>
      <c r="L47"/>
    </row>
    <row r="48" spans="1:27" s="7" customFormat="1" ht="15" x14ac:dyDescent="0.2">
      <c r="B48" s="60"/>
      <c r="C48" s="151"/>
      <c r="D48" s="155" t="s">
        <v>13</v>
      </c>
      <c r="E48" s="61" t="s">
        <v>14</v>
      </c>
      <c r="F48" s="62" t="s">
        <v>15</v>
      </c>
      <c r="G48"/>
      <c r="H48"/>
      <c r="I48"/>
      <c r="J48"/>
      <c r="K48"/>
      <c r="L48"/>
    </row>
    <row r="49" spans="2:12" s="7" customFormat="1" ht="15" x14ac:dyDescent="0.2">
      <c r="B49" s="63"/>
      <c r="C49" s="148"/>
      <c r="D49" s="272"/>
      <c r="E49" s="64"/>
      <c r="F49" s="270"/>
      <c r="G49"/>
      <c r="H49"/>
      <c r="I49"/>
      <c r="J49"/>
      <c r="K49"/>
      <c r="L49"/>
    </row>
    <row r="50" spans="2:12" s="7" customFormat="1" ht="15.75" hidden="1" x14ac:dyDescent="0.2">
      <c r="B50" s="63">
        <f>B40+1</f>
        <v>9</v>
      </c>
      <c r="C50" s="147" t="s">
        <v>58</v>
      </c>
      <c r="D50" s="273">
        <v>5327.8827591266036</v>
      </c>
      <c r="E50" s="31">
        <v>1511.1173733351434</v>
      </c>
      <c r="F50" s="100">
        <f>D50-E50</f>
        <v>3816.7653857914602</v>
      </c>
      <c r="G50"/>
      <c r="H50"/>
      <c r="I50"/>
      <c r="J50"/>
      <c r="K50"/>
      <c r="L50"/>
    </row>
    <row r="51" spans="2:12" s="7" customFormat="1" ht="15.75" hidden="1" x14ac:dyDescent="0.2">
      <c r="B51" s="63">
        <f>B50+1</f>
        <v>10</v>
      </c>
      <c r="C51" s="147" t="s">
        <v>59</v>
      </c>
      <c r="D51" s="273">
        <v>1405.3578517200001</v>
      </c>
      <c r="E51" s="31">
        <v>278.78591171405799</v>
      </c>
      <c r="F51" s="100">
        <f>D51-E51</f>
        <v>1126.571940005942</v>
      </c>
      <c r="G51"/>
      <c r="H51"/>
      <c r="I51"/>
      <c r="J51"/>
      <c r="K51"/>
      <c r="L51"/>
    </row>
    <row r="52" spans="2:12" s="7" customFormat="1" ht="15.75" x14ac:dyDescent="0.2">
      <c r="B52" s="63">
        <f>B40+1</f>
        <v>9</v>
      </c>
      <c r="C52" s="147" t="s">
        <v>66</v>
      </c>
      <c r="D52" s="273">
        <f>SUM(D50:D51)</f>
        <v>6733.2406108466039</v>
      </c>
      <c r="E52" s="31">
        <f t="shared" ref="E52:F52" si="19">SUM(E50:E51)</f>
        <v>1789.9032850492013</v>
      </c>
      <c r="F52" s="100">
        <f t="shared" si="19"/>
        <v>4943.3373257974017</v>
      </c>
      <c r="G52"/>
      <c r="H52"/>
      <c r="I52"/>
      <c r="J52"/>
      <c r="K52"/>
      <c r="L52"/>
    </row>
    <row r="53" spans="2:12" s="7" customFormat="1" ht="15.75" x14ac:dyDescent="0.2">
      <c r="B53" s="63">
        <f>B52+1</f>
        <v>10</v>
      </c>
      <c r="C53" s="133" t="s">
        <v>67</v>
      </c>
      <c r="D53" s="273">
        <v>7114.8750927532365</v>
      </c>
      <c r="E53" s="31">
        <v>2173.4080118762868</v>
      </c>
      <c r="F53" s="100">
        <f>D53-E53</f>
        <v>4941.4670808769497</v>
      </c>
      <c r="G53"/>
      <c r="H53"/>
      <c r="I53"/>
      <c r="J53"/>
      <c r="K53"/>
      <c r="L53"/>
    </row>
    <row r="54" spans="2:12" s="7" customFormat="1" ht="15.75" x14ac:dyDescent="0.2">
      <c r="B54" s="63">
        <f t="shared" ref="B54" si="20">B53+1</f>
        <v>11</v>
      </c>
      <c r="C54" s="133" t="s">
        <v>68</v>
      </c>
      <c r="D54" s="273">
        <v>2671.8965907185766</v>
      </c>
      <c r="E54" s="31">
        <v>568.81813376396462</v>
      </c>
      <c r="F54" s="100">
        <f t="shared" ref="F54" si="21">D54-E54</f>
        <v>2103.0784569546122</v>
      </c>
      <c r="G54"/>
      <c r="H54"/>
      <c r="I54"/>
      <c r="J54"/>
      <c r="K54"/>
      <c r="L54"/>
    </row>
    <row r="55" spans="2:12" s="7" customFormat="1" ht="16.5" thickBot="1" x14ac:dyDescent="0.25">
      <c r="B55" s="63"/>
      <c r="C55" s="138"/>
      <c r="D55" s="274"/>
      <c r="E55" s="41"/>
      <c r="F55" s="271"/>
      <c r="G55"/>
      <c r="H55"/>
      <c r="I55"/>
      <c r="J55"/>
      <c r="K55"/>
      <c r="L55"/>
    </row>
    <row r="56" spans="2:12" ht="24" customHeight="1" thickBot="1" x14ac:dyDescent="0.25">
      <c r="B56" s="39">
        <f>B54+1</f>
        <v>12</v>
      </c>
      <c r="C56" s="152" t="s">
        <v>62</v>
      </c>
      <c r="D56" s="274">
        <f>SUM(D52:D54)</f>
        <v>16520.012294318418</v>
      </c>
      <c r="E56" s="310">
        <f t="shared" ref="E56:F56" si="22">SUM(E52:E54)</f>
        <v>4532.1294306894524</v>
      </c>
      <c r="F56" s="271">
        <f t="shared" si="22"/>
        <v>11987.882863628964</v>
      </c>
      <c r="G56" s="7"/>
      <c r="H56" s="7"/>
      <c r="I56" s="7"/>
      <c r="J56" s="7"/>
      <c r="K56" s="7"/>
      <c r="L56" s="7"/>
    </row>
    <row r="57" spans="2:12" x14ac:dyDescent="0.2">
      <c r="B57" s="11"/>
      <c r="C57" s="12"/>
      <c r="D57" s="12"/>
      <c r="E57" s="12"/>
      <c r="F57" s="12"/>
      <c r="G57" s="7"/>
      <c r="H57" s="7"/>
      <c r="I57" s="7"/>
      <c r="J57" s="7"/>
      <c r="K57" s="7"/>
      <c r="L57" s="7"/>
    </row>
    <row r="58" spans="2:12" ht="15" x14ac:dyDescent="0.2">
      <c r="B58" s="11"/>
      <c r="C58" s="12"/>
      <c r="D58" s="12"/>
      <c r="E58" s="12"/>
      <c r="F58" s="12"/>
      <c r="G58" s="14"/>
      <c r="H58" s="14"/>
      <c r="I58" s="14"/>
      <c r="J58" s="14"/>
      <c r="K58" s="14"/>
      <c r="L58" s="14"/>
    </row>
    <row r="59" spans="2:12" ht="15" customHeight="1" x14ac:dyDescent="0.2">
      <c r="B59" s="14"/>
      <c r="C59" s="14"/>
      <c r="D59" s="17"/>
      <c r="E59" s="17"/>
      <c r="F59" s="17"/>
      <c r="G59" s="196"/>
      <c r="H59" s="196"/>
      <c r="I59" s="196"/>
      <c r="J59" s="196"/>
      <c r="K59" s="196"/>
      <c r="L59" s="196"/>
    </row>
    <row r="60" spans="2:12" ht="22.15" customHeight="1" x14ac:dyDescent="0.2">
      <c r="B60" s="300"/>
      <c r="C60" s="311"/>
      <c r="D60" s="311"/>
      <c r="E60" s="311"/>
      <c r="F60" s="311"/>
      <c r="G60" s="311"/>
      <c r="H60" s="311"/>
      <c r="I60" s="311"/>
      <c r="J60" s="311"/>
      <c r="K60" s="311"/>
      <c r="L60" s="311"/>
    </row>
    <row r="61" spans="2:12" ht="15" x14ac:dyDescent="0.2">
      <c r="B61" s="183"/>
      <c r="C61" s="166"/>
      <c r="D61" s="165"/>
      <c r="E61" s="165"/>
      <c r="F61" s="165"/>
      <c r="G61" s="165"/>
      <c r="H61" s="165"/>
      <c r="I61" s="165"/>
      <c r="J61" s="165"/>
      <c r="K61" s="165"/>
      <c r="L61" s="165"/>
    </row>
    <row r="62" spans="2:12" ht="15" x14ac:dyDescent="0.2">
      <c r="B62" s="166"/>
      <c r="C62" s="166"/>
      <c r="D62" s="165"/>
      <c r="E62" s="165"/>
      <c r="F62" s="165"/>
      <c r="G62" s="7"/>
      <c r="H62" s="7"/>
      <c r="I62" s="7"/>
      <c r="J62" s="7"/>
      <c r="K62" s="7"/>
      <c r="L62" s="7"/>
    </row>
    <row r="63" spans="2:12" x14ac:dyDescent="0.2">
      <c r="B63" s="11"/>
      <c r="C63" s="195"/>
      <c r="D63" s="12"/>
      <c r="E63" s="12"/>
      <c r="F63" s="12"/>
    </row>
  </sheetData>
  <mergeCells count="11">
    <mergeCell ref="D43:F43"/>
    <mergeCell ref="D27:F27"/>
    <mergeCell ref="G27:I27"/>
    <mergeCell ref="B7:L7"/>
    <mergeCell ref="B8:L8"/>
    <mergeCell ref="B9:L9"/>
    <mergeCell ref="D11:F11"/>
    <mergeCell ref="G11:I11"/>
    <mergeCell ref="J11:L11"/>
    <mergeCell ref="G10:L10"/>
    <mergeCell ref="J27:L27"/>
  </mergeCells>
  <printOptions horizontalCentered="1"/>
  <pageMargins left="0.51" right="0.511811023622047" top="0.74803149606299202" bottom="0.23622047244094499" header="0" footer="0"/>
  <pageSetup scale="52" orientation="portrait" r:id="rId1"/>
  <headerFooter alignWithMargins="0"/>
  <ignoredErrors>
    <ignoredError sqref="D20:L20 B36:B52 D23:L33 F21 I21 L21 F22 I22 L22 D36:L36 F34 I34 L34 F35 I35 L35 D39:L49 F37 I37 L37 F38 I38 L38 D52:L52 F50:L50 F51:L51 D55:L56 F53:L53 F54:L5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AE31"/>
  <sheetViews>
    <sheetView view="pageBreakPreview" zoomScale="115" zoomScaleNormal="100" zoomScaleSheetLayoutView="115" workbookViewId="0">
      <selection activeCell="B7" sqref="B7:N7"/>
    </sheetView>
  </sheetViews>
  <sheetFormatPr defaultRowHeight="12.75" x14ac:dyDescent="0.2"/>
  <cols>
    <col min="1" max="1" width="2.5703125" customWidth="1"/>
    <col min="2" max="2" width="6.42578125" customWidth="1"/>
    <col min="3" max="3" width="29.42578125" customWidth="1"/>
    <col min="4" max="4" width="17" customWidth="1"/>
    <col min="5" max="5" width="10.42578125" customWidth="1"/>
    <col min="6" max="6" width="17" customWidth="1"/>
    <col min="7" max="7" width="10.42578125" customWidth="1"/>
    <col min="8" max="8" width="17" customWidth="1"/>
    <col min="9" max="9" width="11.42578125" customWidth="1"/>
    <col min="10" max="10" width="17" customWidth="1"/>
    <col min="11" max="11" width="10.42578125" customWidth="1"/>
    <col min="12" max="12" width="17" customWidth="1"/>
    <col min="13" max="13" width="10.5703125" customWidth="1"/>
    <col min="14" max="14" width="17" customWidth="1"/>
    <col min="15" max="15" width="2.5703125" customWidth="1"/>
  </cols>
  <sheetData>
    <row r="1" spans="1:31" s="7" customFormat="1" ht="17.25" customHeight="1" x14ac:dyDescent="0.2">
      <c r="A1" s="14"/>
      <c r="B1" s="115" t="s">
        <v>0</v>
      </c>
      <c r="C1" s="14"/>
      <c r="D1" s="14"/>
      <c r="E1" s="14"/>
      <c r="F1" s="14"/>
      <c r="G1" s="14"/>
      <c r="H1" s="14"/>
      <c r="I1" s="14"/>
      <c r="K1" s="14"/>
      <c r="M1" s="13"/>
      <c r="N1" s="13" t="s">
        <v>1</v>
      </c>
      <c r="O1" s="14"/>
      <c r="P1" s="3"/>
      <c r="Q1" s="3"/>
      <c r="R1" s="3"/>
      <c r="S1" s="3"/>
      <c r="T1" s="3"/>
      <c r="U1" s="3"/>
      <c r="V1" s="3"/>
      <c r="W1" s="3"/>
      <c r="X1" s="3"/>
      <c r="Y1" s="3"/>
      <c r="Z1" s="3"/>
      <c r="AA1" s="3"/>
      <c r="AB1" s="3"/>
      <c r="AC1" s="3"/>
      <c r="AD1" s="3"/>
      <c r="AE1" s="3"/>
    </row>
    <row r="2" spans="1:31" s="7" customFormat="1" ht="17.25" customHeight="1" x14ac:dyDescent="0.2">
      <c r="A2" s="14"/>
      <c r="B2" s="115"/>
      <c r="C2" s="15"/>
      <c r="D2" s="15"/>
      <c r="E2" s="15"/>
      <c r="F2" s="15"/>
      <c r="G2" s="15"/>
      <c r="H2" s="14"/>
      <c r="I2" s="15"/>
      <c r="K2" s="14"/>
      <c r="M2" s="14"/>
      <c r="N2" s="13" t="s">
        <v>2</v>
      </c>
      <c r="O2" s="14"/>
      <c r="P2" s="3"/>
      <c r="Q2" s="3"/>
      <c r="R2" s="3"/>
      <c r="S2" s="3"/>
      <c r="U2" s="3"/>
      <c r="V2" s="3"/>
      <c r="W2" s="3"/>
      <c r="X2" s="3"/>
      <c r="Y2" s="3"/>
      <c r="Z2" s="3"/>
      <c r="AA2" s="3"/>
      <c r="AB2" s="3"/>
      <c r="AC2" s="3"/>
      <c r="AD2" s="3"/>
      <c r="AE2" s="3"/>
    </row>
    <row r="3" spans="1:31" s="7" customFormat="1" ht="17.25" customHeight="1" x14ac:dyDescent="0.2">
      <c r="A3" s="14"/>
      <c r="B3" s="16"/>
      <c r="C3" s="14"/>
      <c r="D3" s="14"/>
      <c r="E3" s="14"/>
      <c r="F3" s="14"/>
      <c r="G3" s="14"/>
      <c r="H3" s="15"/>
      <c r="I3" s="14"/>
      <c r="K3" s="14"/>
      <c r="M3" s="13"/>
      <c r="N3" s="13" t="s">
        <v>43</v>
      </c>
      <c r="O3" s="14"/>
      <c r="P3" s="3"/>
      <c r="Q3" s="3"/>
      <c r="R3" s="3"/>
      <c r="S3" s="3"/>
      <c r="T3" s="3"/>
      <c r="U3" s="3"/>
      <c r="V3" s="3"/>
      <c r="W3" s="3"/>
      <c r="X3" s="3"/>
      <c r="Y3" s="3"/>
      <c r="Z3" s="3"/>
      <c r="AA3" s="3"/>
      <c r="AB3" s="3"/>
      <c r="AC3" s="3"/>
      <c r="AD3" s="3"/>
      <c r="AE3" s="3"/>
    </row>
    <row r="4" spans="1:31" s="7" customFormat="1" ht="17.25" customHeight="1" x14ac:dyDescent="0.2">
      <c r="A4" s="14"/>
      <c r="B4" s="17"/>
      <c r="C4" s="14"/>
      <c r="D4" s="14"/>
      <c r="E4" s="14"/>
      <c r="F4" s="14"/>
      <c r="G4" s="14"/>
      <c r="H4" s="14"/>
      <c r="I4" s="14"/>
      <c r="K4" s="14"/>
      <c r="M4" s="13"/>
      <c r="N4" s="13" t="s">
        <v>85</v>
      </c>
      <c r="O4" s="14"/>
      <c r="P4" s="3"/>
      <c r="Q4" s="3"/>
      <c r="R4" s="3"/>
      <c r="S4" s="3"/>
      <c r="T4" s="3"/>
      <c r="U4" s="3"/>
      <c r="V4" s="3"/>
      <c r="W4" s="3"/>
      <c r="X4" s="3"/>
      <c r="Y4" s="3"/>
      <c r="Z4" s="3"/>
      <c r="AA4" s="3"/>
      <c r="AB4" s="3"/>
      <c r="AC4" s="3"/>
      <c r="AD4" s="3"/>
      <c r="AE4" s="3"/>
    </row>
    <row r="5" spans="1:31" s="7" customFormat="1" ht="17.25" customHeight="1" x14ac:dyDescent="0.2">
      <c r="A5" s="14"/>
      <c r="B5" s="17"/>
      <c r="C5" s="14"/>
      <c r="D5" s="14"/>
      <c r="E5" s="14"/>
      <c r="F5" s="14"/>
      <c r="G5" s="14"/>
      <c r="H5" s="14"/>
      <c r="I5" s="14"/>
      <c r="J5" s="14"/>
      <c r="K5" s="14"/>
      <c r="L5" s="14"/>
      <c r="M5" s="13"/>
      <c r="N5" s="13" t="s">
        <v>5</v>
      </c>
      <c r="O5" s="14"/>
      <c r="P5" s="3"/>
      <c r="Q5" s="3"/>
      <c r="R5" s="3"/>
      <c r="S5" s="3"/>
      <c r="T5" s="3"/>
      <c r="U5" s="3"/>
      <c r="V5" s="3"/>
      <c r="W5" s="3"/>
      <c r="X5" s="3"/>
      <c r="Y5" s="3"/>
      <c r="Z5" s="3"/>
      <c r="AA5" s="3"/>
      <c r="AB5" s="3"/>
      <c r="AC5" s="3"/>
      <c r="AD5" s="3"/>
      <c r="AE5" s="3"/>
    </row>
    <row r="6" spans="1:31" s="7" customFormat="1" ht="17.25" customHeight="1" x14ac:dyDescent="0.2">
      <c r="A6" s="14"/>
      <c r="B6" s="14"/>
      <c r="C6" s="14"/>
      <c r="D6" s="14"/>
      <c r="E6" s="14"/>
      <c r="F6" s="14"/>
      <c r="G6" s="14"/>
      <c r="H6" s="14"/>
      <c r="I6" s="14"/>
      <c r="J6" s="14"/>
      <c r="K6" s="14"/>
      <c r="L6" s="14"/>
      <c r="M6" s="14"/>
      <c r="N6" s="13" t="s">
        <v>7</v>
      </c>
      <c r="O6" s="14"/>
      <c r="P6" s="3"/>
      <c r="Q6" s="3"/>
      <c r="R6" s="3"/>
      <c r="S6" s="3"/>
      <c r="T6" s="3"/>
      <c r="U6" s="3"/>
      <c r="V6" s="3"/>
      <c r="W6" s="3"/>
      <c r="X6" s="3"/>
      <c r="Y6" s="3"/>
      <c r="Z6" s="3"/>
      <c r="AA6" s="3"/>
      <c r="AB6" s="3"/>
      <c r="AC6" s="3"/>
      <c r="AD6" s="3"/>
      <c r="AE6" s="3"/>
    </row>
    <row r="7" spans="1:31" s="7" customFormat="1" ht="17.25" customHeight="1" x14ac:dyDescent="0.2">
      <c r="A7" s="17"/>
      <c r="B7" s="437" t="s">
        <v>7</v>
      </c>
      <c r="C7" s="437"/>
      <c r="D7" s="437"/>
      <c r="E7" s="437"/>
      <c r="F7" s="437"/>
      <c r="G7" s="437"/>
      <c r="H7" s="437"/>
      <c r="I7" s="437"/>
      <c r="J7" s="437"/>
      <c r="K7" s="437"/>
      <c r="L7" s="437"/>
      <c r="M7" s="437"/>
      <c r="N7" s="437"/>
      <c r="O7" s="14"/>
      <c r="P7" s="262"/>
      <c r="Q7" s="3"/>
      <c r="R7" s="3"/>
      <c r="S7" s="3"/>
      <c r="T7" s="3"/>
      <c r="U7" s="3"/>
      <c r="V7" s="3"/>
      <c r="W7" s="3"/>
      <c r="X7" s="3"/>
      <c r="Y7" s="3"/>
      <c r="Z7" s="3"/>
      <c r="AA7" s="3"/>
      <c r="AB7" s="3"/>
      <c r="AC7" s="3"/>
      <c r="AD7" s="3"/>
      <c r="AE7" s="3"/>
    </row>
    <row r="8" spans="1:31" s="7" customFormat="1" ht="17.25" customHeight="1" x14ac:dyDescent="0.2">
      <c r="A8" s="14"/>
      <c r="B8" s="438" t="s">
        <v>86</v>
      </c>
      <c r="C8" s="438"/>
      <c r="D8" s="438"/>
      <c r="E8" s="438"/>
      <c r="F8" s="438"/>
      <c r="G8" s="438"/>
      <c r="H8" s="438"/>
      <c r="I8" s="438"/>
      <c r="J8" s="438"/>
      <c r="K8" s="438"/>
      <c r="L8" s="438"/>
      <c r="M8" s="438"/>
      <c r="N8" s="438"/>
      <c r="O8" s="14"/>
      <c r="P8" s="3"/>
      <c r="Q8" s="3"/>
      <c r="R8" s="3"/>
      <c r="S8" s="3"/>
      <c r="T8" s="3"/>
      <c r="U8" s="3"/>
      <c r="V8" s="3"/>
      <c r="W8" s="3"/>
      <c r="X8" s="3"/>
      <c r="Y8" s="3"/>
      <c r="Z8" s="3"/>
      <c r="AA8" s="3"/>
      <c r="AB8" s="3"/>
      <c r="AC8" s="3"/>
      <c r="AD8" s="3"/>
      <c r="AE8" s="3"/>
    </row>
    <row r="9" spans="1:31" s="7" customFormat="1" ht="17.25" customHeight="1" thickBot="1" x14ac:dyDescent="0.25">
      <c r="B9" s="14"/>
      <c r="C9" s="14"/>
      <c r="D9" s="14"/>
      <c r="E9" s="14"/>
      <c r="F9" s="14"/>
      <c r="G9" s="14"/>
      <c r="H9" s="14"/>
      <c r="I9" s="14"/>
      <c r="J9" s="14"/>
      <c r="K9" s="14"/>
      <c r="L9" s="14"/>
      <c r="M9" s="14"/>
      <c r="N9" s="14"/>
    </row>
    <row r="10" spans="1:31" s="7" customFormat="1" ht="17.25" customHeight="1" x14ac:dyDescent="0.2">
      <c r="B10" s="48" t="s">
        <v>9</v>
      </c>
      <c r="C10" s="21"/>
      <c r="D10" s="21">
        <v>2016</v>
      </c>
      <c r="E10" s="106" t="s">
        <v>87</v>
      </c>
      <c r="F10" s="21">
        <v>2017</v>
      </c>
      <c r="G10" s="106" t="s">
        <v>88</v>
      </c>
      <c r="H10" s="21">
        <v>2018</v>
      </c>
      <c r="I10" s="106" t="s">
        <v>89</v>
      </c>
      <c r="J10" s="21">
        <v>2019</v>
      </c>
      <c r="K10" s="106" t="s">
        <v>90</v>
      </c>
      <c r="L10" s="21">
        <v>2020</v>
      </c>
      <c r="M10" s="106" t="s">
        <v>91</v>
      </c>
      <c r="N10" s="22">
        <v>2021</v>
      </c>
      <c r="O10" s="8"/>
    </row>
    <row r="11" spans="1:31" s="7" customFormat="1" ht="17.25" customHeight="1" thickBot="1" x14ac:dyDescent="0.25">
      <c r="B11" s="56" t="s">
        <v>10</v>
      </c>
      <c r="C11" s="24" t="s">
        <v>92</v>
      </c>
      <c r="D11" s="24" t="s">
        <v>12</v>
      </c>
      <c r="E11" s="24" t="s">
        <v>93</v>
      </c>
      <c r="F11" s="192" t="s">
        <v>12</v>
      </c>
      <c r="G11" s="192" t="s">
        <v>93</v>
      </c>
      <c r="H11" s="192" t="s">
        <v>12</v>
      </c>
      <c r="I11" s="24" t="s">
        <v>93</v>
      </c>
      <c r="J11" s="24" t="s">
        <v>12</v>
      </c>
      <c r="K11" s="24" t="s">
        <v>93</v>
      </c>
      <c r="L11" s="24" t="s">
        <v>12</v>
      </c>
      <c r="M11" s="24" t="s">
        <v>93</v>
      </c>
      <c r="N11" s="25" t="s">
        <v>12</v>
      </c>
    </row>
    <row r="12" spans="1:31" s="7" customFormat="1" ht="17.25" customHeight="1" x14ac:dyDescent="0.2">
      <c r="B12" s="79"/>
      <c r="C12" s="80"/>
      <c r="D12" s="80" t="s">
        <v>13</v>
      </c>
      <c r="E12" s="80" t="s">
        <v>14</v>
      </c>
      <c r="F12" s="80" t="s">
        <v>15</v>
      </c>
      <c r="G12" s="80" t="s">
        <v>16</v>
      </c>
      <c r="H12" s="145" t="s">
        <v>17</v>
      </c>
      <c r="I12" s="80" t="s">
        <v>18</v>
      </c>
      <c r="J12" s="145" t="s">
        <v>19</v>
      </c>
      <c r="K12" s="145" t="s">
        <v>20</v>
      </c>
      <c r="L12" s="80" t="s">
        <v>21</v>
      </c>
      <c r="M12" s="80" t="s">
        <v>94</v>
      </c>
      <c r="N12" s="81" t="s">
        <v>95</v>
      </c>
    </row>
    <row r="13" spans="1:31" s="7" customFormat="1" ht="17.25" customHeight="1" x14ac:dyDescent="0.2">
      <c r="B13" s="63"/>
      <c r="C13" s="64"/>
      <c r="D13" s="64"/>
      <c r="E13" s="64"/>
      <c r="F13" s="64"/>
      <c r="G13" s="64"/>
      <c r="H13" s="64"/>
      <c r="I13" s="64"/>
      <c r="J13" s="64"/>
      <c r="K13" s="64"/>
      <c r="L13" s="64"/>
      <c r="M13" s="64"/>
      <c r="N13" s="65"/>
    </row>
    <row r="14" spans="1:31" s="7" customFormat="1" ht="17.25" customHeight="1" x14ac:dyDescent="0.2">
      <c r="B14" s="29">
        <v>1</v>
      </c>
      <c r="C14" s="30" t="s">
        <v>96</v>
      </c>
      <c r="D14" s="31">
        <v>7423.6498146277108</v>
      </c>
      <c r="E14" s="99">
        <f>F14-D14</f>
        <v>-40.319926117961586</v>
      </c>
      <c r="F14" s="31">
        <v>7383.3298885097493</v>
      </c>
      <c r="G14" s="99">
        <f>H14-F14</f>
        <v>7.8921000108912267</v>
      </c>
      <c r="H14" s="31">
        <v>7391.2219885206405</v>
      </c>
      <c r="I14" s="99">
        <f>J14-H14</f>
        <v>46.773377055028504</v>
      </c>
      <c r="J14" s="31">
        <v>7437.995365575669</v>
      </c>
      <c r="K14" s="99">
        <f>L14-J14</f>
        <v>38.088040681775055</v>
      </c>
      <c r="L14" s="31">
        <v>7476.083406257444</v>
      </c>
      <c r="M14" s="99">
        <f>N14-L14</f>
        <v>41.411585162620213</v>
      </c>
      <c r="N14" s="32">
        <v>7517.4949914200643</v>
      </c>
      <c r="O14" s="8"/>
    </row>
    <row r="15" spans="1:31" s="7" customFormat="1" ht="17.25" customHeight="1" thickBot="1" x14ac:dyDescent="0.25">
      <c r="B15" s="67"/>
      <c r="C15" s="146"/>
      <c r="D15" s="129"/>
      <c r="E15" s="129"/>
      <c r="F15" s="129"/>
      <c r="G15" s="129"/>
      <c r="H15" s="129"/>
      <c r="I15" s="129"/>
      <c r="J15" s="129"/>
      <c r="K15" s="129"/>
      <c r="L15" s="129"/>
      <c r="M15" s="129"/>
      <c r="N15" s="130"/>
    </row>
    <row r="16" spans="1:31" s="7" customFormat="1" ht="17.25" customHeight="1" x14ac:dyDescent="0.2">
      <c r="B16" s="14"/>
      <c r="C16" s="14"/>
      <c r="D16" s="14"/>
      <c r="E16" s="14"/>
      <c r="F16" s="14"/>
      <c r="G16" s="14"/>
      <c r="H16" s="14"/>
      <c r="I16" s="14"/>
      <c r="J16" s="14"/>
      <c r="K16" s="14"/>
      <c r="L16" s="14"/>
      <c r="M16" s="14"/>
      <c r="N16" s="14"/>
    </row>
    <row r="17" spans="2:14" s="7" customFormat="1" ht="17.25" customHeight="1" thickBot="1" x14ac:dyDescent="0.25">
      <c r="B17" s="14"/>
      <c r="C17" s="14"/>
      <c r="D17" s="14"/>
      <c r="E17" s="14"/>
      <c r="F17" s="14"/>
      <c r="G17" s="14"/>
      <c r="H17" s="14"/>
      <c r="I17" s="14"/>
      <c r="J17" s="453"/>
      <c r="K17" s="453"/>
      <c r="L17" s="453"/>
      <c r="M17" s="453"/>
      <c r="N17" s="453"/>
    </row>
    <row r="18" spans="2:14" s="7" customFormat="1" ht="17.25" customHeight="1" x14ac:dyDescent="0.2">
      <c r="B18" s="48" t="s">
        <v>9</v>
      </c>
      <c r="C18" s="21"/>
      <c r="D18" s="21">
        <v>2021</v>
      </c>
      <c r="E18" s="106" t="s">
        <v>87</v>
      </c>
      <c r="F18" s="21">
        <v>2022</v>
      </c>
      <c r="G18" s="106" t="s">
        <v>88</v>
      </c>
      <c r="H18" s="21">
        <v>2023</v>
      </c>
      <c r="I18" s="106" t="s">
        <v>89</v>
      </c>
      <c r="J18" s="21">
        <v>2024</v>
      </c>
      <c r="K18" s="106" t="s">
        <v>90</v>
      </c>
      <c r="L18" s="21">
        <v>2025</v>
      </c>
      <c r="M18" s="106" t="s">
        <v>91</v>
      </c>
      <c r="N18" s="22">
        <v>2026</v>
      </c>
    </row>
    <row r="19" spans="2:14" s="7" customFormat="1" ht="17.25" customHeight="1" thickBot="1" x14ac:dyDescent="0.25">
      <c r="B19" s="56" t="s">
        <v>10</v>
      </c>
      <c r="C19" s="24" t="s">
        <v>92</v>
      </c>
      <c r="D19" s="24" t="s">
        <v>12</v>
      </c>
      <c r="E19" s="24" t="s">
        <v>93</v>
      </c>
      <c r="F19" s="192" t="s">
        <v>12</v>
      </c>
      <c r="G19" s="192" t="s">
        <v>93</v>
      </c>
      <c r="H19" s="192" t="s">
        <v>12</v>
      </c>
      <c r="I19" s="24" t="s">
        <v>93</v>
      </c>
      <c r="J19" s="24" t="s">
        <v>12</v>
      </c>
      <c r="K19" s="24" t="s">
        <v>93</v>
      </c>
      <c r="L19" s="24" t="s">
        <v>28</v>
      </c>
      <c r="M19" s="24" t="s">
        <v>93</v>
      </c>
      <c r="N19" s="25" t="s">
        <v>28</v>
      </c>
    </row>
    <row r="20" spans="2:14" s="7" customFormat="1" ht="17.25" customHeight="1" x14ac:dyDescent="0.2">
      <c r="B20" s="79"/>
      <c r="C20" s="80"/>
      <c r="D20" s="80" t="s">
        <v>13</v>
      </c>
      <c r="E20" s="80" t="s">
        <v>14</v>
      </c>
      <c r="F20" s="80" t="s">
        <v>15</v>
      </c>
      <c r="G20" s="80" t="s">
        <v>16</v>
      </c>
      <c r="H20" s="145" t="s">
        <v>17</v>
      </c>
      <c r="I20" s="80" t="s">
        <v>18</v>
      </c>
      <c r="J20" s="145" t="s">
        <v>19</v>
      </c>
      <c r="K20" s="145" t="s">
        <v>20</v>
      </c>
      <c r="L20" s="80" t="s">
        <v>21</v>
      </c>
      <c r="M20" s="80" t="s">
        <v>94</v>
      </c>
      <c r="N20" s="81" t="s">
        <v>95</v>
      </c>
    </row>
    <row r="21" spans="2:14" ht="17.25" customHeight="1" x14ac:dyDescent="0.2">
      <c r="B21" s="63"/>
      <c r="C21" s="64"/>
      <c r="D21" s="64"/>
      <c r="E21" s="64"/>
      <c r="F21" s="64"/>
      <c r="G21" s="64"/>
      <c r="H21" s="64"/>
      <c r="I21" s="64"/>
      <c r="J21" s="64"/>
      <c r="K21" s="64"/>
      <c r="L21" s="64"/>
      <c r="M21" s="64"/>
      <c r="N21" s="65"/>
    </row>
    <row r="22" spans="2:14" ht="17.25" customHeight="1" x14ac:dyDescent="0.2">
      <c r="B22" s="29">
        <v>2</v>
      </c>
      <c r="C22" s="30" t="s">
        <v>96</v>
      </c>
      <c r="D22" s="31">
        <v>7517.4949914200643</v>
      </c>
      <c r="E22" s="99">
        <f>F22-D22</f>
        <v>217.2370412938144</v>
      </c>
      <c r="F22" s="31">
        <v>7734.7320327138787</v>
      </c>
      <c r="G22" s="99">
        <f>H22-F22</f>
        <v>255.287867236485</v>
      </c>
      <c r="H22" s="31">
        <v>7990.0198999503637</v>
      </c>
      <c r="I22" s="99">
        <f>J22-H22</f>
        <v>134.36208797283871</v>
      </c>
      <c r="J22" s="31">
        <v>8124.3819879232024</v>
      </c>
      <c r="K22" s="99">
        <f>L22-J22</f>
        <v>178.81172520283053</v>
      </c>
      <c r="L22" s="31">
        <v>8303.1937131260329</v>
      </c>
      <c r="M22" s="99">
        <f>N22-L22</f>
        <v>307.27164055466346</v>
      </c>
      <c r="N22" s="32">
        <v>8610.4653536806964</v>
      </c>
    </row>
    <row r="23" spans="2:14" ht="17.25" customHeight="1" thickBot="1" x14ac:dyDescent="0.25">
      <c r="B23" s="67"/>
      <c r="C23" s="146"/>
      <c r="D23" s="129"/>
      <c r="E23" s="129"/>
      <c r="F23" s="129"/>
      <c r="G23" s="129"/>
      <c r="H23" s="129"/>
      <c r="I23" s="129"/>
      <c r="J23" s="129"/>
      <c r="K23" s="129"/>
      <c r="L23" s="129"/>
      <c r="M23" s="129"/>
      <c r="N23" s="130"/>
    </row>
    <row r="24" spans="2:14" s="7" customFormat="1" ht="17.25" customHeight="1" x14ac:dyDescent="0.2">
      <c r="B24" s="14"/>
      <c r="C24" s="14"/>
      <c r="D24" s="14"/>
      <c r="E24" s="14"/>
      <c r="F24" s="14"/>
      <c r="G24" s="14"/>
      <c r="H24" s="14"/>
      <c r="I24" s="14"/>
      <c r="J24" s="14"/>
      <c r="K24" s="14"/>
      <c r="L24" s="14"/>
      <c r="M24" s="14"/>
      <c r="N24" s="14"/>
    </row>
    <row r="25" spans="2:14" s="7" customFormat="1" ht="17.25" customHeight="1" thickBot="1" x14ac:dyDescent="0.25">
      <c r="B25" s="14"/>
      <c r="C25" s="14"/>
      <c r="D25" s="19"/>
      <c r="E25" s="19"/>
      <c r="F25" s="19"/>
      <c r="G25" s="14"/>
      <c r="H25" s="14"/>
      <c r="I25" s="14"/>
      <c r="J25" s="14"/>
      <c r="K25" s="14"/>
      <c r="L25" s="14"/>
      <c r="M25" s="14"/>
      <c r="N25" s="14"/>
    </row>
    <row r="26" spans="2:14" s="7" customFormat="1" ht="17.25" customHeight="1" x14ac:dyDescent="0.2">
      <c r="B26" s="48" t="s">
        <v>9</v>
      </c>
      <c r="C26" s="21"/>
      <c r="D26" s="21">
        <v>2026</v>
      </c>
      <c r="E26" s="106" t="s">
        <v>87</v>
      </c>
      <c r="F26" s="21">
        <v>2027</v>
      </c>
      <c r="G26" s="106" t="s">
        <v>88</v>
      </c>
      <c r="H26" s="21">
        <v>2028</v>
      </c>
      <c r="I26" s="106" t="s">
        <v>89</v>
      </c>
      <c r="J26" s="21">
        <v>2029</v>
      </c>
      <c r="K26" s="106" t="s">
        <v>90</v>
      </c>
      <c r="L26" s="21">
        <v>2030</v>
      </c>
      <c r="M26" s="106" t="s">
        <v>91</v>
      </c>
      <c r="N26" s="22">
        <v>2031</v>
      </c>
    </row>
    <row r="27" spans="2:14" s="7" customFormat="1" ht="17.25" customHeight="1" thickBot="1" x14ac:dyDescent="0.25">
      <c r="B27" s="56" t="s">
        <v>10</v>
      </c>
      <c r="C27" s="24" t="s">
        <v>92</v>
      </c>
      <c r="D27" s="24" t="s">
        <v>28</v>
      </c>
      <c r="E27" s="24" t="s">
        <v>93</v>
      </c>
      <c r="F27" s="192" t="s">
        <v>29</v>
      </c>
      <c r="G27" s="192" t="s">
        <v>93</v>
      </c>
      <c r="H27" s="192" t="s">
        <v>29</v>
      </c>
      <c r="I27" s="24" t="s">
        <v>93</v>
      </c>
      <c r="J27" s="24" t="s">
        <v>29</v>
      </c>
      <c r="K27" s="24" t="s">
        <v>93</v>
      </c>
      <c r="L27" s="24" t="s">
        <v>29</v>
      </c>
      <c r="M27" s="24" t="s">
        <v>93</v>
      </c>
      <c r="N27" s="25" t="s">
        <v>29</v>
      </c>
    </row>
    <row r="28" spans="2:14" s="7" customFormat="1" ht="17.25" customHeight="1" x14ac:dyDescent="0.2">
      <c r="B28" s="79"/>
      <c r="C28" s="80"/>
      <c r="D28" s="80" t="s">
        <v>13</v>
      </c>
      <c r="E28" s="80" t="s">
        <v>14</v>
      </c>
      <c r="F28" s="80" t="s">
        <v>15</v>
      </c>
      <c r="G28" s="80" t="s">
        <v>16</v>
      </c>
      <c r="H28" s="145" t="s">
        <v>17</v>
      </c>
      <c r="I28" s="80" t="s">
        <v>18</v>
      </c>
      <c r="J28" s="145" t="s">
        <v>19</v>
      </c>
      <c r="K28" s="145" t="s">
        <v>20</v>
      </c>
      <c r="L28" s="80" t="s">
        <v>21</v>
      </c>
      <c r="M28" s="80" t="s">
        <v>94</v>
      </c>
      <c r="N28" s="81" t="s">
        <v>95</v>
      </c>
    </row>
    <row r="29" spans="2:14" ht="17.25" customHeight="1" x14ac:dyDescent="0.2">
      <c r="B29" s="63"/>
      <c r="C29" s="64"/>
      <c r="D29" s="64"/>
      <c r="E29" s="64"/>
      <c r="F29" s="64"/>
      <c r="G29" s="64"/>
      <c r="H29" s="64"/>
      <c r="I29" s="64"/>
      <c r="J29" s="64"/>
      <c r="K29" s="64"/>
      <c r="L29" s="64"/>
      <c r="M29" s="64"/>
      <c r="N29" s="65"/>
    </row>
    <row r="30" spans="2:14" ht="17.25" customHeight="1" x14ac:dyDescent="0.2">
      <c r="B30" s="29">
        <v>3</v>
      </c>
      <c r="C30" s="30" t="s">
        <v>96</v>
      </c>
      <c r="D30" s="31">
        <v>8610.4653536806964</v>
      </c>
      <c r="E30" s="99">
        <f>F30-D30</f>
        <v>524.67953260668583</v>
      </c>
      <c r="F30" s="31">
        <v>9135.1448862873822</v>
      </c>
      <c r="G30" s="99">
        <f>H30-F30</f>
        <v>551.94740534113407</v>
      </c>
      <c r="H30" s="31">
        <v>9687.0922916285163</v>
      </c>
      <c r="I30" s="99">
        <f>J30-H30</f>
        <v>1126.9629584473387</v>
      </c>
      <c r="J30" s="31">
        <v>10814.055250075855</v>
      </c>
      <c r="K30" s="99">
        <f>L30-J30</f>
        <v>657.05373681067431</v>
      </c>
      <c r="L30" s="31">
        <v>11471.108986886529</v>
      </c>
      <c r="M30" s="99">
        <f>N30-L30</f>
        <v>536.29209830771288</v>
      </c>
      <c r="N30" s="32">
        <v>12007.401085194242</v>
      </c>
    </row>
    <row r="31" spans="2:14" ht="17.25" customHeight="1" thickBot="1" x14ac:dyDescent="0.25">
      <c r="B31" s="67"/>
      <c r="C31" s="146"/>
      <c r="D31" s="129"/>
      <c r="E31" s="129"/>
      <c r="F31" s="129"/>
      <c r="G31" s="129"/>
      <c r="H31" s="129"/>
      <c r="I31" s="129"/>
      <c r="J31" s="129"/>
      <c r="K31" s="129"/>
      <c r="L31" s="129"/>
      <c r="M31" s="129"/>
      <c r="N31" s="130"/>
    </row>
  </sheetData>
  <mergeCells count="3">
    <mergeCell ref="B7:N7"/>
    <mergeCell ref="B8:N8"/>
    <mergeCell ref="J17:N17"/>
  </mergeCells>
  <phoneticPr fontId="4" type="noConversion"/>
  <printOptions horizontalCentered="1"/>
  <pageMargins left="0.51181102362204722" right="0.51181102362204722" top="0.98425196850393704" bottom="0.23622047244094491" header="0" footer="0"/>
  <pageSetup scale="66" orientation="landscape" r:id="rId1"/>
  <headerFooter alignWithMargins="0"/>
  <ignoredErrors>
    <ignoredError sqref="F15:N21 G14 I14 K14 M14 F23:N29 G22 I22 K22 M22 G30 I30 K30 M30"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6">
    <pageSetUpPr fitToPage="1"/>
  </sheetPr>
  <dimension ref="A1:AA86"/>
  <sheetViews>
    <sheetView view="pageBreakPreview" topLeftCell="A64" zoomScaleNormal="100" zoomScaleSheetLayoutView="100" workbookViewId="0">
      <selection activeCell="C83" sqref="C83"/>
    </sheetView>
  </sheetViews>
  <sheetFormatPr defaultRowHeight="12.75" x14ac:dyDescent="0.2"/>
  <cols>
    <col min="1" max="1" width="2.5703125" customWidth="1"/>
    <col min="2" max="2" width="6.42578125" style="1" customWidth="1"/>
    <col min="3" max="3" width="37.5703125" style="2" customWidth="1"/>
    <col min="4" max="5" width="14.5703125" customWidth="1"/>
    <col min="6" max="6" width="16.5703125" customWidth="1"/>
    <col min="7" max="8" width="14.5703125" customWidth="1"/>
    <col min="9" max="9" width="18.28515625" customWidth="1"/>
    <col min="10" max="10" width="2.5703125" customWidth="1"/>
    <col min="11" max="11" width="9.42578125" bestFit="1" customWidth="1"/>
  </cols>
  <sheetData>
    <row r="1" spans="1:26" s="7" customFormat="1" ht="17.25" customHeight="1" x14ac:dyDescent="0.2">
      <c r="A1" s="14"/>
      <c r="B1" s="115" t="s">
        <v>0</v>
      </c>
      <c r="C1" s="17"/>
      <c r="D1" s="14"/>
      <c r="E1" s="13"/>
      <c r="F1" s="14"/>
      <c r="G1" s="14"/>
      <c r="H1" s="14"/>
      <c r="I1" s="13" t="s">
        <v>1</v>
      </c>
      <c r="J1" s="14"/>
      <c r="K1" s="14"/>
      <c r="L1" s="14"/>
      <c r="M1" s="14"/>
      <c r="N1" s="14"/>
      <c r="O1" s="14"/>
      <c r="P1" s="14"/>
      <c r="Q1" s="14"/>
      <c r="R1" s="14"/>
      <c r="S1" s="14"/>
      <c r="T1" s="3"/>
      <c r="U1" s="3"/>
      <c r="V1" s="3"/>
      <c r="W1" s="3"/>
      <c r="X1" s="3"/>
      <c r="Y1" s="3"/>
      <c r="Z1" s="3"/>
    </row>
    <row r="2" spans="1:26" s="7" customFormat="1" ht="17.25" customHeight="1" x14ac:dyDescent="0.2">
      <c r="A2" s="14"/>
      <c r="B2" s="115"/>
      <c r="C2" s="15"/>
      <c r="D2" s="14"/>
      <c r="E2" s="14"/>
      <c r="F2" s="14"/>
      <c r="G2" s="14"/>
      <c r="H2" s="14"/>
      <c r="I2" s="13" t="s">
        <v>2</v>
      </c>
      <c r="J2" s="14"/>
      <c r="K2" s="14"/>
      <c r="L2" s="14"/>
      <c r="M2" s="14"/>
      <c r="N2" s="14"/>
      <c r="O2" s="14"/>
      <c r="P2" s="14"/>
      <c r="Q2" s="14"/>
      <c r="R2" s="14"/>
      <c r="S2" s="14"/>
      <c r="T2" s="3"/>
      <c r="U2" s="3"/>
      <c r="V2" s="3"/>
      <c r="W2" s="3"/>
      <c r="X2" s="3"/>
      <c r="Y2" s="3"/>
      <c r="Z2" s="3"/>
    </row>
    <row r="3" spans="1:26" s="7" customFormat="1" ht="17.25" customHeight="1" x14ac:dyDescent="0.2">
      <c r="A3" s="14"/>
      <c r="B3" s="16"/>
      <c r="C3" s="17"/>
      <c r="D3" s="14"/>
      <c r="E3" s="13"/>
      <c r="F3" s="14"/>
      <c r="G3" s="14"/>
      <c r="H3" s="14"/>
      <c r="I3" s="13" t="s">
        <v>43</v>
      </c>
      <c r="J3" s="14"/>
      <c r="K3" s="14"/>
      <c r="L3" s="14"/>
      <c r="M3" s="14"/>
      <c r="N3" s="14"/>
      <c r="O3" s="14"/>
      <c r="P3" s="14"/>
      <c r="Q3" s="14"/>
      <c r="R3" s="14"/>
      <c r="S3" s="14"/>
      <c r="T3" s="3"/>
      <c r="U3" s="3"/>
      <c r="V3" s="3"/>
      <c r="W3" s="3"/>
      <c r="X3" s="3"/>
      <c r="Y3" s="3"/>
      <c r="Z3" s="3"/>
    </row>
    <row r="4" spans="1:26" s="7" customFormat="1" ht="17.25" customHeight="1" x14ac:dyDescent="0.2">
      <c r="A4" s="14"/>
      <c r="B4" s="43"/>
      <c r="C4" s="17"/>
      <c r="D4" s="14"/>
      <c r="E4" s="13"/>
      <c r="F4" s="14"/>
      <c r="G4" s="14"/>
      <c r="H4" s="14"/>
      <c r="I4" s="13" t="s">
        <v>97</v>
      </c>
      <c r="J4" s="14"/>
      <c r="K4" s="14"/>
      <c r="L4" s="14"/>
      <c r="M4" s="14"/>
      <c r="N4" s="14"/>
      <c r="O4" s="14"/>
      <c r="P4" s="14"/>
      <c r="Q4" s="14"/>
      <c r="R4" s="14"/>
      <c r="S4" s="14"/>
      <c r="T4" s="3"/>
      <c r="U4" s="3"/>
      <c r="V4" s="3"/>
      <c r="W4" s="3"/>
      <c r="X4" s="3"/>
      <c r="Y4" s="3"/>
      <c r="Z4" s="3"/>
    </row>
    <row r="5" spans="1:26" s="7" customFormat="1" ht="17.25" customHeight="1" x14ac:dyDescent="0.2">
      <c r="A5" s="14"/>
      <c r="B5" s="43"/>
      <c r="C5" s="17"/>
      <c r="D5" s="14"/>
      <c r="E5" s="13"/>
      <c r="F5" s="14"/>
      <c r="G5" s="14"/>
      <c r="H5" s="14"/>
      <c r="I5" s="13" t="s">
        <v>5</v>
      </c>
      <c r="J5" s="14"/>
      <c r="K5" s="14"/>
      <c r="L5" s="14"/>
      <c r="M5" s="14"/>
      <c r="N5" s="14"/>
      <c r="O5" s="14"/>
      <c r="P5" s="14"/>
      <c r="Q5" s="14"/>
      <c r="R5" s="14"/>
      <c r="S5" s="14"/>
      <c r="T5" s="3"/>
      <c r="U5" s="3"/>
      <c r="V5" s="3"/>
      <c r="W5" s="3"/>
      <c r="X5" s="3"/>
      <c r="Y5" s="3"/>
      <c r="Z5" s="3"/>
    </row>
    <row r="6" spans="1:26" s="7" customFormat="1" ht="17.25" customHeight="1" x14ac:dyDescent="0.2">
      <c r="A6" s="14"/>
      <c r="B6" s="43"/>
      <c r="C6" s="17"/>
      <c r="D6" s="14"/>
      <c r="E6" s="14"/>
      <c r="F6" s="14"/>
      <c r="G6" s="14"/>
      <c r="H6" s="14"/>
      <c r="I6" s="13" t="s">
        <v>7</v>
      </c>
      <c r="J6" s="45"/>
      <c r="K6" s="14"/>
      <c r="L6" s="14"/>
      <c r="M6" s="14"/>
      <c r="N6" s="14"/>
      <c r="O6" s="14"/>
      <c r="P6" s="14"/>
      <c r="Q6" s="14"/>
      <c r="R6" s="14"/>
      <c r="S6" s="14"/>
      <c r="T6" s="3"/>
      <c r="U6" s="3"/>
      <c r="V6" s="3"/>
      <c r="W6" s="3"/>
      <c r="X6" s="3"/>
      <c r="Y6" s="3"/>
      <c r="Z6" s="3"/>
    </row>
    <row r="7" spans="1:26" s="7" customFormat="1" ht="17.25" customHeight="1" x14ac:dyDescent="0.2">
      <c r="A7" s="14"/>
      <c r="B7" s="437" t="s">
        <v>7</v>
      </c>
      <c r="C7" s="437"/>
      <c r="D7" s="437"/>
      <c r="E7" s="437"/>
      <c r="F7" s="437"/>
      <c r="G7" s="437"/>
      <c r="H7" s="437"/>
      <c r="I7" s="437"/>
      <c r="J7" s="43"/>
      <c r="K7" s="14"/>
      <c r="L7" s="14"/>
      <c r="M7" s="14"/>
      <c r="N7" s="14"/>
      <c r="O7" s="14"/>
      <c r="P7" s="14"/>
      <c r="Q7" s="14"/>
      <c r="R7" s="14"/>
      <c r="S7" s="14"/>
      <c r="T7" s="3"/>
      <c r="U7" s="3"/>
      <c r="V7" s="3"/>
      <c r="W7" s="3"/>
      <c r="X7" s="3"/>
      <c r="Y7" s="3"/>
      <c r="Z7" s="3"/>
    </row>
    <row r="8" spans="1:26" s="7" customFormat="1" ht="17.25" customHeight="1" x14ac:dyDescent="0.2">
      <c r="A8" s="14"/>
      <c r="B8" s="437" t="s">
        <v>98</v>
      </c>
      <c r="C8" s="437"/>
      <c r="D8" s="437"/>
      <c r="E8" s="437"/>
      <c r="F8" s="437"/>
      <c r="G8" s="437"/>
      <c r="H8" s="437"/>
      <c r="I8" s="437"/>
      <c r="J8" s="43"/>
      <c r="K8" s="14"/>
      <c r="L8" s="14"/>
      <c r="M8" s="14"/>
      <c r="N8" s="14"/>
      <c r="O8" s="14"/>
      <c r="P8" s="14"/>
      <c r="Q8" s="14"/>
      <c r="R8" s="14"/>
      <c r="S8" s="14"/>
      <c r="T8" s="3"/>
      <c r="U8" s="3"/>
      <c r="V8" s="3"/>
      <c r="W8" s="3"/>
      <c r="X8" s="3"/>
      <c r="Y8" s="3"/>
      <c r="Z8" s="3"/>
    </row>
    <row r="9" spans="1:26" s="7" customFormat="1" ht="17.25" customHeight="1" x14ac:dyDescent="0.2">
      <c r="A9" s="14"/>
      <c r="B9" s="438" t="s">
        <v>99</v>
      </c>
      <c r="C9" s="438"/>
      <c r="D9" s="438"/>
      <c r="E9" s="438"/>
      <c r="F9" s="438"/>
      <c r="G9" s="438"/>
      <c r="H9" s="438"/>
      <c r="I9" s="438"/>
      <c r="J9" s="46"/>
      <c r="K9" s="14"/>
      <c r="L9" s="14"/>
      <c r="M9" s="14"/>
      <c r="N9" s="14"/>
      <c r="O9" s="14"/>
      <c r="P9" s="14"/>
      <c r="Q9" s="14"/>
      <c r="R9" s="14"/>
      <c r="S9" s="14"/>
      <c r="T9" s="3"/>
      <c r="U9" s="3"/>
      <c r="V9" s="3"/>
      <c r="W9" s="3"/>
      <c r="X9" s="3"/>
      <c r="Y9" s="3"/>
      <c r="Z9" s="3"/>
    </row>
    <row r="10" spans="1:26" s="7" customFormat="1" ht="17.25" hidden="1" customHeight="1" x14ac:dyDescent="0.2">
      <c r="A10" s="14"/>
      <c r="B10" s="46"/>
      <c r="C10" s="46"/>
      <c r="D10" s="46"/>
      <c r="E10" s="46"/>
      <c r="F10" s="46"/>
      <c r="G10" s="46"/>
      <c r="H10" s="46"/>
      <c r="I10" s="46"/>
      <c r="J10" s="46"/>
      <c r="K10" s="14"/>
      <c r="L10" s="14"/>
      <c r="M10" s="14"/>
      <c r="N10" s="14"/>
      <c r="O10" s="14"/>
      <c r="P10" s="14"/>
      <c r="Q10" s="14"/>
      <c r="R10" s="14"/>
      <c r="S10" s="14"/>
      <c r="T10" s="3"/>
      <c r="U10" s="3"/>
      <c r="V10" s="3"/>
      <c r="W10" s="3"/>
      <c r="X10" s="3"/>
      <c r="Y10" s="3"/>
      <c r="Z10" s="3"/>
    </row>
    <row r="11" spans="1:26" s="7" customFormat="1" ht="17.25" hidden="1" customHeight="1" x14ac:dyDescent="0.2">
      <c r="A11" s="14"/>
      <c r="B11" s="48"/>
      <c r="C11" s="49"/>
      <c r="D11" s="49"/>
      <c r="E11" s="49"/>
      <c r="F11" s="49"/>
      <c r="G11" s="49"/>
      <c r="H11" s="116"/>
      <c r="I11" s="89" t="s">
        <v>100</v>
      </c>
      <c r="J11" s="46"/>
      <c r="K11" s="14"/>
      <c r="L11" s="14"/>
      <c r="M11" s="14"/>
      <c r="N11" s="14"/>
      <c r="O11" s="14"/>
      <c r="P11" s="14"/>
      <c r="Q11" s="14"/>
      <c r="R11" s="14"/>
      <c r="S11" s="14"/>
      <c r="T11" s="3"/>
      <c r="U11" s="3"/>
      <c r="V11" s="3"/>
      <c r="W11" s="3"/>
      <c r="X11" s="3"/>
      <c r="Y11" s="3"/>
      <c r="Z11" s="3"/>
    </row>
    <row r="12" spans="1:26" s="7" customFormat="1" ht="17.25" hidden="1" customHeight="1" x14ac:dyDescent="0.2">
      <c r="A12" s="14"/>
      <c r="B12" s="52"/>
      <c r="C12" s="53"/>
      <c r="D12" s="53"/>
      <c r="E12" s="53"/>
      <c r="F12" s="53" t="s">
        <v>101</v>
      </c>
      <c r="G12" s="78" t="s">
        <v>102</v>
      </c>
      <c r="H12" s="216" t="s">
        <v>103</v>
      </c>
      <c r="I12" s="219" t="s">
        <v>104</v>
      </c>
      <c r="J12" s="46"/>
      <c r="K12" s="14"/>
      <c r="L12" s="14"/>
      <c r="M12" s="14"/>
      <c r="N12" s="14"/>
      <c r="O12" s="14"/>
      <c r="P12" s="14"/>
      <c r="Q12" s="14"/>
      <c r="R12" s="14"/>
      <c r="S12" s="14"/>
      <c r="T12" s="3"/>
      <c r="U12" s="3"/>
      <c r="V12" s="3"/>
      <c r="W12" s="3"/>
      <c r="X12" s="3"/>
      <c r="Y12" s="3"/>
      <c r="Z12" s="3"/>
    </row>
    <row r="13" spans="1:26" s="7" customFormat="1" ht="17.25" hidden="1" customHeight="1" x14ac:dyDescent="0.2">
      <c r="A13" s="14"/>
      <c r="B13" s="52" t="s">
        <v>9</v>
      </c>
      <c r="C13" s="53"/>
      <c r="D13" s="53" t="s">
        <v>105</v>
      </c>
      <c r="E13" s="53" t="s">
        <v>106</v>
      </c>
      <c r="F13" s="53" t="s">
        <v>107</v>
      </c>
      <c r="G13" s="53" t="s">
        <v>108</v>
      </c>
      <c r="H13" s="150" t="s">
        <v>109</v>
      </c>
      <c r="I13" s="219" t="s">
        <v>110</v>
      </c>
      <c r="J13" s="46"/>
      <c r="K13" s="14"/>
      <c r="L13" s="14"/>
      <c r="M13" s="14"/>
      <c r="N13" s="14"/>
      <c r="O13" s="14"/>
      <c r="P13" s="14"/>
      <c r="Q13" s="14"/>
      <c r="R13" s="14"/>
      <c r="S13" s="14"/>
      <c r="T13" s="3"/>
      <c r="U13" s="3"/>
      <c r="V13" s="3"/>
      <c r="W13" s="3"/>
      <c r="X13" s="3"/>
      <c r="Y13" s="3"/>
      <c r="Z13" s="3"/>
    </row>
    <row r="14" spans="1:26" s="7" customFormat="1" ht="18.75" hidden="1" customHeight="1" thickBot="1" x14ac:dyDescent="0.25">
      <c r="A14" s="14"/>
      <c r="B14" s="56" t="s">
        <v>10</v>
      </c>
      <c r="C14" s="150" t="s">
        <v>111</v>
      </c>
      <c r="D14" s="57" t="s">
        <v>112</v>
      </c>
      <c r="E14" s="57" t="s">
        <v>113</v>
      </c>
      <c r="F14" s="57" t="s">
        <v>114</v>
      </c>
      <c r="G14" s="57" t="s">
        <v>93</v>
      </c>
      <c r="H14" s="199" t="s">
        <v>112</v>
      </c>
      <c r="I14" s="220" t="s">
        <v>115</v>
      </c>
      <c r="J14" s="46"/>
      <c r="K14" s="14"/>
      <c r="L14" s="14"/>
      <c r="M14" s="14"/>
      <c r="N14" s="14"/>
      <c r="O14" s="14"/>
      <c r="P14" s="14"/>
      <c r="Q14" s="14"/>
      <c r="R14" s="14"/>
      <c r="S14" s="14"/>
      <c r="T14" s="3"/>
      <c r="U14" s="3"/>
      <c r="V14" s="3"/>
      <c r="W14" s="3"/>
      <c r="X14" s="3"/>
      <c r="Y14" s="3"/>
      <c r="Z14" s="3"/>
    </row>
    <row r="15" spans="1:26" s="7" customFormat="1" ht="17.25" hidden="1" customHeight="1" x14ac:dyDescent="0.2">
      <c r="A15" s="14"/>
      <c r="B15" s="60"/>
      <c r="C15" s="61"/>
      <c r="D15" s="61" t="s">
        <v>13</v>
      </c>
      <c r="E15" s="61" t="s">
        <v>14</v>
      </c>
      <c r="F15" s="61" t="s">
        <v>15</v>
      </c>
      <c r="G15" s="61" t="s">
        <v>16</v>
      </c>
      <c r="H15" s="151" t="s">
        <v>17</v>
      </c>
      <c r="I15" s="221" t="s">
        <v>18</v>
      </c>
      <c r="J15" s="46"/>
      <c r="K15" s="14"/>
      <c r="L15" s="14"/>
      <c r="M15" s="14"/>
      <c r="N15" s="14"/>
      <c r="O15" s="14"/>
      <c r="P15" s="14"/>
      <c r="Q15" s="14"/>
      <c r="R15" s="14"/>
      <c r="S15" s="14"/>
      <c r="T15" s="3"/>
      <c r="U15" s="3"/>
      <c r="V15" s="3"/>
      <c r="W15" s="3"/>
      <c r="X15" s="3"/>
      <c r="Y15" s="3"/>
      <c r="Z15" s="3"/>
    </row>
    <row r="16" spans="1:26" s="7" customFormat="1" ht="17.25" hidden="1" customHeight="1" x14ac:dyDescent="0.2">
      <c r="A16" s="14"/>
      <c r="B16" s="71"/>
      <c r="C16" s="74"/>
      <c r="D16" s="74"/>
      <c r="E16" s="74"/>
      <c r="F16" s="74"/>
      <c r="G16" s="74"/>
      <c r="H16" s="217"/>
      <c r="I16" s="222"/>
      <c r="J16" s="46"/>
      <c r="K16" s="14"/>
      <c r="L16" s="14"/>
      <c r="M16" s="14"/>
      <c r="N16" s="14"/>
      <c r="O16" s="14"/>
      <c r="P16" s="14"/>
      <c r="Q16" s="14"/>
      <c r="R16" s="14"/>
      <c r="S16" s="14"/>
      <c r="T16" s="3"/>
      <c r="U16" s="3"/>
      <c r="V16" s="3"/>
      <c r="W16" s="3"/>
      <c r="X16" s="3"/>
      <c r="Y16" s="3"/>
      <c r="Z16" s="3"/>
    </row>
    <row r="17" spans="1:26" s="7" customFormat="1" ht="17.850000000000001" hidden="1" customHeight="1" x14ac:dyDescent="0.2">
      <c r="A17" s="14"/>
      <c r="B17" s="63"/>
      <c r="C17" s="179" t="s">
        <v>116</v>
      </c>
      <c r="D17" s="64"/>
      <c r="E17" s="64"/>
      <c r="F17" s="64"/>
      <c r="G17" s="64"/>
      <c r="H17" s="148"/>
      <c r="I17" s="223"/>
      <c r="J17" s="46"/>
      <c r="K17" s="14"/>
      <c r="L17" s="14"/>
      <c r="M17" s="14"/>
      <c r="N17" s="14"/>
      <c r="O17" s="14"/>
      <c r="P17" s="14"/>
      <c r="Q17" s="14"/>
      <c r="R17" s="14"/>
      <c r="S17" s="14"/>
      <c r="T17" s="3"/>
      <c r="U17" s="3"/>
      <c r="V17" s="3"/>
      <c r="W17" s="3"/>
      <c r="X17" s="3"/>
      <c r="Y17" s="3"/>
      <c r="Z17" s="3"/>
    </row>
    <row r="18" spans="1:26" s="7" customFormat="1" ht="17.850000000000001" hidden="1" customHeight="1" x14ac:dyDescent="0.2">
      <c r="A18" s="14"/>
      <c r="B18" s="63">
        <v>1</v>
      </c>
      <c r="C18" s="186" t="s">
        <v>58</v>
      </c>
      <c r="D18" s="208">
        <v>3019.8562926</v>
      </c>
      <c r="E18" s="206">
        <v>45.696206669999896</v>
      </c>
      <c r="F18" s="206">
        <v>-7.1772000000000002E-2</v>
      </c>
      <c r="G18" s="103">
        <f>E18+F18</f>
        <v>45.624434669999893</v>
      </c>
      <c r="H18" s="121">
        <f>D18+G18</f>
        <v>3065.48072727</v>
      </c>
      <c r="I18" s="122">
        <f>(D18+H18)/2</f>
        <v>3042.6685099349997</v>
      </c>
      <c r="J18" s="46"/>
      <c r="K18" s="14"/>
      <c r="L18" s="14"/>
      <c r="M18" s="14"/>
      <c r="N18" s="14"/>
      <c r="O18" s="14"/>
      <c r="P18" s="14"/>
      <c r="Q18" s="14"/>
      <c r="R18" s="14"/>
      <c r="S18" s="14"/>
      <c r="T18" s="3"/>
      <c r="U18" s="3"/>
      <c r="V18" s="3"/>
      <c r="W18" s="3"/>
      <c r="X18" s="3"/>
      <c r="Y18" s="3"/>
      <c r="Z18" s="3"/>
    </row>
    <row r="19" spans="1:26" s="7" customFormat="1" ht="17.850000000000001" hidden="1" customHeight="1" x14ac:dyDescent="0.2">
      <c r="A19" s="14"/>
      <c r="B19" s="63">
        <f>B18+1</f>
        <v>2</v>
      </c>
      <c r="C19" s="186" t="s">
        <v>59</v>
      </c>
      <c r="D19" s="208">
        <v>19.2</v>
      </c>
      <c r="E19" s="206">
        <v>1439.2</v>
      </c>
      <c r="F19" s="206">
        <v>0</v>
      </c>
      <c r="G19" s="103">
        <f>E19+F19</f>
        <v>1439.2</v>
      </c>
      <c r="H19" s="121">
        <f>D19+G19</f>
        <v>1458.4</v>
      </c>
      <c r="I19" s="122">
        <v>1148.42403280708</v>
      </c>
      <c r="J19" s="46"/>
      <c r="K19" s="14"/>
      <c r="L19" s="14"/>
      <c r="M19" s="14"/>
      <c r="N19" s="14"/>
      <c r="O19" s="14"/>
      <c r="P19" s="14"/>
      <c r="Q19" s="14"/>
      <c r="R19" s="14"/>
      <c r="S19" s="14"/>
      <c r="T19" s="3"/>
      <c r="U19" s="3"/>
      <c r="V19" s="3"/>
      <c r="W19" s="3"/>
      <c r="X19" s="3"/>
      <c r="Y19" s="3"/>
      <c r="Z19" s="3"/>
    </row>
    <row r="20" spans="1:26" s="7" customFormat="1" ht="17.850000000000001" hidden="1" customHeight="1" x14ac:dyDescent="0.2">
      <c r="A20" s="14"/>
      <c r="B20" s="63">
        <f>B19+1</f>
        <v>3</v>
      </c>
      <c r="C20" s="185" t="s">
        <v>117</v>
      </c>
      <c r="D20" s="209">
        <v>3886.14371188</v>
      </c>
      <c r="E20" s="206">
        <v>67.595284880000008</v>
      </c>
      <c r="F20" s="206">
        <v>-8.5282281500000003</v>
      </c>
      <c r="G20" s="99">
        <f t="shared" ref="G20:G21" si="0">E20+F20</f>
        <v>59.067056730000004</v>
      </c>
      <c r="H20" s="121">
        <f>D20+G20</f>
        <v>3945.2107686099998</v>
      </c>
      <c r="I20" s="122">
        <f>(D20+H20)/2</f>
        <v>3915.6772402449997</v>
      </c>
      <c r="J20" s="46"/>
      <c r="K20" s="14"/>
      <c r="L20" s="14"/>
      <c r="M20" s="14"/>
      <c r="N20" s="14"/>
      <c r="O20" s="14"/>
      <c r="P20" s="14"/>
      <c r="Q20" s="14"/>
      <c r="R20" s="14"/>
      <c r="S20" s="14"/>
      <c r="T20" s="3"/>
      <c r="U20" s="3"/>
      <c r="V20" s="3"/>
      <c r="W20" s="3"/>
      <c r="X20" s="3"/>
      <c r="Y20" s="3"/>
      <c r="Z20" s="3"/>
    </row>
    <row r="21" spans="1:26" s="7" customFormat="1" ht="17.850000000000001" hidden="1" customHeight="1" x14ac:dyDescent="0.2">
      <c r="A21" s="14"/>
      <c r="B21" s="63">
        <f>B20+1</f>
        <v>4</v>
      </c>
      <c r="C21" s="185" t="s">
        <v>118</v>
      </c>
      <c r="D21" s="209">
        <v>825</v>
      </c>
      <c r="E21" s="206">
        <v>6.6</v>
      </c>
      <c r="F21" s="206">
        <v>-0.4</v>
      </c>
      <c r="G21" s="99">
        <f t="shared" si="0"/>
        <v>6.1999999999999993</v>
      </c>
      <c r="H21" s="121">
        <f t="shared" ref="H21" si="1">D21+G21</f>
        <v>831.2</v>
      </c>
      <c r="I21" s="122">
        <f t="shared" ref="I21" si="2">(D21+H21)/2</f>
        <v>828.1</v>
      </c>
      <c r="J21" s="46"/>
      <c r="K21" s="14"/>
      <c r="L21" s="14"/>
      <c r="M21" s="14"/>
      <c r="N21" s="14"/>
      <c r="O21" s="14"/>
      <c r="P21" s="14"/>
      <c r="Q21" s="14"/>
      <c r="R21" s="14"/>
      <c r="S21" s="14"/>
      <c r="T21" s="3"/>
      <c r="U21" s="3"/>
      <c r="V21" s="3"/>
      <c r="W21" s="3"/>
      <c r="X21" s="3"/>
      <c r="Y21" s="3"/>
      <c r="Z21" s="3"/>
    </row>
    <row r="22" spans="1:26" s="7" customFormat="1" ht="17.850000000000001" hidden="1" customHeight="1" thickBot="1" x14ac:dyDescent="0.25">
      <c r="A22" s="14"/>
      <c r="B22" s="63"/>
      <c r="C22" s="82"/>
      <c r="D22" s="129"/>
      <c r="E22" s="129"/>
      <c r="F22" s="129"/>
      <c r="G22" s="129"/>
      <c r="H22" s="218"/>
      <c r="I22" s="224"/>
      <c r="J22" s="46"/>
      <c r="K22" s="14"/>
      <c r="L22" s="14"/>
      <c r="M22" s="14"/>
      <c r="N22" s="14"/>
      <c r="O22" s="14"/>
      <c r="P22" s="14"/>
      <c r="Q22" s="14"/>
      <c r="R22" s="14"/>
      <c r="S22" s="14"/>
      <c r="T22" s="3"/>
      <c r="U22" s="3"/>
      <c r="V22" s="3"/>
      <c r="W22" s="3"/>
      <c r="X22" s="3"/>
      <c r="Y22" s="3"/>
      <c r="Z22" s="3"/>
    </row>
    <row r="23" spans="1:26" s="7" customFormat="1" ht="17.850000000000001" hidden="1" customHeight="1" thickBot="1" x14ac:dyDescent="0.25">
      <c r="A23" s="14"/>
      <c r="B23" s="29">
        <f>B21+1</f>
        <v>5</v>
      </c>
      <c r="C23" s="40" t="s">
        <v>27</v>
      </c>
      <c r="D23" s="41">
        <f t="shared" ref="D23:I23" si="3">SUM(D18:D21)</f>
        <v>7750.2000044799997</v>
      </c>
      <c r="E23" s="41">
        <f t="shared" si="3"/>
        <v>1559.0914915499998</v>
      </c>
      <c r="F23" s="41">
        <f t="shared" si="3"/>
        <v>-9.00000015</v>
      </c>
      <c r="G23" s="41">
        <f t="shared" si="3"/>
        <v>1550.0914914</v>
      </c>
      <c r="H23" s="137">
        <f t="shared" si="3"/>
        <v>9300.2914958799993</v>
      </c>
      <c r="I23" s="119">
        <f t="shared" si="3"/>
        <v>8934.8697829870798</v>
      </c>
      <c r="J23" s="46"/>
      <c r="K23" s="14"/>
      <c r="L23" s="14"/>
      <c r="M23" s="14"/>
      <c r="N23" s="14"/>
      <c r="O23" s="14"/>
      <c r="P23" s="14"/>
      <c r="Q23" s="14"/>
      <c r="R23" s="14"/>
      <c r="S23" s="14"/>
      <c r="T23" s="3"/>
      <c r="U23" s="3"/>
      <c r="V23" s="3"/>
      <c r="W23" s="3"/>
      <c r="X23" s="3"/>
      <c r="Y23" s="3"/>
      <c r="Z23" s="3"/>
    </row>
    <row r="24" spans="1:26" s="10" customFormat="1" ht="17.850000000000001" hidden="1" customHeight="1" x14ac:dyDescent="0.2">
      <c r="A24" s="43"/>
      <c r="B24" s="60"/>
      <c r="C24" s="38"/>
      <c r="D24" s="104"/>
      <c r="E24" s="104"/>
      <c r="F24" s="104"/>
      <c r="G24" s="104"/>
      <c r="H24" s="105"/>
      <c r="I24" s="101"/>
      <c r="J24" s="43"/>
      <c r="K24" s="43"/>
      <c r="L24" s="43"/>
      <c r="M24" s="43"/>
      <c r="N24" s="43"/>
      <c r="O24" s="43"/>
      <c r="P24" s="43"/>
      <c r="Q24" s="43"/>
      <c r="R24" s="43"/>
      <c r="S24" s="43"/>
      <c r="T24" s="4"/>
      <c r="U24" s="4"/>
      <c r="V24" s="4"/>
      <c r="W24" s="4"/>
      <c r="X24" s="4"/>
      <c r="Y24" s="4"/>
      <c r="Z24" s="4"/>
    </row>
    <row r="25" spans="1:26" s="7" customFormat="1" ht="17.850000000000001" hidden="1" customHeight="1" x14ac:dyDescent="0.2">
      <c r="A25" s="14"/>
      <c r="B25" s="63"/>
      <c r="C25" s="179" t="s">
        <v>119</v>
      </c>
      <c r="D25" s="64"/>
      <c r="E25" s="64"/>
      <c r="F25" s="64"/>
      <c r="G25" s="64"/>
      <c r="H25" s="65"/>
      <c r="I25" s="97"/>
      <c r="J25" s="14"/>
      <c r="K25" s="14"/>
      <c r="L25" s="14"/>
      <c r="M25" s="14"/>
      <c r="N25" s="14"/>
      <c r="O25" s="14"/>
      <c r="P25" s="14"/>
      <c r="Q25" s="14"/>
      <c r="R25" s="14"/>
      <c r="S25" s="14"/>
      <c r="T25" s="3"/>
      <c r="U25" s="3"/>
      <c r="V25" s="3"/>
      <c r="W25" s="3"/>
      <c r="X25" s="3"/>
      <c r="Y25" s="3"/>
      <c r="Z25" s="3"/>
    </row>
    <row r="26" spans="1:26" s="7" customFormat="1" ht="17.850000000000001" hidden="1" customHeight="1" x14ac:dyDescent="0.2">
      <c r="A26" s="14"/>
      <c r="B26" s="63">
        <f>B23+1</f>
        <v>6</v>
      </c>
      <c r="C26" s="186" t="s">
        <v>58</v>
      </c>
      <c r="D26" s="98">
        <f>H18</f>
        <v>3065.48072727</v>
      </c>
      <c r="E26" s="206">
        <v>11.28534621</v>
      </c>
      <c r="F26" s="206">
        <v>-2.3061762100000101</v>
      </c>
      <c r="G26" s="103">
        <f>E26+F26</f>
        <v>8.9791699999999892</v>
      </c>
      <c r="H26" s="32">
        <f>D26+G26</f>
        <v>3074.4598972700001</v>
      </c>
      <c r="I26" s="100">
        <f>(D26+H26)/2</f>
        <v>3069.9703122700002</v>
      </c>
      <c r="J26" s="14"/>
      <c r="K26" s="14"/>
      <c r="L26" s="230"/>
      <c r="M26" s="14"/>
      <c r="N26" s="14"/>
      <c r="O26" s="14"/>
      <c r="P26" s="14"/>
      <c r="Q26" s="14"/>
      <c r="R26" s="14"/>
      <c r="S26" s="14"/>
      <c r="T26" s="3"/>
      <c r="U26" s="3"/>
      <c r="V26" s="3"/>
      <c r="W26" s="3"/>
      <c r="X26" s="3"/>
      <c r="Y26" s="3"/>
      <c r="Z26" s="3"/>
    </row>
    <row r="27" spans="1:26" s="7" customFormat="1" ht="17.850000000000001" hidden="1" customHeight="1" x14ac:dyDescent="0.2">
      <c r="A27" s="14"/>
      <c r="B27" s="63">
        <f>B26+1</f>
        <v>7</v>
      </c>
      <c r="C27" s="186" t="s">
        <v>59</v>
      </c>
      <c r="D27" s="98">
        <f>H19</f>
        <v>1458.4</v>
      </c>
      <c r="E27" s="206">
        <v>0</v>
      </c>
      <c r="F27" s="206">
        <v>-74.642148270000007</v>
      </c>
      <c r="G27" s="103">
        <f>E27+F27</f>
        <v>-74.642148270000007</v>
      </c>
      <c r="H27" s="32">
        <f>D27+G27</f>
        <v>1383.7578517300001</v>
      </c>
      <c r="I27" s="100">
        <f>(D27+F27+H27)/2</f>
        <v>1383.7578517300001</v>
      </c>
      <c r="J27" s="14"/>
      <c r="K27" s="14"/>
      <c r="L27" s="14"/>
      <c r="M27" s="14"/>
      <c r="N27" s="14"/>
      <c r="O27" s="14"/>
      <c r="P27" s="14"/>
      <c r="Q27" s="14"/>
      <c r="R27" s="14"/>
      <c r="S27" s="14"/>
      <c r="T27" s="3"/>
      <c r="U27" s="3"/>
      <c r="V27" s="3"/>
      <c r="W27" s="3"/>
      <c r="X27" s="3"/>
      <c r="Y27" s="3"/>
      <c r="Z27" s="3"/>
    </row>
    <row r="28" spans="1:26" s="7" customFormat="1" ht="17.850000000000001" hidden="1" customHeight="1" x14ac:dyDescent="0.2">
      <c r="A28" s="14"/>
      <c r="B28" s="63">
        <f>B27+1</f>
        <v>8</v>
      </c>
      <c r="C28" s="185" t="s">
        <v>60</v>
      </c>
      <c r="D28" s="98">
        <f>H20</f>
        <v>3945.2107686099998</v>
      </c>
      <c r="E28" s="206">
        <v>45.869675390000005</v>
      </c>
      <c r="F28" s="206">
        <v>-6.1775345699998816</v>
      </c>
      <c r="G28" s="103">
        <f>E28+F28</f>
        <v>39.69214082000012</v>
      </c>
      <c r="H28" s="32">
        <f t="shared" ref="H28:H29" si="4">D28+G28</f>
        <v>3984.9029094299999</v>
      </c>
      <c r="I28" s="100">
        <f t="shared" ref="I28:I29" si="5">(D28+H28)/2</f>
        <v>3965.0568390199996</v>
      </c>
      <c r="J28" s="14"/>
      <c r="K28" s="14"/>
      <c r="L28" s="14"/>
      <c r="M28" s="14"/>
      <c r="N28" s="14"/>
      <c r="O28" s="14"/>
      <c r="P28" s="14"/>
      <c r="Q28" s="14"/>
      <c r="R28" s="14"/>
      <c r="S28" s="14"/>
      <c r="T28" s="3"/>
      <c r="U28" s="3"/>
      <c r="V28" s="3"/>
      <c r="W28" s="3"/>
      <c r="X28" s="3"/>
      <c r="Y28" s="3"/>
      <c r="Z28" s="3"/>
    </row>
    <row r="29" spans="1:26" s="7" customFormat="1" ht="17.850000000000001" hidden="1" customHeight="1" x14ac:dyDescent="0.2">
      <c r="A29" s="14"/>
      <c r="B29" s="63">
        <f>B28+1</f>
        <v>9</v>
      </c>
      <c r="C29" s="185" t="s">
        <v>61</v>
      </c>
      <c r="D29" s="98">
        <f>H21</f>
        <v>831.2</v>
      </c>
      <c r="E29" s="206">
        <v>17.095469529999999</v>
      </c>
      <c r="F29" s="206">
        <v>-2.4816162499999574</v>
      </c>
      <c r="G29" s="103">
        <f t="shared" ref="G29" si="6">E29+F29</f>
        <v>14.613853280000042</v>
      </c>
      <c r="H29" s="32">
        <f t="shared" si="4"/>
        <v>845.8138532800001</v>
      </c>
      <c r="I29" s="100">
        <f t="shared" si="5"/>
        <v>838.50692664000007</v>
      </c>
      <c r="J29" s="14"/>
      <c r="K29" s="14"/>
      <c r="L29" s="14"/>
      <c r="M29" s="14"/>
      <c r="N29" s="14"/>
      <c r="O29" s="14"/>
      <c r="P29" s="14"/>
      <c r="Q29" s="14"/>
      <c r="R29" s="14"/>
      <c r="S29" s="14"/>
      <c r="T29" s="3"/>
      <c r="U29" s="3"/>
      <c r="V29" s="3"/>
      <c r="W29" s="3"/>
      <c r="X29" s="3"/>
      <c r="Y29" s="3"/>
      <c r="Z29" s="3"/>
    </row>
    <row r="30" spans="1:26" s="7" customFormat="1" ht="17.850000000000001" hidden="1" customHeight="1" thickBot="1" x14ac:dyDescent="0.25">
      <c r="A30" s="14"/>
      <c r="B30" s="63"/>
      <c r="C30" s="82"/>
      <c r="D30" s="129"/>
      <c r="E30" s="129"/>
      <c r="F30" s="129"/>
      <c r="G30" s="129"/>
      <c r="H30" s="130"/>
      <c r="I30" s="136"/>
      <c r="J30" s="14"/>
      <c r="K30" s="14"/>
      <c r="L30" s="14"/>
      <c r="M30" s="14"/>
      <c r="N30" s="14"/>
      <c r="O30" s="14"/>
      <c r="P30" s="14"/>
      <c r="Q30" s="14"/>
      <c r="R30" s="14"/>
      <c r="S30" s="14"/>
      <c r="T30" s="3"/>
      <c r="U30" s="3"/>
      <c r="V30" s="3"/>
      <c r="W30" s="3"/>
      <c r="X30" s="3"/>
      <c r="Y30" s="3"/>
      <c r="Z30" s="3"/>
    </row>
    <row r="31" spans="1:26" s="7" customFormat="1" ht="17.850000000000001" hidden="1" customHeight="1" thickBot="1" x14ac:dyDescent="0.25">
      <c r="A31" s="14"/>
      <c r="B31" s="29">
        <f>B29+1</f>
        <v>10</v>
      </c>
      <c r="C31" s="40" t="s">
        <v>27</v>
      </c>
      <c r="D31" s="41">
        <f t="shared" ref="D31:I31" si="7">SUM(D26:D29)</f>
        <v>9300.2914958799993</v>
      </c>
      <c r="E31" s="41">
        <f t="shared" si="7"/>
        <v>74.25049113</v>
      </c>
      <c r="F31" s="41">
        <f t="shared" si="7"/>
        <v>-85.607475299999848</v>
      </c>
      <c r="G31" s="41">
        <f t="shared" si="7"/>
        <v>-11.356984169999864</v>
      </c>
      <c r="H31" s="137">
        <f t="shared" si="7"/>
        <v>9288.9345117100002</v>
      </c>
      <c r="I31" s="119">
        <f t="shared" si="7"/>
        <v>9257.2919296599994</v>
      </c>
      <c r="J31" s="14"/>
      <c r="K31" s="14"/>
      <c r="L31" s="14"/>
      <c r="M31" s="14"/>
      <c r="N31" s="14"/>
      <c r="O31" s="14"/>
      <c r="P31" s="14"/>
      <c r="Q31" s="14"/>
      <c r="R31" s="14"/>
      <c r="S31" s="14"/>
      <c r="T31" s="3"/>
      <c r="U31" s="3"/>
      <c r="V31" s="3"/>
      <c r="W31" s="3"/>
      <c r="X31" s="3"/>
      <c r="Y31" s="3"/>
      <c r="Z31" s="3"/>
    </row>
    <row r="32" spans="1:26" s="7" customFormat="1" ht="17.850000000000001" hidden="1" customHeight="1" x14ac:dyDescent="0.2">
      <c r="A32" s="14"/>
      <c r="B32" s="60"/>
      <c r="C32" s="258"/>
      <c r="D32" s="259"/>
      <c r="E32" s="259"/>
      <c r="F32" s="259"/>
      <c r="G32" s="259"/>
      <c r="H32" s="260"/>
      <c r="I32" s="261"/>
      <c r="J32" s="14"/>
      <c r="K32" s="14"/>
      <c r="L32" s="14"/>
      <c r="M32" s="14"/>
      <c r="N32" s="14"/>
      <c r="O32" s="14"/>
      <c r="P32" s="14"/>
      <c r="Q32" s="14"/>
      <c r="R32" s="14"/>
      <c r="S32" s="14"/>
      <c r="T32" s="3"/>
      <c r="U32" s="3"/>
      <c r="V32" s="3"/>
      <c r="W32" s="3"/>
      <c r="X32" s="3"/>
      <c r="Y32" s="3"/>
      <c r="Z32" s="3"/>
    </row>
    <row r="33" spans="1:27" s="7" customFormat="1" ht="17.850000000000001" hidden="1" customHeight="1" x14ac:dyDescent="0.2">
      <c r="A33" s="14"/>
      <c r="B33" s="63"/>
      <c r="C33" s="185" t="s">
        <v>120</v>
      </c>
      <c r="D33" s="64"/>
      <c r="E33" s="64"/>
      <c r="F33" s="64"/>
      <c r="G33" s="64"/>
      <c r="H33" s="148"/>
      <c r="I33" s="223"/>
      <c r="J33" s="14"/>
      <c r="K33" s="14"/>
      <c r="L33" s="14"/>
      <c r="M33" s="14"/>
      <c r="N33" s="14"/>
      <c r="O33" s="14"/>
      <c r="P33" s="14"/>
      <c r="Q33" s="14"/>
      <c r="R33" s="14"/>
      <c r="S33" s="14"/>
      <c r="T33" s="3"/>
      <c r="U33" s="3"/>
      <c r="V33" s="3"/>
      <c r="W33" s="3"/>
      <c r="X33" s="3"/>
      <c r="Y33" s="3"/>
      <c r="Z33" s="3"/>
    </row>
    <row r="34" spans="1:27" s="7" customFormat="1" ht="17.850000000000001" hidden="1" customHeight="1" x14ac:dyDescent="0.2">
      <c r="A34" s="14"/>
      <c r="B34" s="63">
        <f>B31+1</f>
        <v>11</v>
      </c>
      <c r="C34" s="186" t="s">
        <v>58</v>
      </c>
      <c r="D34" s="98">
        <f>H26</f>
        <v>3074.4598972700001</v>
      </c>
      <c r="E34" s="207">
        <v>9.4621422800000001</v>
      </c>
      <c r="F34" s="206">
        <v>-0.65666999999999998</v>
      </c>
      <c r="G34" s="103">
        <f>E34+F34</f>
        <v>8.80547228</v>
      </c>
      <c r="H34" s="121">
        <f>D34+G34</f>
        <v>3083.2653695499998</v>
      </c>
      <c r="I34" s="122">
        <f>(D34+H34)/2</f>
        <v>3078.8626334099999</v>
      </c>
      <c r="J34" s="14"/>
      <c r="K34" s="14"/>
      <c r="L34" s="14"/>
      <c r="M34" s="14"/>
      <c r="N34" s="14"/>
      <c r="O34" s="14"/>
      <c r="P34" s="14"/>
      <c r="Q34" s="14"/>
      <c r="R34" s="14"/>
      <c r="S34" s="14"/>
      <c r="T34" s="3"/>
      <c r="U34" s="3"/>
      <c r="V34" s="3"/>
      <c r="W34" s="3"/>
      <c r="X34" s="3"/>
      <c r="Y34" s="3"/>
      <c r="Z34" s="3"/>
    </row>
    <row r="35" spans="1:27" s="7" customFormat="1" ht="17.850000000000001" hidden="1" customHeight="1" x14ac:dyDescent="0.2">
      <c r="A35" s="14"/>
      <c r="B35" s="63">
        <f>B34+1</f>
        <v>12</v>
      </c>
      <c r="C35" s="186" t="s">
        <v>59</v>
      </c>
      <c r="D35" s="98">
        <f>H27</f>
        <v>1383.7578517300001</v>
      </c>
      <c r="E35" s="207">
        <v>0</v>
      </c>
      <c r="F35" s="206">
        <v>0</v>
      </c>
      <c r="G35" s="103">
        <f>E35+F35</f>
        <v>0</v>
      </c>
      <c r="H35" s="121">
        <f>D35+G35</f>
        <v>1383.7578517300001</v>
      </c>
      <c r="I35" s="122">
        <f>(D35+H35)/2</f>
        <v>1383.7578517300001</v>
      </c>
      <c r="J35" s="14"/>
      <c r="K35" s="14"/>
      <c r="L35" s="14"/>
      <c r="M35" s="14"/>
      <c r="N35" s="14"/>
      <c r="O35" s="14"/>
      <c r="P35" s="14"/>
      <c r="Q35" s="14"/>
      <c r="R35" s="14"/>
      <c r="S35" s="14"/>
      <c r="T35" s="3"/>
      <c r="U35" s="3"/>
      <c r="V35" s="3"/>
      <c r="W35" s="3"/>
      <c r="X35" s="3"/>
      <c r="Y35" s="3"/>
      <c r="Z35" s="3"/>
    </row>
    <row r="36" spans="1:27" s="7" customFormat="1" ht="17.850000000000001" hidden="1" customHeight="1" x14ac:dyDescent="0.2">
      <c r="A36" s="14"/>
      <c r="B36" s="63">
        <f t="shared" ref="B36:B37" si="8">B35+1</f>
        <v>13</v>
      </c>
      <c r="C36" s="185" t="s">
        <v>60</v>
      </c>
      <c r="D36" s="98">
        <f>H28</f>
        <v>3984.9029094299999</v>
      </c>
      <c r="E36" s="207">
        <v>53.590475569999995</v>
      </c>
      <c r="F36" s="206">
        <v>-5.24962266</v>
      </c>
      <c r="G36" s="103">
        <f>E36+F36</f>
        <v>48.340852909999995</v>
      </c>
      <c r="H36" s="121">
        <f>D36+G36</f>
        <v>4033.2437623400001</v>
      </c>
      <c r="I36" s="122">
        <f>(D36+H36)/2</f>
        <v>4009.0733358850002</v>
      </c>
      <c r="J36" s="14"/>
      <c r="K36" s="14"/>
      <c r="L36" s="14"/>
      <c r="M36" s="14"/>
      <c r="N36" s="14"/>
      <c r="O36" s="14"/>
      <c r="P36" s="14"/>
      <c r="Q36" s="14"/>
      <c r="R36" s="14"/>
      <c r="S36" s="14"/>
      <c r="T36" s="3"/>
      <c r="U36" s="3"/>
      <c r="V36" s="3"/>
      <c r="W36" s="3"/>
      <c r="X36" s="3"/>
      <c r="Y36" s="3"/>
      <c r="Z36" s="3"/>
    </row>
    <row r="37" spans="1:27" s="7" customFormat="1" ht="17.850000000000001" hidden="1" customHeight="1" x14ac:dyDescent="0.2">
      <c r="A37" s="14"/>
      <c r="B37" s="63">
        <f t="shared" si="8"/>
        <v>14</v>
      </c>
      <c r="C37" s="185" t="s">
        <v>61</v>
      </c>
      <c r="D37" s="98">
        <f>H29</f>
        <v>845.8138532800001</v>
      </c>
      <c r="E37" s="207">
        <v>8.1930114299999985</v>
      </c>
      <c r="F37" s="206">
        <v>-1.0355186500000002</v>
      </c>
      <c r="G37" s="103">
        <f t="shared" ref="G37" si="9">E37+F37</f>
        <v>7.1574927799999983</v>
      </c>
      <c r="H37" s="121">
        <f t="shared" ref="H37" si="10">D37+G37</f>
        <v>852.97134606000009</v>
      </c>
      <c r="I37" s="122">
        <f t="shared" ref="I37" si="11">(D37+H37)/2</f>
        <v>849.3925996700001</v>
      </c>
      <c r="J37" s="14"/>
      <c r="K37" s="14"/>
      <c r="L37" s="14"/>
      <c r="M37" s="14"/>
      <c r="N37" s="14"/>
      <c r="O37" s="14"/>
      <c r="P37" s="14"/>
      <c r="Q37" s="14"/>
      <c r="R37" s="14"/>
      <c r="S37" s="14"/>
      <c r="T37" s="3"/>
      <c r="U37" s="3"/>
      <c r="V37" s="3"/>
      <c r="W37" s="3"/>
      <c r="X37" s="3"/>
      <c r="Y37" s="3"/>
      <c r="Z37" s="3"/>
    </row>
    <row r="38" spans="1:27" s="162" customFormat="1" ht="17.850000000000001" hidden="1" customHeight="1" thickBot="1" x14ac:dyDescent="0.25">
      <c r="A38" s="165"/>
      <c r="B38" s="63"/>
      <c r="C38" s="133"/>
      <c r="D38" s="129"/>
      <c r="E38" s="129"/>
      <c r="F38" s="129"/>
      <c r="G38" s="129"/>
      <c r="H38" s="218"/>
      <c r="I38" s="224"/>
      <c r="J38" s="165"/>
      <c r="K38" s="165"/>
      <c r="L38" s="165"/>
      <c r="M38" s="165"/>
      <c r="N38" s="165"/>
      <c r="O38" s="165"/>
      <c r="P38" s="165"/>
      <c r="Q38" s="165"/>
      <c r="R38" s="165"/>
      <c r="S38" s="165"/>
      <c r="T38" s="165"/>
      <c r="U38" s="165"/>
      <c r="V38" s="165"/>
      <c r="W38" s="165"/>
      <c r="X38" s="165"/>
      <c r="Y38" s="165"/>
      <c r="Z38" s="165"/>
      <c r="AA38" s="182"/>
    </row>
    <row r="39" spans="1:27" s="176" customFormat="1" ht="17.850000000000001" hidden="1" customHeight="1" thickBot="1" x14ac:dyDescent="0.25">
      <c r="A39" s="165"/>
      <c r="B39" s="39">
        <f>B37+1</f>
        <v>15</v>
      </c>
      <c r="C39" s="134" t="s">
        <v>27</v>
      </c>
      <c r="D39" s="41">
        <f t="shared" ref="D39:I39" si="12">SUM(D34:D37)</f>
        <v>9288.9345117100002</v>
      </c>
      <c r="E39" s="41">
        <f t="shared" si="12"/>
        <v>71.245629280000003</v>
      </c>
      <c r="F39" s="41">
        <f t="shared" si="12"/>
        <v>-6.9418113100000003</v>
      </c>
      <c r="G39" s="41">
        <f t="shared" si="12"/>
        <v>64.303817969999997</v>
      </c>
      <c r="H39" s="137">
        <f t="shared" si="12"/>
        <v>9353.2383296799999</v>
      </c>
      <c r="I39" s="119">
        <f t="shared" si="12"/>
        <v>9321.0864206950009</v>
      </c>
      <c r="J39" s="196"/>
      <c r="K39" s="196"/>
      <c r="L39" s="196"/>
      <c r="M39" s="165"/>
      <c r="N39" s="165"/>
      <c r="O39" s="165"/>
      <c r="P39" s="165"/>
      <c r="Q39" s="165"/>
      <c r="R39" s="165"/>
      <c r="S39" s="165"/>
      <c r="T39" s="165"/>
      <c r="U39" s="165"/>
      <c r="V39" s="165"/>
      <c r="W39" s="165"/>
      <c r="X39" s="165"/>
      <c r="Y39" s="165"/>
      <c r="Z39" s="165"/>
      <c r="AA39" s="182"/>
    </row>
    <row r="40" spans="1:27" s="176" customFormat="1" ht="17.850000000000001" hidden="1" customHeight="1" x14ac:dyDescent="0.2">
      <c r="A40" s="165"/>
      <c r="B40" s="43"/>
      <c r="C40" s="171"/>
      <c r="D40" s="172"/>
      <c r="E40" s="172"/>
      <c r="F40" s="172"/>
      <c r="G40" s="172"/>
      <c r="H40" s="172"/>
      <c r="I40" s="172"/>
      <c r="J40" s="196"/>
      <c r="K40" s="196"/>
      <c r="L40" s="196"/>
      <c r="M40" s="165"/>
      <c r="N40" s="165"/>
      <c r="O40" s="165"/>
      <c r="P40" s="165"/>
      <c r="Q40" s="165"/>
      <c r="R40" s="165"/>
      <c r="S40" s="165"/>
      <c r="T40" s="165"/>
      <c r="U40" s="165"/>
      <c r="V40" s="165"/>
      <c r="W40" s="165"/>
      <c r="X40" s="165"/>
      <c r="Y40" s="165"/>
      <c r="Z40" s="165"/>
      <c r="AA40" s="182"/>
    </row>
    <row r="41" spans="1:27" s="176" customFormat="1" ht="17.850000000000001" customHeight="1" thickBot="1" x14ac:dyDescent="0.25">
      <c r="A41" s="165"/>
      <c r="B41" s="43"/>
      <c r="C41" s="171"/>
      <c r="D41" s="172"/>
      <c r="E41" s="172"/>
      <c r="F41" s="172"/>
      <c r="G41" s="172"/>
      <c r="H41" s="172"/>
      <c r="I41" s="172"/>
      <c r="J41" s="196"/>
      <c r="K41" s="196"/>
      <c r="L41" s="196"/>
      <c r="M41" s="165"/>
      <c r="N41" s="165"/>
      <c r="O41" s="165"/>
      <c r="P41" s="165"/>
      <c r="Q41" s="165"/>
      <c r="R41" s="165"/>
      <c r="S41" s="165"/>
      <c r="T41" s="165"/>
      <c r="U41" s="165"/>
      <c r="V41" s="165"/>
      <c r="W41" s="165"/>
      <c r="X41" s="165"/>
      <c r="Y41" s="165"/>
      <c r="Z41" s="165"/>
      <c r="AA41" s="182"/>
    </row>
    <row r="42" spans="1:27" s="176" customFormat="1" ht="18" customHeight="1" x14ac:dyDescent="0.2">
      <c r="A42" s="165"/>
      <c r="B42" s="48"/>
      <c r="C42" s="231"/>
      <c r="D42" s="231" t="s">
        <v>121</v>
      </c>
      <c r="E42" s="49"/>
      <c r="F42" s="49"/>
      <c r="G42" s="49"/>
      <c r="H42" s="102"/>
      <c r="I42" s="89" t="s">
        <v>100</v>
      </c>
      <c r="J42" s="196"/>
      <c r="K42" s="196"/>
      <c r="L42" s="196"/>
      <c r="M42" s="165"/>
      <c r="N42" s="165"/>
      <c r="O42" s="165"/>
      <c r="P42" s="165"/>
      <c r="Q42" s="165"/>
      <c r="R42" s="165"/>
      <c r="S42" s="165"/>
      <c r="T42" s="165"/>
      <c r="U42" s="165"/>
      <c r="V42" s="165"/>
      <c r="W42" s="165"/>
      <c r="X42" s="165"/>
      <c r="Y42" s="165"/>
      <c r="Z42" s="165"/>
      <c r="AA42" s="182"/>
    </row>
    <row r="43" spans="1:27" s="176" customFormat="1" ht="17.850000000000001" customHeight="1" x14ac:dyDescent="0.2">
      <c r="A43" s="165"/>
      <c r="B43" s="52"/>
      <c r="C43" s="232"/>
      <c r="D43" s="232" t="s">
        <v>52</v>
      </c>
      <c r="E43" s="53"/>
      <c r="F43" s="53" t="s">
        <v>101</v>
      </c>
      <c r="G43" s="78" t="s">
        <v>102</v>
      </c>
      <c r="H43" s="90" t="s">
        <v>103</v>
      </c>
      <c r="I43" s="219" t="s">
        <v>104</v>
      </c>
      <c r="J43" s="196"/>
      <c r="K43" s="196"/>
      <c r="L43" s="196"/>
      <c r="M43" s="165"/>
      <c r="N43" s="165"/>
      <c r="O43" s="165"/>
      <c r="P43" s="165"/>
      <c r="Q43" s="165"/>
      <c r="R43" s="165"/>
      <c r="S43" s="165"/>
      <c r="T43" s="165"/>
      <c r="U43" s="165"/>
      <c r="V43" s="165"/>
      <c r="W43" s="165"/>
      <c r="X43" s="165"/>
      <c r="Y43" s="165"/>
      <c r="Z43" s="165"/>
      <c r="AA43" s="182"/>
    </row>
    <row r="44" spans="1:27" s="176" customFormat="1" ht="17.850000000000001" customHeight="1" x14ac:dyDescent="0.2">
      <c r="A44" s="165"/>
      <c r="B44" s="52" t="s">
        <v>9</v>
      </c>
      <c r="C44" s="232"/>
      <c r="D44" s="232" t="s">
        <v>105</v>
      </c>
      <c r="E44" s="53" t="s">
        <v>106</v>
      </c>
      <c r="F44" s="53" t="s">
        <v>107</v>
      </c>
      <c r="G44" s="53" t="s">
        <v>108</v>
      </c>
      <c r="H44" s="55" t="s">
        <v>109</v>
      </c>
      <c r="I44" s="219" t="s">
        <v>110</v>
      </c>
      <c r="J44" s="196"/>
      <c r="K44" s="196"/>
      <c r="L44" s="196"/>
      <c r="M44" s="165"/>
      <c r="N44" s="165"/>
      <c r="O44" s="165"/>
      <c r="P44" s="165"/>
      <c r="Q44" s="165"/>
      <c r="R44" s="165"/>
      <c r="S44" s="165"/>
      <c r="T44" s="165"/>
      <c r="U44" s="165"/>
      <c r="V44" s="165"/>
      <c r="W44" s="165"/>
      <c r="X44" s="165"/>
      <c r="Y44" s="165"/>
      <c r="Z44" s="165"/>
      <c r="AA44" s="182"/>
    </row>
    <row r="45" spans="1:27" s="176" customFormat="1" ht="17.850000000000001" customHeight="1" thickBot="1" x14ac:dyDescent="0.25">
      <c r="A45" s="165"/>
      <c r="B45" s="56" t="s">
        <v>10</v>
      </c>
      <c r="C45" s="233" t="s">
        <v>55</v>
      </c>
      <c r="D45" s="233" t="s">
        <v>112</v>
      </c>
      <c r="E45" s="57" t="s">
        <v>113</v>
      </c>
      <c r="F45" s="57" t="s">
        <v>114</v>
      </c>
      <c r="G45" s="57" t="s">
        <v>93</v>
      </c>
      <c r="H45" s="59" t="s">
        <v>112</v>
      </c>
      <c r="I45" s="282" t="s">
        <v>115</v>
      </c>
      <c r="J45" s="165"/>
      <c r="K45" s="165"/>
      <c r="L45" s="165"/>
      <c r="M45" s="165"/>
      <c r="N45" s="165"/>
      <c r="O45" s="165"/>
      <c r="P45" s="165"/>
      <c r="Q45" s="165"/>
      <c r="R45" s="165"/>
      <c r="S45" s="165"/>
      <c r="T45" s="165"/>
      <c r="U45" s="165"/>
      <c r="V45" s="165"/>
      <c r="W45" s="165"/>
      <c r="X45" s="165"/>
      <c r="Y45" s="165"/>
      <c r="Z45" s="165"/>
    </row>
    <row r="46" spans="1:27" s="176" customFormat="1" ht="17.850000000000001" customHeight="1" x14ac:dyDescent="0.2">
      <c r="A46" s="165"/>
      <c r="B46" s="234"/>
      <c r="C46" s="235"/>
      <c r="D46" s="253" t="s">
        <v>13</v>
      </c>
      <c r="E46" s="253" t="s">
        <v>14</v>
      </c>
      <c r="F46" s="253" t="s">
        <v>15</v>
      </c>
      <c r="G46" s="253" t="s">
        <v>16</v>
      </c>
      <c r="H46" s="254" t="s">
        <v>17</v>
      </c>
      <c r="I46" s="281" t="s">
        <v>18</v>
      </c>
      <c r="J46" s="165"/>
      <c r="K46" s="165"/>
      <c r="L46" s="165"/>
      <c r="M46" s="165"/>
      <c r="N46" s="165"/>
      <c r="O46" s="165"/>
      <c r="P46" s="165"/>
      <c r="Q46" s="165"/>
      <c r="R46" s="165"/>
      <c r="S46" s="165"/>
      <c r="T46" s="165"/>
      <c r="U46" s="165"/>
      <c r="V46" s="165"/>
      <c r="W46" s="165"/>
      <c r="X46" s="165"/>
      <c r="Y46" s="165"/>
      <c r="Z46" s="165"/>
    </row>
    <row r="47" spans="1:27" s="176" customFormat="1" ht="17.850000000000001" customHeight="1" x14ac:dyDescent="0.2">
      <c r="A47" s="165"/>
      <c r="B47" s="63"/>
      <c r="C47" s="185" t="s">
        <v>122</v>
      </c>
      <c r="D47" s="64"/>
      <c r="E47" s="64"/>
      <c r="F47" s="148"/>
      <c r="G47" s="64"/>
      <c r="H47" s="279"/>
      <c r="I47" s="223"/>
      <c r="J47" s="165"/>
      <c r="K47" s="165"/>
      <c r="L47" s="165"/>
      <c r="M47" s="165"/>
      <c r="N47" s="165"/>
      <c r="O47" s="165"/>
      <c r="P47" s="165"/>
      <c r="Q47" s="165"/>
      <c r="R47" s="165"/>
      <c r="S47" s="165"/>
      <c r="T47" s="165"/>
      <c r="U47" s="165"/>
      <c r="V47" s="165"/>
      <c r="W47" s="165"/>
      <c r="X47" s="165"/>
      <c r="Y47" s="165"/>
      <c r="Z47" s="165"/>
    </row>
    <row r="48" spans="1:27" s="8" customFormat="1" ht="17.850000000000001" hidden="1" customHeight="1" x14ac:dyDescent="0.2">
      <c r="A48" s="165"/>
      <c r="B48" s="63">
        <v>1</v>
      </c>
      <c r="C48" s="186" t="s">
        <v>58</v>
      </c>
      <c r="D48" s="98">
        <f>H34</f>
        <v>3083.2653695499998</v>
      </c>
      <c r="E48" s="332">
        <v>20.087895889999999</v>
      </c>
      <c r="F48" s="333">
        <v>-0.41355826000000001</v>
      </c>
      <c r="G48" s="103">
        <f>E48+F48</f>
        <v>19.67433763</v>
      </c>
      <c r="H48" s="276">
        <f>D48+G48</f>
        <v>3102.9397071799999</v>
      </c>
      <c r="I48" s="122">
        <f>(D48+H48)/2</f>
        <v>3093.1025383649999</v>
      </c>
      <c r="J48" s="165"/>
      <c r="K48" s="165"/>
      <c r="L48" s="165"/>
      <c r="M48" s="165"/>
      <c r="N48" s="165"/>
      <c r="O48" s="165"/>
      <c r="P48" s="165"/>
      <c r="Q48" s="165"/>
      <c r="R48" s="165"/>
      <c r="S48" s="165"/>
      <c r="T48" s="165"/>
      <c r="U48" s="165"/>
      <c r="V48" s="165"/>
      <c r="W48" s="165"/>
      <c r="X48" s="165"/>
      <c r="Y48" s="165"/>
      <c r="Z48" s="165"/>
    </row>
    <row r="49" spans="2:11" s="8" customFormat="1" ht="17.850000000000001" hidden="1" customHeight="1" x14ac:dyDescent="0.2">
      <c r="B49" s="63">
        <f>B48+1</f>
        <v>2</v>
      </c>
      <c r="C49" s="186" t="s">
        <v>59</v>
      </c>
      <c r="D49" s="98">
        <f>H35</f>
        <v>1383.7578517300001</v>
      </c>
      <c r="E49" s="332">
        <v>0</v>
      </c>
      <c r="F49" s="333">
        <v>21.599999989999997</v>
      </c>
      <c r="G49" s="103">
        <f>E49+F49</f>
        <v>21.599999989999997</v>
      </c>
      <c r="H49" s="276">
        <f>D49+G49</f>
        <v>1405.3578517200001</v>
      </c>
      <c r="I49" s="122">
        <v>1405.35785173</v>
      </c>
    </row>
    <row r="50" spans="2:11" s="8" customFormat="1" ht="17.850000000000001" customHeight="1" x14ac:dyDescent="0.2">
      <c r="B50" s="63">
        <v>1</v>
      </c>
      <c r="C50" s="147" t="s">
        <v>123</v>
      </c>
      <c r="D50" s="31">
        <f>SUM(D48:D49)</f>
        <v>4467.0232212800001</v>
      </c>
      <c r="E50" s="332">
        <f t="shared" ref="E50:H50" si="13">SUM(E48:E49)</f>
        <v>20.087895889999999</v>
      </c>
      <c r="F50" s="333">
        <f>SUM(F48:F49)</f>
        <v>21.186441729999999</v>
      </c>
      <c r="G50" s="31">
        <f t="shared" si="13"/>
        <v>41.274337619999997</v>
      </c>
      <c r="H50" s="113">
        <f t="shared" si="13"/>
        <v>4508.2975588999998</v>
      </c>
      <c r="I50" s="122">
        <f>SUM(I48:I49)</f>
        <v>4498.4603900949996</v>
      </c>
      <c r="K50" s="264"/>
    </row>
    <row r="51" spans="2:11" s="8" customFormat="1" ht="17.850000000000001" customHeight="1" x14ac:dyDescent="0.2">
      <c r="B51" s="63">
        <f>B50+1</f>
        <v>2</v>
      </c>
      <c r="C51" s="185" t="s">
        <v>67</v>
      </c>
      <c r="D51" s="98">
        <f>H36</f>
        <v>4033.2437623400001</v>
      </c>
      <c r="E51" s="332">
        <v>39.192112029999997</v>
      </c>
      <c r="F51" s="333">
        <v>-7.9858233499999995</v>
      </c>
      <c r="G51" s="103">
        <f>E51+F51</f>
        <v>31.206288679999997</v>
      </c>
      <c r="H51" s="276">
        <f>D51+G51</f>
        <v>4064.45005102</v>
      </c>
      <c r="I51" s="122">
        <f>(D51+H51)/2</f>
        <v>4048.8469066799998</v>
      </c>
    </row>
    <row r="52" spans="2:11" s="8" customFormat="1" ht="17.850000000000001" customHeight="1" x14ac:dyDescent="0.2">
      <c r="B52" s="63">
        <f t="shared" ref="B52" si="14">B51+1</f>
        <v>3</v>
      </c>
      <c r="C52" s="185" t="s">
        <v>124</v>
      </c>
      <c r="D52" s="98">
        <f>H37</f>
        <v>852.97134606000009</v>
      </c>
      <c r="E52" s="332">
        <v>8.1152010500000031</v>
      </c>
      <c r="F52" s="333">
        <v>-0.16332511000000058</v>
      </c>
      <c r="G52" s="103">
        <f t="shared" ref="G52" si="15">E52+F52</f>
        <v>7.9518759400000025</v>
      </c>
      <c r="H52" s="276">
        <f t="shared" ref="H52" si="16">D52+G52</f>
        <v>860.92322200000012</v>
      </c>
      <c r="I52" s="122">
        <f t="shared" ref="I52" si="17">(D52+H52)/2</f>
        <v>856.94728403000011</v>
      </c>
    </row>
    <row r="53" spans="2:11" s="7" customFormat="1" ht="17.850000000000001" customHeight="1" thickBot="1" x14ac:dyDescent="0.25">
      <c r="B53" s="63"/>
      <c r="C53" s="133"/>
      <c r="D53" s="129"/>
      <c r="E53" s="129"/>
      <c r="F53" s="218"/>
      <c r="G53" s="129"/>
      <c r="H53" s="198"/>
      <c r="I53" s="224"/>
    </row>
    <row r="54" spans="2:11" s="7" customFormat="1" ht="24" customHeight="1" thickBot="1" x14ac:dyDescent="0.25">
      <c r="B54" s="39">
        <f>B52+1</f>
        <v>4</v>
      </c>
      <c r="C54" s="152" t="s">
        <v>62</v>
      </c>
      <c r="D54" s="310">
        <f>SUM(D50:D52)</f>
        <v>9353.2383296799999</v>
      </c>
      <c r="E54" s="310">
        <f t="shared" ref="E54:I54" si="18">SUM(E50:E52)</f>
        <v>67.395208969999999</v>
      </c>
      <c r="F54" s="310">
        <f t="shared" si="18"/>
        <v>13.037293269999997</v>
      </c>
      <c r="G54" s="310">
        <f t="shared" si="18"/>
        <v>80.432502240000005</v>
      </c>
      <c r="H54" s="83">
        <f t="shared" si="18"/>
        <v>9433.6708319199988</v>
      </c>
      <c r="I54" s="278">
        <f t="shared" si="18"/>
        <v>9404.2545808049999</v>
      </c>
    </row>
    <row r="55" spans="2:11" s="7" customFormat="1" ht="17.850000000000001" customHeight="1" x14ac:dyDescent="0.2">
      <c r="B55" s="60"/>
      <c r="C55" s="135"/>
      <c r="D55" s="259"/>
      <c r="E55" s="104"/>
      <c r="F55" s="225"/>
      <c r="G55" s="259"/>
      <c r="H55" s="280"/>
      <c r="I55" s="283"/>
    </row>
    <row r="56" spans="2:11" s="7" customFormat="1" ht="17.850000000000001" customHeight="1" x14ac:dyDescent="0.2">
      <c r="B56" s="63"/>
      <c r="C56" s="185" t="s">
        <v>125</v>
      </c>
      <c r="D56" s="64"/>
      <c r="E56" s="64"/>
      <c r="F56" s="148"/>
      <c r="G56" s="64"/>
      <c r="H56" s="279"/>
      <c r="I56" s="223"/>
    </row>
    <row r="57" spans="2:11" s="7" customFormat="1" ht="17.850000000000001" hidden="1" customHeight="1" x14ac:dyDescent="0.2">
      <c r="B57" s="63">
        <f>B54+1</f>
        <v>5</v>
      </c>
      <c r="C57" s="186" t="s">
        <v>58</v>
      </c>
      <c r="D57" s="98">
        <f>H48</f>
        <v>3102.9397071799999</v>
      </c>
      <c r="E57" s="332">
        <v>87.37550134</v>
      </c>
      <c r="F57" s="333">
        <v>-0.79865750000000002</v>
      </c>
      <c r="G57" s="103">
        <f>E57+F57</f>
        <v>86.576843839999995</v>
      </c>
      <c r="H57" s="276">
        <f>D57+G57</f>
        <v>3189.51655102</v>
      </c>
      <c r="I57" s="122">
        <f>(D57+H57)/2</f>
        <v>3146.2281290999999</v>
      </c>
    </row>
    <row r="58" spans="2:11" s="7" customFormat="1" ht="17.850000000000001" hidden="1" customHeight="1" x14ac:dyDescent="0.2">
      <c r="B58" s="63">
        <f>B57+1</f>
        <v>6</v>
      </c>
      <c r="C58" s="186" t="s">
        <v>59</v>
      </c>
      <c r="D58" s="98">
        <f>H49</f>
        <v>1405.3578517200001</v>
      </c>
      <c r="E58" s="332">
        <v>0</v>
      </c>
      <c r="F58" s="333">
        <v>0</v>
      </c>
      <c r="G58" s="103">
        <f>E58+F58</f>
        <v>0</v>
      </c>
      <c r="H58" s="276">
        <f>D58+G58</f>
        <v>1405.3578517200001</v>
      </c>
      <c r="I58" s="122">
        <f>(D58+H58)/2</f>
        <v>1405.3578517200001</v>
      </c>
    </row>
    <row r="59" spans="2:11" s="7" customFormat="1" ht="17.850000000000001" customHeight="1" x14ac:dyDescent="0.2">
      <c r="B59" s="63">
        <f>B54+1</f>
        <v>5</v>
      </c>
      <c r="C59" s="147" t="s">
        <v>66</v>
      </c>
      <c r="D59" s="31">
        <f>SUM(D57:D58)</f>
        <v>4508.2975588999998</v>
      </c>
      <c r="E59" s="332">
        <f t="shared" ref="E59:I59" si="19">SUM(E57:E58)</f>
        <v>87.37550134</v>
      </c>
      <c r="F59" s="333">
        <f t="shared" si="19"/>
        <v>-0.79865750000000002</v>
      </c>
      <c r="G59" s="31">
        <f t="shared" si="19"/>
        <v>86.576843839999995</v>
      </c>
      <c r="H59" s="113">
        <f t="shared" si="19"/>
        <v>4594.8744027399998</v>
      </c>
      <c r="I59" s="122">
        <f t="shared" si="19"/>
        <v>4551.5859808200003</v>
      </c>
      <c r="K59" s="265"/>
    </row>
    <row r="60" spans="2:11" s="7" customFormat="1" ht="17.850000000000001" customHeight="1" x14ac:dyDescent="0.2">
      <c r="B60" s="63">
        <f>B59+1</f>
        <v>6</v>
      </c>
      <c r="C60" s="185" t="s">
        <v>126</v>
      </c>
      <c r="D60" s="98">
        <f>H51</f>
        <v>4064.45005102</v>
      </c>
      <c r="E60" s="332">
        <v>49.174885379999999</v>
      </c>
      <c r="F60" s="333">
        <v>-16.27693068</v>
      </c>
      <c r="G60" s="103">
        <f>E60+F60</f>
        <v>32.8979547</v>
      </c>
      <c r="H60" s="276">
        <f>D60+G60</f>
        <v>4097.3480057200004</v>
      </c>
      <c r="I60" s="122">
        <f>(D60+H60)/2</f>
        <v>4080.8990283700005</v>
      </c>
    </row>
    <row r="61" spans="2:11" s="7" customFormat="1" ht="17.850000000000001" customHeight="1" x14ac:dyDescent="0.2">
      <c r="B61" s="63">
        <f t="shared" ref="B61" si="20">B60+1</f>
        <v>7</v>
      </c>
      <c r="C61" s="185" t="s">
        <v>124</v>
      </c>
      <c r="D61" s="98">
        <f>H52</f>
        <v>860.92322200000012</v>
      </c>
      <c r="E61" s="332">
        <v>17.08172699</v>
      </c>
      <c r="F61" s="333">
        <v>-0.70364802999999998</v>
      </c>
      <c r="G61" s="103">
        <f t="shared" ref="G61" si="21">E61+F61</f>
        <v>16.37807896</v>
      </c>
      <c r="H61" s="276">
        <f t="shared" ref="H61" si="22">D61+G61</f>
        <v>877.30130096000016</v>
      </c>
      <c r="I61" s="122">
        <f t="shared" ref="I61" si="23">(D61+H61)/2</f>
        <v>869.11226148000014</v>
      </c>
    </row>
    <row r="62" spans="2:11" s="7" customFormat="1" ht="17.850000000000001" customHeight="1" thickBot="1" x14ac:dyDescent="0.25">
      <c r="B62" s="63"/>
      <c r="C62" s="133"/>
      <c r="D62" s="129"/>
      <c r="E62" s="129"/>
      <c r="F62" s="129"/>
      <c r="G62" s="129"/>
      <c r="H62" s="218"/>
      <c r="I62" s="224"/>
    </row>
    <row r="63" spans="2:11" s="7" customFormat="1" ht="24" customHeight="1" thickBot="1" x14ac:dyDescent="0.25">
      <c r="B63" s="39">
        <f>B61+1</f>
        <v>8</v>
      </c>
      <c r="C63" s="152" t="s">
        <v>62</v>
      </c>
      <c r="D63" s="310">
        <f>SUM(D59:D61)</f>
        <v>9433.6708319199988</v>
      </c>
      <c r="E63" s="310">
        <f t="shared" ref="E63:I63" si="24">SUM(E59:E61)</f>
        <v>153.63211371</v>
      </c>
      <c r="F63" s="310">
        <f t="shared" si="24"/>
        <v>-17.779236210000001</v>
      </c>
      <c r="G63" s="310">
        <f t="shared" si="24"/>
        <v>135.85287750000001</v>
      </c>
      <c r="H63" s="83">
        <f t="shared" si="24"/>
        <v>9569.5237094200002</v>
      </c>
      <c r="I63" s="278">
        <f t="shared" si="24"/>
        <v>9501.5972706700013</v>
      </c>
    </row>
    <row r="64" spans="2:11" ht="17.850000000000001" customHeight="1" x14ac:dyDescent="0.2">
      <c r="B64" s="60"/>
      <c r="C64" s="135"/>
      <c r="D64" s="259"/>
      <c r="E64" s="104"/>
      <c r="F64" s="104"/>
      <c r="G64" s="104"/>
      <c r="H64" s="225"/>
      <c r="I64" s="283"/>
    </row>
    <row r="65" spans="2:11" ht="17.850000000000001" customHeight="1" x14ac:dyDescent="0.2">
      <c r="B65" s="63"/>
      <c r="C65" s="185" t="s">
        <v>127</v>
      </c>
      <c r="D65" s="64"/>
      <c r="E65" s="64"/>
      <c r="F65" s="148"/>
      <c r="G65" s="64"/>
      <c r="H65" s="279"/>
      <c r="I65" s="223"/>
    </row>
    <row r="66" spans="2:11" ht="15.75" hidden="1" x14ac:dyDescent="0.2">
      <c r="B66" s="63">
        <f>B63+1</f>
        <v>9</v>
      </c>
      <c r="C66" s="186" t="s">
        <v>58</v>
      </c>
      <c r="D66" s="98">
        <f>H57</f>
        <v>3189.51655102</v>
      </c>
      <c r="E66" s="332">
        <v>37.446651840000001</v>
      </c>
      <c r="F66" s="333">
        <v>-0.29638624000000002</v>
      </c>
      <c r="G66" s="103">
        <f>E66+F66</f>
        <v>37.150265600000004</v>
      </c>
      <c r="H66" s="276">
        <f>D66+G66</f>
        <v>3226.6668166199997</v>
      </c>
      <c r="I66" s="122">
        <f>(D66+H66)/2</f>
        <v>3208.0916838200001</v>
      </c>
    </row>
    <row r="67" spans="2:11" ht="15.75" hidden="1" x14ac:dyDescent="0.2">
      <c r="B67" s="63">
        <f>B66+1</f>
        <v>10</v>
      </c>
      <c r="C67" s="186" t="s">
        <v>59</v>
      </c>
      <c r="D67" s="98">
        <f>H58</f>
        <v>1405.3578517200001</v>
      </c>
      <c r="E67" s="332">
        <v>0</v>
      </c>
      <c r="F67" s="333">
        <v>0</v>
      </c>
      <c r="G67" s="103">
        <f>E67+F67</f>
        <v>0</v>
      </c>
      <c r="H67" s="276">
        <f>D67+G67</f>
        <v>1405.3578517200001</v>
      </c>
      <c r="I67" s="122">
        <f>(D67+H67)/2</f>
        <v>1405.3578517200001</v>
      </c>
    </row>
    <row r="68" spans="2:11" ht="15.75" x14ac:dyDescent="0.2">
      <c r="B68" s="63">
        <f>B63+1</f>
        <v>9</v>
      </c>
      <c r="C68" s="147" t="s">
        <v>66</v>
      </c>
      <c r="D68" s="31">
        <f>SUM(D66:D67)</f>
        <v>4594.8744027399998</v>
      </c>
      <c r="E68" s="332">
        <f t="shared" ref="E68:I68" si="25">SUM(E66:E67)</f>
        <v>37.446651840000001</v>
      </c>
      <c r="F68" s="333">
        <f t="shared" si="25"/>
        <v>-0.29638624000000002</v>
      </c>
      <c r="G68" s="31">
        <f t="shared" si="25"/>
        <v>37.150265600000004</v>
      </c>
      <c r="H68" s="113">
        <f t="shared" si="25"/>
        <v>4632.0246683400001</v>
      </c>
      <c r="I68" s="122">
        <f t="shared" si="25"/>
        <v>4613.4495355400004</v>
      </c>
    </row>
    <row r="69" spans="2:11" ht="15.75" x14ac:dyDescent="0.2">
      <c r="B69" s="63">
        <f>B68+1</f>
        <v>10</v>
      </c>
      <c r="C69" s="133" t="s">
        <v>67</v>
      </c>
      <c r="D69" s="98">
        <f>H60</f>
        <v>4097.3480057200004</v>
      </c>
      <c r="E69" s="332">
        <v>81.023166689999996</v>
      </c>
      <c r="F69" s="333">
        <v>-3.4330450100000007</v>
      </c>
      <c r="G69" s="103">
        <f>E69+F69</f>
        <v>77.590121679999996</v>
      </c>
      <c r="H69" s="276">
        <f>D69+G69</f>
        <v>4174.9381274000007</v>
      </c>
      <c r="I69" s="122">
        <f>(D69+H69)/2</f>
        <v>4136.1430665600001</v>
      </c>
    </row>
    <row r="70" spans="2:11" ht="15.75" x14ac:dyDescent="0.2">
      <c r="B70" s="63">
        <f t="shared" ref="B70" si="26">B69+1</f>
        <v>11</v>
      </c>
      <c r="C70" s="133" t="s">
        <v>68</v>
      </c>
      <c r="D70" s="98">
        <f>H61</f>
        <v>877.30130096000016</v>
      </c>
      <c r="E70" s="332">
        <v>27.531606189999994</v>
      </c>
      <c r="F70" s="333">
        <v>-5.2136723899999993</v>
      </c>
      <c r="G70" s="103">
        <f t="shared" ref="G70" si="27">E70+F70</f>
        <v>22.317933799999995</v>
      </c>
      <c r="H70" s="276">
        <f t="shared" ref="H70" si="28">D70+G70</f>
        <v>899.61923476000015</v>
      </c>
      <c r="I70" s="122">
        <f t="shared" ref="I70" si="29">(D70+H70)/2</f>
        <v>888.46026786000016</v>
      </c>
    </row>
    <row r="71" spans="2:11" ht="16.5" thickBot="1" x14ac:dyDescent="0.25">
      <c r="B71" s="63"/>
      <c r="C71" s="133"/>
      <c r="D71" s="129"/>
      <c r="E71" s="129"/>
      <c r="F71" s="129"/>
      <c r="G71" s="129"/>
      <c r="H71" s="218"/>
      <c r="I71" s="224"/>
    </row>
    <row r="72" spans="2:11" ht="24" customHeight="1" thickBot="1" x14ac:dyDescent="0.25">
      <c r="B72" s="39">
        <f>B70+1</f>
        <v>12</v>
      </c>
      <c r="C72" s="152" t="s">
        <v>62</v>
      </c>
      <c r="D72" s="310">
        <f>SUM(D68:D70)</f>
        <v>9569.5237094200002</v>
      </c>
      <c r="E72" s="310">
        <f t="shared" ref="E72:I72" si="30">SUM(E68:E70)</f>
        <v>146.00142471999999</v>
      </c>
      <c r="F72" s="310">
        <f t="shared" si="30"/>
        <v>-8.9431036400000004</v>
      </c>
      <c r="G72" s="310">
        <f t="shared" si="30"/>
        <v>137.05832107999998</v>
      </c>
      <c r="H72" s="83">
        <f t="shared" si="30"/>
        <v>9706.5820305000016</v>
      </c>
      <c r="I72" s="278">
        <f t="shared" si="30"/>
        <v>9638.0528699600018</v>
      </c>
    </row>
    <row r="73" spans="2:11" ht="15.75" x14ac:dyDescent="0.2">
      <c r="B73" s="60"/>
      <c r="C73" s="135"/>
      <c r="D73" s="104"/>
      <c r="E73" s="104"/>
      <c r="F73" s="104"/>
      <c r="G73" s="104"/>
      <c r="H73" s="225"/>
      <c r="I73" s="283"/>
    </row>
    <row r="74" spans="2:11" ht="16.5" customHeight="1" x14ac:dyDescent="0.2">
      <c r="B74" s="63"/>
      <c r="C74" s="185" t="s">
        <v>128</v>
      </c>
      <c r="D74" s="64"/>
      <c r="E74" s="64"/>
      <c r="F74" s="148"/>
      <c r="G74" s="64"/>
      <c r="H74" s="279"/>
      <c r="I74" s="223"/>
    </row>
    <row r="75" spans="2:11" ht="15.75" hidden="1" x14ac:dyDescent="0.2">
      <c r="B75" s="63">
        <f>B72+1</f>
        <v>13</v>
      </c>
      <c r="C75" s="186" t="s">
        <v>58</v>
      </c>
      <c r="D75" s="98">
        <f>H66</f>
        <v>3226.6668166199997</v>
      </c>
      <c r="E75" s="332">
        <v>63.298531359999991</v>
      </c>
      <c r="F75" s="333">
        <v>-3.7209940399999999</v>
      </c>
      <c r="G75" s="103">
        <f>E75+F75</f>
        <v>59.57753731999999</v>
      </c>
      <c r="H75" s="276">
        <f>D75+G75</f>
        <v>3286.2443539399997</v>
      </c>
      <c r="I75" s="122">
        <f>(D75+H75)/2</f>
        <v>3256.4555852799995</v>
      </c>
    </row>
    <row r="76" spans="2:11" ht="15.75" hidden="1" x14ac:dyDescent="0.2">
      <c r="B76" s="63">
        <f>B75+1</f>
        <v>14</v>
      </c>
      <c r="C76" s="186" t="s">
        <v>59</v>
      </c>
      <c r="D76" s="98">
        <f>H67</f>
        <v>1405.3578517200001</v>
      </c>
      <c r="E76" s="332">
        <v>0</v>
      </c>
      <c r="F76" s="333">
        <v>0</v>
      </c>
      <c r="G76" s="103">
        <f>E76+F76</f>
        <v>0</v>
      </c>
      <c r="H76" s="276">
        <f>D76+G76</f>
        <v>1405.3578517200001</v>
      </c>
      <c r="I76" s="122">
        <f>(D76+H76)/2</f>
        <v>1405.3578517200001</v>
      </c>
    </row>
    <row r="77" spans="2:11" ht="15.75" x14ac:dyDescent="0.2">
      <c r="B77" s="63">
        <f>B72+1</f>
        <v>13</v>
      </c>
      <c r="C77" s="147" t="s">
        <v>66</v>
      </c>
      <c r="D77" s="31">
        <f>SUM(D75:D76)</f>
        <v>4632.0246683400001</v>
      </c>
      <c r="E77" s="332">
        <f t="shared" ref="E77:I77" si="31">SUM(E75:E76)</f>
        <v>63.298531359999991</v>
      </c>
      <c r="F77" s="333">
        <f t="shared" si="31"/>
        <v>-3.7209940399999999</v>
      </c>
      <c r="G77" s="31">
        <f t="shared" si="31"/>
        <v>59.57753731999999</v>
      </c>
      <c r="H77" s="113">
        <f t="shared" si="31"/>
        <v>4691.6022056599995</v>
      </c>
      <c r="I77" s="122">
        <f t="shared" si="31"/>
        <v>4661.8134369999998</v>
      </c>
    </row>
    <row r="78" spans="2:11" ht="15.75" x14ac:dyDescent="0.2">
      <c r="B78" s="63">
        <f>B77+1</f>
        <v>14</v>
      </c>
      <c r="C78" s="133" t="s">
        <v>67</v>
      </c>
      <c r="D78" s="98">
        <f>H69</f>
        <v>4174.9381274000007</v>
      </c>
      <c r="E78" s="332">
        <v>138.4686351</v>
      </c>
      <c r="F78" s="333">
        <v>-32.059719309999998</v>
      </c>
      <c r="G78" s="103">
        <f>E78+F78</f>
        <v>106.40891579000001</v>
      </c>
      <c r="H78" s="276">
        <f>D78+G78</f>
        <v>4281.3470431900005</v>
      </c>
      <c r="I78" s="122">
        <f>(D78+H78)/2</f>
        <v>4228.1425852950006</v>
      </c>
      <c r="K78" s="301"/>
    </row>
    <row r="79" spans="2:11" ht="15.75" x14ac:dyDescent="0.2">
      <c r="B79" s="63">
        <f t="shared" ref="B79" si="32">B78+1</f>
        <v>15</v>
      </c>
      <c r="C79" s="133" t="s">
        <v>68</v>
      </c>
      <c r="D79" s="98">
        <f>H70</f>
        <v>899.61923476000015</v>
      </c>
      <c r="E79" s="332">
        <v>46.372962220000005</v>
      </c>
      <c r="F79" s="333">
        <v>0.39684445999999995</v>
      </c>
      <c r="G79" s="103">
        <f t="shared" ref="G79" si="33">E79+F79</f>
        <v>46.769806680000002</v>
      </c>
      <c r="H79" s="276">
        <f t="shared" ref="H79" si="34">D79+G79</f>
        <v>946.38904144000014</v>
      </c>
      <c r="I79" s="122">
        <f t="shared" ref="I79" si="35">(D79+H79)/2</f>
        <v>923.00413810000009</v>
      </c>
      <c r="K79" s="301"/>
    </row>
    <row r="80" spans="2:11" ht="16.5" thickBot="1" x14ac:dyDescent="0.25">
      <c r="B80" s="63"/>
      <c r="C80" s="133"/>
      <c r="D80" s="129"/>
      <c r="E80" s="129"/>
      <c r="F80" s="129"/>
      <c r="G80" s="129"/>
      <c r="H80" s="218"/>
      <c r="I80" s="224"/>
    </row>
    <row r="81" spans="2:12" ht="24" customHeight="1" thickBot="1" x14ac:dyDescent="0.25">
      <c r="B81" s="39">
        <f>B79+1</f>
        <v>16</v>
      </c>
      <c r="C81" s="152" t="s">
        <v>62</v>
      </c>
      <c r="D81" s="310">
        <f>SUM(D77:D79)</f>
        <v>9706.5820305000016</v>
      </c>
      <c r="E81" s="310">
        <f t="shared" ref="E81:I81" si="36">SUM(E77:E79)</f>
        <v>248.14012868</v>
      </c>
      <c r="F81" s="310">
        <f t="shared" si="36"/>
        <v>-35.383868890000002</v>
      </c>
      <c r="G81" s="310">
        <f t="shared" si="36"/>
        <v>212.75625979</v>
      </c>
      <c r="H81" s="83">
        <f t="shared" si="36"/>
        <v>9919.3382902899993</v>
      </c>
      <c r="I81" s="278">
        <f t="shared" si="36"/>
        <v>9812.9601603949995</v>
      </c>
    </row>
    <row r="82" spans="2:12" ht="15.75" x14ac:dyDescent="0.2">
      <c r="B82" s="43"/>
      <c r="C82" s="171"/>
      <c r="D82" s="172"/>
      <c r="E82" s="172"/>
      <c r="F82" s="172"/>
      <c r="G82" s="172"/>
      <c r="H82" s="172"/>
      <c r="I82" s="172"/>
    </row>
    <row r="83" spans="2:12" ht="17.25" customHeight="1" x14ac:dyDescent="0.2">
      <c r="B83" s="166" t="s">
        <v>30</v>
      </c>
      <c r="C83" s="166"/>
      <c r="D83" s="166"/>
      <c r="E83" s="166"/>
      <c r="F83" s="166"/>
      <c r="G83" s="166"/>
      <c r="H83" s="166"/>
      <c r="I83" s="166"/>
    </row>
    <row r="84" spans="2:12" ht="16.149999999999999" customHeight="1" x14ac:dyDescent="0.2">
      <c r="B84" s="180">
        <v>1</v>
      </c>
      <c r="C84" s="454" t="s">
        <v>76</v>
      </c>
      <c r="D84" s="454"/>
      <c r="E84" s="454"/>
      <c r="F84" s="454"/>
      <c r="G84" s="454"/>
      <c r="H84" s="454"/>
      <c r="I84" s="454"/>
    </row>
    <row r="85" spans="2:12" ht="45.75" customHeight="1" x14ac:dyDescent="0.2">
      <c r="B85" s="180">
        <v>2</v>
      </c>
      <c r="C85" s="454" t="s">
        <v>129</v>
      </c>
      <c r="D85" s="454"/>
      <c r="E85" s="454"/>
      <c r="F85" s="454"/>
      <c r="G85" s="454"/>
      <c r="H85" s="454"/>
      <c r="I85" s="454"/>
      <c r="L85" s="188"/>
    </row>
    <row r="86" spans="2:12" ht="30.6" customHeight="1" x14ac:dyDescent="0.2">
      <c r="B86" s="180"/>
      <c r="C86" s="454"/>
      <c r="D86" s="454"/>
      <c r="E86" s="454"/>
      <c r="F86" s="454"/>
      <c r="G86" s="454"/>
      <c r="H86" s="454"/>
      <c r="I86" s="454"/>
    </row>
  </sheetData>
  <mergeCells count="6">
    <mergeCell ref="C86:I86"/>
    <mergeCell ref="B7:I7"/>
    <mergeCell ref="B8:I8"/>
    <mergeCell ref="B9:I9"/>
    <mergeCell ref="C85:I85"/>
    <mergeCell ref="C84:I84"/>
  </mergeCells>
  <phoneticPr fontId="4" type="noConversion"/>
  <printOptions horizontalCentered="1"/>
  <pageMargins left="0.51" right="0.511811023622047" top="0.74803149606299202" bottom="0.23622047244094499" header="0" footer="0"/>
  <pageSetup scale="68" orientation="portrait" r:id="rId1"/>
  <headerFooter alignWithMargins="0"/>
  <ignoredErrors>
    <ignoredError sqref="B59:I59 G50:H50 B61:I81 B60 D60:I60"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pageSetUpPr fitToPage="1"/>
  </sheetPr>
  <dimension ref="A1:AF71"/>
  <sheetViews>
    <sheetView view="pageBreakPreview" topLeftCell="A10" zoomScaleNormal="100" zoomScaleSheetLayoutView="100" workbookViewId="0">
      <selection activeCell="I35" sqref="I35"/>
    </sheetView>
  </sheetViews>
  <sheetFormatPr defaultRowHeight="12.75" x14ac:dyDescent="0.2"/>
  <cols>
    <col min="1" max="1" width="2.5703125" customWidth="1"/>
    <col min="2" max="2" width="6.42578125" style="1" customWidth="1"/>
    <col min="3" max="3" width="34.5703125" style="2" customWidth="1"/>
    <col min="4" max="4" width="15.42578125" bestFit="1" customWidth="1"/>
    <col min="5" max="5" width="14.5703125" customWidth="1"/>
    <col min="6" max="6" width="16.5703125" customWidth="1"/>
    <col min="7" max="8" width="14.5703125" customWidth="1"/>
    <col min="9" max="9" width="16.5703125" customWidth="1"/>
    <col min="10" max="10" width="2.5703125" customWidth="1"/>
    <col min="13" max="13" width="12" bestFit="1" customWidth="1"/>
  </cols>
  <sheetData>
    <row r="1" spans="1:16" s="7" customFormat="1" ht="17.25" customHeight="1" x14ac:dyDescent="0.2">
      <c r="A1" s="14"/>
      <c r="B1" s="115" t="s">
        <v>0</v>
      </c>
      <c r="C1" s="17"/>
      <c r="D1" s="14"/>
      <c r="E1" s="13"/>
      <c r="F1" s="14"/>
      <c r="G1" s="14"/>
      <c r="H1" s="14"/>
      <c r="I1" s="13" t="s">
        <v>1</v>
      </c>
      <c r="J1" s="14"/>
      <c r="K1" s="3"/>
      <c r="L1" s="3"/>
      <c r="M1" s="3"/>
      <c r="N1" s="3"/>
      <c r="O1" s="3"/>
      <c r="P1" s="3"/>
    </row>
    <row r="2" spans="1:16" s="7" customFormat="1" ht="17.25" customHeight="1" x14ac:dyDescent="0.2">
      <c r="A2" s="14"/>
      <c r="B2" s="115"/>
      <c r="C2" s="15"/>
      <c r="D2" s="14"/>
      <c r="E2" s="14"/>
      <c r="F2" s="14"/>
      <c r="G2" s="14"/>
      <c r="H2" s="14"/>
      <c r="I2" s="13" t="s">
        <v>2</v>
      </c>
      <c r="J2" s="14"/>
      <c r="K2" s="3"/>
      <c r="L2" s="3"/>
      <c r="M2" s="3"/>
      <c r="N2" s="3"/>
      <c r="O2" s="3"/>
      <c r="P2" s="3"/>
    </row>
    <row r="3" spans="1:16" s="7" customFormat="1" ht="17.25" customHeight="1" x14ac:dyDescent="0.2">
      <c r="A3" s="14"/>
      <c r="B3" s="16"/>
      <c r="C3" s="17"/>
      <c r="D3" s="14"/>
      <c r="E3" s="13"/>
      <c r="F3" s="14"/>
      <c r="G3" s="14"/>
      <c r="H3" s="14"/>
      <c r="I3" s="13" t="s">
        <v>43</v>
      </c>
      <c r="J3" s="14"/>
      <c r="K3" s="3"/>
      <c r="L3" s="3"/>
      <c r="M3" s="3"/>
      <c r="N3" s="3"/>
      <c r="O3" s="3"/>
      <c r="P3" s="3"/>
    </row>
    <row r="4" spans="1:16" s="7" customFormat="1" ht="17.25" customHeight="1" x14ac:dyDescent="0.2">
      <c r="A4" s="14"/>
      <c r="B4" s="43"/>
      <c r="C4" s="17"/>
      <c r="D4" s="14"/>
      <c r="E4" s="13"/>
      <c r="F4" s="14"/>
      <c r="G4" s="14"/>
      <c r="H4" s="14"/>
      <c r="I4" s="13" t="s">
        <v>97</v>
      </c>
      <c r="J4" s="14"/>
      <c r="K4" s="3"/>
      <c r="L4" s="3"/>
      <c r="M4" s="3"/>
      <c r="N4" s="3"/>
      <c r="O4" s="3"/>
      <c r="P4" s="3"/>
    </row>
    <row r="5" spans="1:16" s="7" customFormat="1" ht="17.25" customHeight="1" x14ac:dyDescent="0.2">
      <c r="A5" s="14"/>
      <c r="B5" s="43"/>
      <c r="C5" s="17"/>
      <c r="D5" s="14"/>
      <c r="E5" s="13"/>
      <c r="F5" s="14"/>
      <c r="G5" s="14"/>
      <c r="H5" s="14"/>
      <c r="I5" s="13" t="s">
        <v>5</v>
      </c>
      <c r="J5" s="14"/>
      <c r="K5" s="3"/>
      <c r="L5" s="3"/>
      <c r="M5" s="3"/>
      <c r="N5" s="3"/>
      <c r="O5" s="3"/>
      <c r="P5" s="3"/>
    </row>
    <row r="6" spans="1:16" s="7" customFormat="1" ht="17.25" customHeight="1" x14ac:dyDescent="0.2">
      <c r="A6" s="14"/>
      <c r="B6" s="43"/>
      <c r="C6" s="8"/>
      <c r="D6" s="14"/>
      <c r="E6" s="14"/>
      <c r="F6" s="14"/>
      <c r="G6" s="14"/>
      <c r="H6" s="14"/>
      <c r="I6" s="13" t="s">
        <v>35</v>
      </c>
      <c r="J6" s="14"/>
      <c r="K6" s="3"/>
      <c r="L6" s="3"/>
      <c r="M6" s="3"/>
      <c r="N6" s="3"/>
      <c r="O6" s="3"/>
      <c r="P6" s="3"/>
    </row>
    <row r="7" spans="1:16" s="7" customFormat="1" ht="17.25" customHeight="1" x14ac:dyDescent="0.2">
      <c r="A7" s="14"/>
      <c r="B7" s="437" t="s">
        <v>35</v>
      </c>
      <c r="C7" s="437"/>
      <c r="D7" s="437"/>
      <c r="E7" s="437"/>
      <c r="F7" s="437"/>
      <c r="G7" s="437"/>
      <c r="H7" s="437"/>
      <c r="I7" s="437"/>
      <c r="J7" s="14"/>
      <c r="K7" s="3"/>
      <c r="L7" s="3"/>
      <c r="M7" s="3"/>
      <c r="N7" s="3"/>
      <c r="O7" s="3"/>
      <c r="P7" s="3"/>
    </row>
    <row r="8" spans="1:16" s="7" customFormat="1" ht="17.25" customHeight="1" x14ac:dyDescent="0.2">
      <c r="A8" s="14"/>
      <c r="B8" s="437" t="s">
        <v>130</v>
      </c>
      <c r="C8" s="437"/>
      <c r="D8" s="437"/>
      <c r="E8" s="437"/>
      <c r="F8" s="437"/>
      <c r="G8" s="437"/>
      <c r="H8" s="437"/>
      <c r="I8" s="437"/>
      <c r="J8" s="14"/>
      <c r="K8" s="3"/>
      <c r="L8" s="3"/>
      <c r="M8" s="3"/>
      <c r="N8" s="3"/>
      <c r="O8" s="3"/>
      <c r="P8" s="3"/>
    </row>
    <row r="9" spans="1:16" s="7" customFormat="1" ht="17.25" customHeight="1" x14ac:dyDescent="0.2">
      <c r="A9" s="14"/>
      <c r="B9" s="438" t="s">
        <v>131</v>
      </c>
      <c r="C9" s="438"/>
      <c r="D9" s="438"/>
      <c r="E9" s="438"/>
      <c r="F9" s="438"/>
      <c r="G9" s="438"/>
      <c r="H9" s="438"/>
      <c r="I9" s="437"/>
      <c r="J9" s="14"/>
      <c r="K9" s="3"/>
      <c r="L9" s="3"/>
      <c r="M9" s="3"/>
      <c r="N9" s="3"/>
      <c r="O9" s="3"/>
      <c r="P9" s="3"/>
    </row>
    <row r="10" spans="1:16" s="7" customFormat="1" ht="17.25" customHeight="1" thickBot="1" x14ac:dyDescent="0.25">
      <c r="A10" s="14"/>
      <c r="B10" s="14"/>
      <c r="C10" s="46"/>
      <c r="D10" s="46"/>
      <c r="E10" s="46"/>
      <c r="F10" s="46"/>
      <c r="G10" s="46"/>
      <c r="H10" s="46"/>
      <c r="I10" s="46"/>
      <c r="J10" s="14"/>
      <c r="K10" s="3"/>
      <c r="L10" s="3"/>
      <c r="M10" s="3"/>
      <c r="N10" s="3"/>
      <c r="O10" s="3"/>
      <c r="P10" s="3"/>
    </row>
    <row r="11" spans="1:16" s="7" customFormat="1" ht="17.25" customHeight="1" x14ac:dyDescent="0.2">
      <c r="A11" s="14"/>
      <c r="B11" s="87"/>
      <c r="C11" s="88"/>
      <c r="D11" s="49"/>
      <c r="E11" s="88"/>
      <c r="F11" s="88"/>
      <c r="G11" s="88"/>
      <c r="H11" s="51"/>
      <c r="I11" s="89" t="s">
        <v>100</v>
      </c>
      <c r="J11" s="14"/>
      <c r="K11" s="3"/>
      <c r="L11" s="3"/>
      <c r="M11" s="3"/>
      <c r="N11" s="3"/>
      <c r="O11" s="3"/>
      <c r="P11" s="3"/>
    </row>
    <row r="12" spans="1:16" s="7" customFormat="1" ht="17.25" customHeight="1" x14ac:dyDescent="0.2">
      <c r="A12" s="14"/>
      <c r="B12" s="52"/>
      <c r="C12" s="53"/>
      <c r="D12" s="53"/>
      <c r="E12" s="53"/>
      <c r="F12" s="53" t="s">
        <v>101</v>
      </c>
      <c r="G12" s="78" t="s">
        <v>102</v>
      </c>
      <c r="H12" s="90" t="s">
        <v>103</v>
      </c>
      <c r="I12" s="91" t="s">
        <v>104</v>
      </c>
      <c r="J12" s="14"/>
      <c r="K12" s="3"/>
      <c r="L12" s="3"/>
      <c r="M12" s="3"/>
      <c r="N12" s="3"/>
      <c r="O12" s="3"/>
      <c r="P12" s="3"/>
    </row>
    <row r="13" spans="1:16" s="7" customFormat="1" ht="17.25" customHeight="1" x14ac:dyDescent="0.2">
      <c r="A13" s="14"/>
      <c r="B13" s="52" t="s">
        <v>9</v>
      </c>
      <c r="C13" s="53"/>
      <c r="D13" s="53" t="s">
        <v>105</v>
      </c>
      <c r="E13" s="53" t="s">
        <v>106</v>
      </c>
      <c r="F13" s="53" t="s">
        <v>107</v>
      </c>
      <c r="G13" s="53" t="s">
        <v>108</v>
      </c>
      <c r="H13" s="55" t="s">
        <v>109</v>
      </c>
      <c r="I13" s="91" t="s">
        <v>110</v>
      </c>
      <c r="J13" s="14"/>
      <c r="K13" s="3"/>
      <c r="L13" s="3"/>
      <c r="M13" s="3"/>
      <c r="N13" s="3"/>
      <c r="O13" s="3"/>
      <c r="P13" s="3"/>
    </row>
    <row r="14" spans="1:16" s="7" customFormat="1" ht="18.75" customHeight="1" thickBot="1" x14ac:dyDescent="0.25">
      <c r="A14" s="14"/>
      <c r="B14" s="56" t="s">
        <v>10</v>
      </c>
      <c r="C14" s="256" t="s">
        <v>72</v>
      </c>
      <c r="D14" s="57" t="s">
        <v>112</v>
      </c>
      <c r="E14" s="57" t="s">
        <v>113</v>
      </c>
      <c r="F14" s="57" t="s">
        <v>114</v>
      </c>
      <c r="G14" s="57" t="s">
        <v>93</v>
      </c>
      <c r="H14" s="92" t="s">
        <v>112</v>
      </c>
      <c r="I14" s="93" t="s">
        <v>115</v>
      </c>
      <c r="J14" s="14"/>
      <c r="K14" s="299"/>
      <c r="L14" s="3"/>
      <c r="M14" s="3"/>
      <c r="N14" s="3"/>
      <c r="O14" s="3"/>
      <c r="P14" s="3"/>
    </row>
    <row r="15" spans="1:16" s="7" customFormat="1" ht="17.25" customHeight="1" x14ac:dyDescent="0.2">
      <c r="A15" s="14"/>
      <c r="B15" s="210"/>
      <c r="C15" s="61"/>
      <c r="D15" s="61" t="s">
        <v>13</v>
      </c>
      <c r="E15" s="61" t="s">
        <v>14</v>
      </c>
      <c r="F15" s="61" t="s">
        <v>15</v>
      </c>
      <c r="G15" s="61" t="s">
        <v>16</v>
      </c>
      <c r="H15" s="94" t="s">
        <v>17</v>
      </c>
      <c r="I15" s="221" t="s">
        <v>18</v>
      </c>
      <c r="J15" s="14"/>
      <c r="K15" s="299"/>
      <c r="L15" s="3"/>
      <c r="M15" s="3"/>
      <c r="N15" s="3"/>
      <c r="O15" s="3"/>
      <c r="P15" s="3"/>
    </row>
    <row r="16" spans="1:16" s="7" customFormat="1" ht="17.25" customHeight="1" x14ac:dyDescent="0.2">
      <c r="A16" s="14"/>
      <c r="B16" s="71"/>
      <c r="C16" s="135"/>
      <c r="D16" s="285"/>
      <c r="E16" s="104"/>
      <c r="F16" s="104"/>
      <c r="G16" s="104"/>
      <c r="H16" s="105"/>
      <c r="I16" s="284"/>
      <c r="J16" s="14"/>
      <c r="K16" s="3"/>
      <c r="L16" s="3"/>
      <c r="M16" s="3"/>
      <c r="N16" s="3"/>
      <c r="O16" s="3"/>
      <c r="P16" s="3"/>
    </row>
    <row r="17" spans="1:32" s="7" customFormat="1" ht="17.25" customHeight="1" x14ac:dyDescent="0.2">
      <c r="A17" s="14"/>
      <c r="B17" s="63"/>
      <c r="C17" s="133" t="s">
        <v>132</v>
      </c>
      <c r="D17" s="64"/>
      <c r="E17" s="64"/>
      <c r="F17" s="148"/>
      <c r="G17" s="64"/>
      <c r="H17" s="270"/>
      <c r="I17" s="223"/>
      <c r="J17" s="14"/>
      <c r="K17" s="3"/>
      <c r="L17" s="3"/>
      <c r="M17" s="3"/>
      <c r="N17" s="3"/>
      <c r="O17" s="3"/>
      <c r="P17" s="3"/>
    </row>
    <row r="18" spans="1:32" s="7" customFormat="1" ht="17.25" hidden="1" customHeight="1" x14ac:dyDescent="0.2">
      <c r="A18" s="14"/>
      <c r="B18" s="63">
        <v>1</v>
      </c>
      <c r="C18" s="147" t="s">
        <v>133</v>
      </c>
      <c r="D18" s="98">
        <v>3286.2443539399997</v>
      </c>
      <c r="E18" s="332">
        <v>34.617712346099992</v>
      </c>
      <c r="F18" s="334">
        <v>0</v>
      </c>
      <c r="G18" s="103">
        <f>E18+F18</f>
        <v>34.617712346099992</v>
      </c>
      <c r="H18" s="100">
        <f>D18+G18</f>
        <v>3320.8620662860994</v>
      </c>
      <c r="I18" s="122">
        <f>(D18+H18)/2</f>
        <v>3303.5532101130493</v>
      </c>
      <c r="J18" s="14"/>
      <c r="K18" s="3"/>
      <c r="L18" s="3"/>
      <c r="M18" s="3"/>
      <c r="N18" s="3"/>
      <c r="O18" s="3"/>
      <c r="P18" s="3"/>
    </row>
    <row r="19" spans="1:32" s="7" customFormat="1" ht="17.25" hidden="1" customHeight="1" x14ac:dyDescent="0.2">
      <c r="A19" s="14"/>
      <c r="B19" s="63">
        <f>B18+1</f>
        <v>2</v>
      </c>
      <c r="C19" s="147" t="s">
        <v>59</v>
      </c>
      <c r="D19" s="98">
        <v>1405.3578517200001</v>
      </c>
      <c r="E19" s="332">
        <v>0</v>
      </c>
      <c r="F19" s="334">
        <v>0</v>
      </c>
      <c r="G19" s="103">
        <f>E19+F19</f>
        <v>0</v>
      </c>
      <c r="H19" s="100">
        <f>D19+G19</f>
        <v>1405.3578517200001</v>
      </c>
      <c r="I19" s="122">
        <f>(D19+H19)/2</f>
        <v>1405.3578517200001</v>
      </c>
      <c r="J19" s="14"/>
      <c r="K19" s="3"/>
      <c r="L19" s="3"/>
      <c r="M19" s="3"/>
      <c r="N19" s="3"/>
      <c r="O19" s="3"/>
      <c r="P19" s="3"/>
    </row>
    <row r="20" spans="1:32" s="7" customFormat="1" ht="17.25" customHeight="1" x14ac:dyDescent="0.2">
      <c r="A20" s="14"/>
      <c r="B20" s="63">
        <v>1</v>
      </c>
      <c r="C20" s="147" t="s">
        <v>66</v>
      </c>
      <c r="D20" s="31">
        <f>SUM(D18:D19)</f>
        <v>4691.6022056599995</v>
      </c>
      <c r="E20" s="332">
        <f t="shared" ref="E20:I20" si="0">SUM(E18:E19)</f>
        <v>34.617712346099992</v>
      </c>
      <c r="F20" s="333">
        <f t="shared" si="0"/>
        <v>0</v>
      </c>
      <c r="G20" s="31">
        <f t="shared" si="0"/>
        <v>34.617712346099992</v>
      </c>
      <c r="H20" s="113">
        <f t="shared" si="0"/>
        <v>4726.2199180060998</v>
      </c>
      <c r="I20" s="122">
        <f t="shared" si="0"/>
        <v>4708.9110618330496</v>
      </c>
      <c r="J20" s="14"/>
      <c r="K20" s="3"/>
      <c r="L20" s="3"/>
      <c r="M20" s="3"/>
      <c r="N20" s="3"/>
      <c r="O20" s="3"/>
      <c r="P20" s="3"/>
    </row>
    <row r="21" spans="1:32" s="7" customFormat="1" ht="17.25" customHeight="1" x14ac:dyDescent="0.2">
      <c r="A21" s="14"/>
      <c r="B21" s="63">
        <f>B20+1</f>
        <v>2</v>
      </c>
      <c r="C21" s="133" t="s">
        <v>67</v>
      </c>
      <c r="D21" s="98">
        <v>4281.3470431900005</v>
      </c>
      <c r="E21" s="332">
        <v>71.44478178220001</v>
      </c>
      <c r="F21" s="334">
        <v>-0.86174812999999983</v>
      </c>
      <c r="G21" s="103">
        <f>E21+F21</f>
        <v>70.583033652200015</v>
      </c>
      <c r="H21" s="100">
        <f t="shared" ref="H21:H22" si="1">D21+G21</f>
        <v>4351.9300768422008</v>
      </c>
      <c r="I21" s="122">
        <f>(D21+H21)/2</f>
        <v>4316.6385600161011</v>
      </c>
      <c r="J21" s="14"/>
      <c r="K21" s="3"/>
      <c r="L21" s="3"/>
      <c r="M21" s="3"/>
      <c r="N21" s="3"/>
      <c r="O21" s="3"/>
      <c r="P21" s="3"/>
    </row>
    <row r="22" spans="1:32" s="7" customFormat="1" ht="17.25" customHeight="1" x14ac:dyDescent="0.2">
      <c r="A22" s="14"/>
      <c r="B22" s="63">
        <f t="shared" ref="B22" si="2">B21+1</f>
        <v>3</v>
      </c>
      <c r="C22" s="133" t="s">
        <v>68</v>
      </c>
      <c r="D22" s="98">
        <v>946.38904144000014</v>
      </c>
      <c r="E22" s="332">
        <v>41.275043221699995</v>
      </c>
      <c r="F22" s="334">
        <v>-6.2394101900000001</v>
      </c>
      <c r="G22" s="103">
        <f t="shared" ref="G22" si="3">E22+F22</f>
        <v>35.035633031699994</v>
      </c>
      <c r="H22" s="100">
        <f t="shared" si="1"/>
        <v>981.42467447170009</v>
      </c>
      <c r="I22" s="122">
        <f t="shared" ref="I22" si="4">(D22+H22)/2</f>
        <v>963.90685795585011</v>
      </c>
      <c r="J22" s="14"/>
      <c r="K22" s="3"/>
      <c r="L22" s="3"/>
      <c r="M22" s="3"/>
      <c r="N22" s="3"/>
      <c r="O22" s="3"/>
      <c r="P22" s="3"/>
    </row>
    <row r="23" spans="1:32" s="7" customFormat="1" ht="17.25" customHeight="1" thickBot="1" x14ac:dyDescent="0.25">
      <c r="A23" s="14"/>
      <c r="B23" s="63"/>
      <c r="C23" s="133"/>
      <c r="D23" s="129"/>
      <c r="E23" s="129"/>
      <c r="F23" s="129"/>
      <c r="G23" s="129"/>
      <c r="H23" s="130"/>
      <c r="I23" s="224"/>
      <c r="J23" s="14"/>
      <c r="K23" s="3"/>
      <c r="L23" s="3"/>
      <c r="M23" s="3"/>
      <c r="N23" s="3"/>
      <c r="O23" s="3"/>
      <c r="P23" s="3"/>
    </row>
    <row r="24" spans="1:32" s="7" customFormat="1" ht="24" customHeight="1" thickBot="1" x14ac:dyDescent="0.25">
      <c r="A24" s="14"/>
      <c r="B24" s="39">
        <f>B22+1</f>
        <v>4</v>
      </c>
      <c r="C24" s="152" t="s">
        <v>62</v>
      </c>
      <c r="D24" s="310">
        <f>SUM(D20:D22)</f>
        <v>9919.3382902899993</v>
      </c>
      <c r="E24" s="310">
        <f t="shared" ref="E24:I24" si="5">SUM(E20:E22)</f>
        <v>147.33753734999999</v>
      </c>
      <c r="F24" s="310">
        <f t="shared" si="5"/>
        <v>-7.1011583199999997</v>
      </c>
      <c r="G24" s="310">
        <f t="shared" si="5"/>
        <v>140.23637902999999</v>
      </c>
      <c r="H24" s="83">
        <f t="shared" si="5"/>
        <v>10059.57466932</v>
      </c>
      <c r="I24" s="278">
        <f t="shared" si="5"/>
        <v>9989.4564798049996</v>
      </c>
      <c r="J24" s="14"/>
      <c r="K24" s="3"/>
      <c r="L24" s="3"/>
      <c r="M24" s="3"/>
      <c r="N24" s="3"/>
      <c r="O24" s="3"/>
      <c r="P24" s="3"/>
    </row>
    <row r="25" spans="1:32" s="7" customFormat="1" ht="17.25" customHeight="1" x14ac:dyDescent="0.2">
      <c r="A25" s="14"/>
      <c r="B25" s="71"/>
      <c r="C25" s="74"/>
      <c r="D25" s="74"/>
      <c r="E25" s="74"/>
      <c r="F25" s="217"/>
      <c r="G25" s="61"/>
      <c r="H25" s="96"/>
      <c r="I25" s="222"/>
      <c r="J25" s="14"/>
      <c r="K25" s="3"/>
      <c r="L25" s="3"/>
      <c r="M25" s="3"/>
      <c r="N25" s="3"/>
      <c r="O25" s="3"/>
      <c r="P25" s="3"/>
    </row>
    <row r="26" spans="1:32" s="7" customFormat="1" ht="17.25" customHeight="1" x14ac:dyDescent="0.2">
      <c r="A26" s="14"/>
      <c r="B26" s="71"/>
      <c r="C26" s="286" t="s">
        <v>134</v>
      </c>
      <c r="D26" s="64"/>
      <c r="E26" s="64"/>
      <c r="F26" s="148"/>
      <c r="G26" s="64"/>
      <c r="H26" s="97"/>
      <c r="I26" s="122"/>
      <c r="J26" s="14"/>
      <c r="K26" s="3"/>
      <c r="L26" s="157"/>
      <c r="M26" s="3"/>
      <c r="N26" s="3"/>
      <c r="O26" s="3"/>
      <c r="P26" s="3"/>
    </row>
    <row r="27" spans="1:32" s="7" customFormat="1" ht="17.25" customHeight="1" x14ac:dyDescent="0.2">
      <c r="A27" s="14"/>
      <c r="B27" s="63">
        <f>B24+1</f>
        <v>5</v>
      </c>
      <c r="C27" s="147" t="s">
        <v>66</v>
      </c>
      <c r="D27" s="98">
        <f>'B2-3-1_Table 2'!H20</f>
        <v>4726.2199180060998</v>
      </c>
      <c r="E27" s="332">
        <v>62.050085508700001</v>
      </c>
      <c r="F27" s="333">
        <v>-14.800048490000002</v>
      </c>
      <c r="G27" s="99">
        <f>E27+F27</f>
        <v>47.250037018699999</v>
      </c>
      <c r="H27" s="100">
        <f>D27+G27</f>
        <v>4773.4699550247997</v>
      </c>
      <c r="I27" s="122">
        <f t="shared" ref="I27:I29" si="6">(D27+H27)/2</f>
        <v>4749.8449365154502</v>
      </c>
      <c r="J27" s="14"/>
      <c r="K27" s="3"/>
      <c r="L27" s="157"/>
      <c r="M27" s="3"/>
      <c r="N27" s="3"/>
      <c r="O27" s="3"/>
      <c r="P27" s="3"/>
    </row>
    <row r="28" spans="1:32" s="7" customFormat="1" ht="17.25" customHeight="1" x14ac:dyDescent="0.2">
      <c r="A28" s="14"/>
      <c r="B28" s="63">
        <f>B27+1</f>
        <v>6</v>
      </c>
      <c r="C28" s="133" t="s">
        <v>67</v>
      </c>
      <c r="D28" s="98">
        <f>'B2-3-1_Table 2'!H21</f>
        <v>4351.9300768422008</v>
      </c>
      <c r="E28" s="332">
        <v>82.938019997399991</v>
      </c>
      <c r="F28" s="334">
        <v>-14.905928939999999</v>
      </c>
      <c r="G28" s="99">
        <f>E28+F28</f>
        <v>68.032091057399995</v>
      </c>
      <c r="H28" s="100">
        <f>D28+G28</f>
        <v>4419.9621678996009</v>
      </c>
      <c r="I28" s="122">
        <f t="shared" si="6"/>
        <v>4385.9461223709004</v>
      </c>
      <c r="J28" s="14"/>
      <c r="K28" s="3"/>
      <c r="L28" s="3"/>
      <c r="M28" s="3"/>
      <c r="N28" s="3"/>
      <c r="O28" s="3"/>
      <c r="P28" s="3"/>
    </row>
    <row r="29" spans="1:32" s="7" customFormat="1" ht="17.25" customHeight="1" x14ac:dyDescent="0.2">
      <c r="A29" s="14"/>
      <c r="B29" s="63">
        <f t="shared" ref="B29" si="7">B28+1</f>
        <v>7</v>
      </c>
      <c r="C29" s="133" t="s">
        <v>68</v>
      </c>
      <c r="D29" s="98">
        <f>'B2-3-1_Table 2'!H22</f>
        <v>981.42467447170009</v>
      </c>
      <c r="E29" s="332">
        <v>104.8936448939</v>
      </c>
      <c r="F29" s="334">
        <v>-5.9328606100000005</v>
      </c>
      <c r="G29" s="99">
        <f t="shared" ref="G29" si="8">E29+F29</f>
        <v>98.960784283899997</v>
      </c>
      <c r="H29" s="100">
        <f t="shared" ref="H29" si="9">D29+G29</f>
        <v>1080.3854587556</v>
      </c>
      <c r="I29" s="122">
        <f t="shared" si="6"/>
        <v>1030.90506661365</v>
      </c>
      <c r="J29" s="14"/>
      <c r="K29" s="3"/>
      <c r="L29" s="157"/>
      <c r="M29" s="3"/>
      <c r="N29" s="3"/>
      <c r="O29" s="3"/>
      <c r="P29" s="3"/>
    </row>
    <row r="30" spans="1:32" s="10" customFormat="1" ht="17.25" customHeight="1" thickBot="1" x14ac:dyDescent="0.25">
      <c r="A30" s="43"/>
      <c r="B30" s="63"/>
      <c r="C30" s="82"/>
      <c r="D30" s="129"/>
      <c r="E30" s="129"/>
      <c r="F30" s="218"/>
      <c r="G30" s="129"/>
      <c r="H30" s="136"/>
      <c r="I30" s="224"/>
      <c r="J30" s="43"/>
      <c r="K30" s="4"/>
      <c r="L30" s="4"/>
      <c r="M30" s="4"/>
      <c r="N30" s="4"/>
      <c r="O30" s="4"/>
      <c r="P30" s="4"/>
      <c r="Q30" s="228"/>
      <c r="R30" s="228"/>
      <c r="S30" s="228"/>
      <c r="T30" s="228"/>
      <c r="U30" s="228"/>
      <c r="V30" s="228"/>
      <c r="W30" s="228"/>
      <c r="X30" s="228"/>
      <c r="Y30" s="228"/>
      <c r="Z30" s="228"/>
      <c r="AA30" s="228"/>
      <c r="AB30" s="228"/>
      <c r="AC30" s="228"/>
      <c r="AD30" s="228"/>
      <c r="AE30" s="228"/>
      <c r="AF30" s="228"/>
    </row>
    <row r="31" spans="1:32" s="10" customFormat="1" ht="24" customHeight="1" thickBot="1" x14ac:dyDescent="0.25">
      <c r="A31" s="43"/>
      <c r="B31" s="39">
        <f>B29+1</f>
        <v>8</v>
      </c>
      <c r="C31" s="152" t="s">
        <v>62</v>
      </c>
      <c r="D31" s="310">
        <f>SUM(D27:D29)</f>
        <v>10059.57466932</v>
      </c>
      <c r="E31" s="310">
        <f t="shared" ref="E31:I31" si="10">SUM(E27:E29)</f>
        <v>249.88175039999999</v>
      </c>
      <c r="F31" s="310">
        <f t="shared" si="10"/>
        <v>-35.638838040000003</v>
      </c>
      <c r="G31" s="310">
        <f t="shared" si="10"/>
        <v>214.24291235999999</v>
      </c>
      <c r="H31" s="83">
        <f t="shared" si="10"/>
        <v>10273.817581680001</v>
      </c>
      <c r="I31" s="278">
        <f t="shared" si="10"/>
        <v>10166.696125500001</v>
      </c>
      <c r="J31" s="43"/>
      <c r="K31" s="4"/>
      <c r="L31" s="4"/>
      <c r="M31" s="4"/>
      <c r="N31" s="4"/>
      <c r="O31" s="4"/>
      <c r="P31" s="4"/>
      <c r="Q31" s="228"/>
      <c r="R31" s="228"/>
      <c r="S31" s="228"/>
      <c r="T31" s="228"/>
      <c r="U31" s="228"/>
      <c r="V31" s="228"/>
      <c r="W31" s="228"/>
      <c r="X31" s="228"/>
      <c r="Y31" s="228"/>
      <c r="Z31" s="228"/>
      <c r="AA31" s="228"/>
      <c r="AB31" s="228"/>
      <c r="AC31" s="228"/>
      <c r="AD31" s="228"/>
      <c r="AE31" s="228"/>
      <c r="AF31" s="228"/>
    </row>
    <row r="32" spans="1:32" s="7" customFormat="1" ht="17.25" customHeight="1" x14ac:dyDescent="0.2">
      <c r="A32" s="14"/>
      <c r="B32" s="71"/>
      <c r="C32" s="38"/>
      <c r="D32" s="61"/>
      <c r="E32" s="61"/>
      <c r="F32" s="61"/>
      <c r="G32" s="61"/>
      <c r="H32" s="94"/>
      <c r="I32" s="284"/>
      <c r="J32" s="14"/>
      <c r="K32" s="3"/>
      <c r="L32" s="3"/>
      <c r="M32" s="3"/>
      <c r="N32" s="3"/>
      <c r="O32" s="3"/>
      <c r="P32" s="3"/>
    </row>
    <row r="33" spans="1:32" s="7" customFormat="1" ht="17.25" customHeight="1" x14ac:dyDescent="0.2">
      <c r="A33" s="14"/>
      <c r="B33" s="63"/>
      <c r="C33" s="286" t="s">
        <v>135</v>
      </c>
      <c r="D33" s="64"/>
      <c r="E33" s="64"/>
      <c r="F33" s="148"/>
      <c r="G33" s="64"/>
      <c r="H33" s="97"/>
      <c r="I33" s="223"/>
      <c r="J33" s="14"/>
      <c r="K33" s="3"/>
      <c r="L33" s="3"/>
      <c r="M33" s="3"/>
      <c r="N33" s="3"/>
      <c r="O33" s="3"/>
      <c r="P33" s="3"/>
    </row>
    <row r="34" spans="1:32" s="7" customFormat="1" ht="17.25" customHeight="1" x14ac:dyDescent="0.2">
      <c r="A34" s="14"/>
      <c r="B34" s="63">
        <f>B31+1</f>
        <v>9</v>
      </c>
      <c r="C34" s="147" t="s">
        <v>66</v>
      </c>
      <c r="D34" s="31">
        <f>H27</f>
        <v>4773.4699550247997</v>
      </c>
      <c r="E34" s="332">
        <v>146.22561707999998</v>
      </c>
      <c r="F34" s="333">
        <v>-4.4661320199999999</v>
      </c>
      <c r="G34" s="99">
        <f>E34+F34</f>
        <v>141.75948505999997</v>
      </c>
      <c r="H34" s="100">
        <f>D34+G34</f>
        <v>4915.2294400847995</v>
      </c>
      <c r="I34" s="122">
        <f t="shared" ref="I34:I36" si="11">(D34+H34)/2</f>
        <v>4844.3496975547996</v>
      </c>
      <c r="J34" s="14"/>
      <c r="K34" s="3"/>
      <c r="L34" s="3"/>
      <c r="M34" s="3"/>
      <c r="N34" s="3"/>
      <c r="O34" s="3"/>
      <c r="P34" s="3"/>
    </row>
    <row r="35" spans="1:32" s="7" customFormat="1" ht="17.25" customHeight="1" x14ac:dyDescent="0.2">
      <c r="A35" s="14"/>
      <c r="B35" s="63">
        <f>B34+1</f>
        <v>10</v>
      </c>
      <c r="C35" s="133" t="s">
        <v>67</v>
      </c>
      <c r="D35" s="31">
        <f>H28</f>
        <v>4419.9621678996009</v>
      </c>
      <c r="E35" s="332">
        <v>298.06489234999998</v>
      </c>
      <c r="F35" s="334">
        <v>-4.0940301999999997</v>
      </c>
      <c r="G35" s="99">
        <f>E35+F35</f>
        <v>293.97086214999996</v>
      </c>
      <c r="H35" s="100">
        <f>D35+G35</f>
        <v>4713.9330300496013</v>
      </c>
      <c r="I35" s="122">
        <f>(D35+H35-'B2-3-1_Table 2a'!H14)/2+('B2-3-1_Table 2a'!H14*'B2-3-1_Table 2a'!I14/12)</f>
        <v>4547.8475989746012</v>
      </c>
      <c r="J35" s="14"/>
      <c r="K35"/>
      <c r="L35"/>
      <c r="M35"/>
      <c r="N35"/>
      <c r="O35"/>
      <c r="P35"/>
      <c r="Q35"/>
      <c r="R35"/>
      <c r="S35"/>
      <c r="T35"/>
      <c r="U35"/>
      <c r="V35"/>
      <c r="W35"/>
      <c r="X35"/>
      <c r="Y35"/>
      <c r="Z35"/>
      <c r="AA35"/>
      <c r="AB35"/>
      <c r="AC35"/>
      <c r="AD35"/>
      <c r="AE35"/>
      <c r="AF35"/>
    </row>
    <row r="36" spans="1:32" s="7" customFormat="1" ht="17.25" customHeight="1" x14ac:dyDescent="0.2">
      <c r="A36" s="14"/>
      <c r="B36" s="63">
        <f t="shared" ref="B36" si="12">B35+1</f>
        <v>11</v>
      </c>
      <c r="C36" s="133" t="s">
        <v>68</v>
      </c>
      <c r="D36" s="31">
        <f>H29</f>
        <v>1080.3854587556</v>
      </c>
      <c r="E36" s="332">
        <v>80.499846949999991</v>
      </c>
      <c r="F36" s="334">
        <v>-4.5133748699999998</v>
      </c>
      <c r="G36" s="99">
        <f t="shared" ref="G36" si="13">E36+F36</f>
        <v>75.986472079999999</v>
      </c>
      <c r="H36" s="100">
        <f t="shared" ref="H36" si="14">D36+G36</f>
        <v>1156.3719308355999</v>
      </c>
      <c r="I36" s="122">
        <f t="shared" si="11"/>
        <v>1118.3786947956</v>
      </c>
      <c r="J36" s="14"/>
      <c r="K36"/>
      <c r="L36"/>
      <c r="M36"/>
      <c r="N36"/>
      <c r="O36"/>
      <c r="P36"/>
      <c r="Q36"/>
      <c r="R36"/>
      <c r="S36"/>
      <c r="T36"/>
      <c r="U36"/>
      <c r="V36"/>
      <c r="W36"/>
      <c r="X36"/>
      <c r="Y36"/>
      <c r="Z36"/>
      <c r="AA36"/>
      <c r="AB36"/>
      <c r="AC36"/>
      <c r="AD36"/>
      <c r="AE36"/>
      <c r="AF36"/>
    </row>
    <row r="37" spans="1:32" s="7" customFormat="1" ht="17.25" customHeight="1" thickBot="1" x14ac:dyDescent="0.25">
      <c r="A37" s="14"/>
      <c r="B37" s="63"/>
      <c r="C37" s="82"/>
      <c r="D37" s="129"/>
      <c r="E37" s="129"/>
      <c r="F37" s="218"/>
      <c r="G37" s="129"/>
      <c r="H37" s="136"/>
      <c r="I37" s="224"/>
      <c r="J37" s="14"/>
      <c r="K37"/>
      <c r="L37"/>
      <c r="M37"/>
      <c r="N37"/>
      <c r="O37"/>
      <c r="P37"/>
      <c r="Q37"/>
      <c r="R37"/>
      <c r="S37"/>
      <c r="T37"/>
      <c r="U37"/>
      <c r="V37"/>
      <c r="W37"/>
      <c r="X37"/>
      <c r="Y37"/>
      <c r="Z37"/>
      <c r="AA37"/>
      <c r="AB37"/>
      <c r="AC37"/>
      <c r="AD37"/>
      <c r="AE37"/>
      <c r="AF37"/>
    </row>
    <row r="38" spans="1:32" s="7" customFormat="1" ht="24" customHeight="1" thickBot="1" x14ac:dyDescent="0.25">
      <c r="A38" s="14"/>
      <c r="B38" s="39">
        <f>B36+1</f>
        <v>12</v>
      </c>
      <c r="C38" s="152" t="s">
        <v>62</v>
      </c>
      <c r="D38" s="310">
        <f>SUM(D34:D36)</f>
        <v>10273.817581680001</v>
      </c>
      <c r="E38" s="310">
        <f t="shared" ref="E38:I38" si="15">SUM(E34:E36)</f>
        <v>524.79035637999993</v>
      </c>
      <c r="F38" s="310">
        <f t="shared" si="15"/>
        <v>-13.073537089999999</v>
      </c>
      <c r="G38" s="310">
        <f t="shared" si="15"/>
        <v>511.71681928999993</v>
      </c>
      <c r="H38" s="83">
        <f t="shared" si="15"/>
        <v>10785.53440097</v>
      </c>
      <c r="I38" s="278">
        <f t="shared" si="15"/>
        <v>10510.575991325</v>
      </c>
      <c r="J38" s="14"/>
      <c r="K38"/>
      <c r="L38"/>
      <c r="M38" s="329"/>
      <c r="N38"/>
      <c r="O38"/>
      <c r="P38"/>
      <c r="Q38"/>
      <c r="R38"/>
      <c r="S38"/>
      <c r="T38"/>
      <c r="U38"/>
      <c r="V38"/>
      <c r="W38"/>
      <c r="X38"/>
      <c r="Y38"/>
      <c r="Z38"/>
      <c r="AA38"/>
      <c r="AB38"/>
      <c r="AC38"/>
      <c r="AD38"/>
      <c r="AE38"/>
      <c r="AF38"/>
    </row>
    <row r="39" spans="1:32" s="7" customFormat="1" ht="17.25" customHeight="1" x14ac:dyDescent="0.2">
      <c r="A39" s="14"/>
      <c r="B39" s="60"/>
      <c r="C39" s="38"/>
      <c r="D39" s="74"/>
      <c r="E39" s="74"/>
      <c r="F39" s="217"/>
      <c r="G39" s="61"/>
      <c r="H39" s="96"/>
      <c r="I39" s="222"/>
      <c r="J39" s="14"/>
      <c r="K39"/>
      <c r="L39"/>
      <c r="M39" s="329"/>
      <c r="N39"/>
      <c r="O39"/>
      <c r="P39"/>
      <c r="Q39"/>
      <c r="R39"/>
      <c r="S39"/>
      <c r="T39"/>
      <c r="U39"/>
      <c r="V39"/>
      <c r="W39"/>
      <c r="X39"/>
      <c r="Y39"/>
      <c r="Z39"/>
      <c r="AA39"/>
      <c r="AB39"/>
      <c r="AC39"/>
      <c r="AD39"/>
      <c r="AE39"/>
      <c r="AF39"/>
    </row>
    <row r="40" spans="1:32" s="7" customFormat="1" ht="17.25" customHeight="1" x14ac:dyDescent="0.2">
      <c r="A40" s="14"/>
      <c r="B40" s="63"/>
      <c r="C40" s="177" t="s">
        <v>136</v>
      </c>
      <c r="D40" s="64"/>
      <c r="E40" s="64"/>
      <c r="F40" s="148"/>
      <c r="G40" s="64"/>
      <c r="H40" s="97"/>
      <c r="I40" s="223"/>
      <c r="J40" s="14"/>
      <c r="K40"/>
      <c r="L40"/>
      <c r="M40"/>
      <c r="N40"/>
      <c r="O40"/>
      <c r="P40"/>
      <c r="Q40"/>
      <c r="R40"/>
      <c r="S40"/>
      <c r="T40"/>
      <c r="U40"/>
      <c r="V40"/>
      <c r="W40"/>
      <c r="X40"/>
      <c r="Y40"/>
      <c r="Z40"/>
      <c r="AA40"/>
      <c r="AB40"/>
      <c r="AC40"/>
      <c r="AD40"/>
      <c r="AE40"/>
      <c r="AF40"/>
    </row>
    <row r="41" spans="1:32" s="7" customFormat="1" ht="17.25" customHeight="1" x14ac:dyDescent="0.2">
      <c r="A41" s="14"/>
      <c r="B41" s="63">
        <f>B38+1</f>
        <v>13</v>
      </c>
      <c r="C41" s="147" t="s">
        <v>66</v>
      </c>
      <c r="D41" s="98">
        <f>H34</f>
        <v>4915.2294400847995</v>
      </c>
      <c r="E41" s="332">
        <v>51.146277309999995</v>
      </c>
      <c r="F41" s="333">
        <v>-11.68974699</v>
      </c>
      <c r="G41" s="99">
        <f>E41+F41</f>
        <v>39.456530319999999</v>
      </c>
      <c r="H41" s="100">
        <f>D41+G41</f>
        <v>4954.6859704047993</v>
      </c>
      <c r="I41" s="122">
        <f>(D41+H41)/2</f>
        <v>4934.9577052447994</v>
      </c>
      <c r="J41" s="14"/>
      <c r="K41"/>
      <c r="L41"/>
      <c r="M41"/>
      <c r="N41"/>
      <c r="O41"/>
      <c r="P41"/>
      <c r="Q41"/>
      <c r="R41"/>
      <c r="S41"/>
      <c r="T41"/>
      <c r="U41"/>
      <c r="V41"/>
      <c r="W41"/>
      <c r="X41"/>
      <c r="Y41"/>
      <c r="Z41"/>
      <c r="AA41"/>
      <c r="AB41"/>
      <c r="AC41"/>
      <c r="AD41"/>
      <c r="AE41"/>
      <c r="AF41"/>
    </row>
    <row r="42" spans="1:32" s="7" customFormat="1" ht="17.25" customHeight="1" x14ac:dyDescent="0.2">
      <c r="A42" s="14"/>
      <c r="B42" s="63">
        <f>B41+1</f>
        <v>14</v>
      </c>
      <c r="C42" s="133" t="s">
        <v>67</v>
      </c>
      <c r="D42" s="98">
        <f>H35</f>
        <v>4713.9330300496013</v>
      </c>
      <c r="E42" s="332">
        <v>159.95302645999999</v>
      </c>
      <c r="F42" s="334">
        <v>-7.6487402100000006</v>
      </c>
      <c r="G42" s="99">
        <f>E42+F42</f>
        <v>152.30428624999999</v>
      </c>
      <c r="H42" s="100">
        <f>D42+G42</f>
        <v>4866.2373162996009</v>
      </c>
      <c r="I42" s="122">
        <f>(D42+H42)/2</f>
        <v>4790.0851731746006</v>
      </c>
      <c r="J42" s="14"/>
      <c r="K42"/>
      <c r="L42"/>
      <c r="M42"/>
      <c r="N42"/>
      <c r="O42"/>
      <c r="P42"/>
      <c r="Q42"/>
      <c r="R42"/>
      <c r="S42"/>
      <c r="T42"/>
      <c r="U42"/>
      <c r="V42"/>
      <c r="W42"/>
      <c r="X42"/>
      <c r="Y42"/>
      <c r="Z42"/>
      <c r="AA42"/>
      <c r="AB42"/>
      <c r="AC42"/>
      <c r="AD42"/>
      <c r="AE42"/>
      <c r="AF42"/>
    </row>
    <row r="43" spans="1:32" s="7" customFormat="1" ht="17.25" customHeight="1" x14ac:dyDescent="0.2">
      <c r="A43" s="14"/>
      <c r="B43" s="63">
        <f t="shared" ref="B43" si="16">B42+1</f>
        <v>15</v>
      </c>
      <c r="C43" s="133" t="s">
        <v>68</v>
      </c>
      <c r="D43" s="98">
        <f>H36</f>
        <v>1156.3719308355999</v>
      </c>
      <c r="E43" s="332">
        <v>58.262594890000003</v>
      </c>
      <c r="F43" s="334">
        <v>-5.8985876700000013</v>
      </c>
      <c r="G43" s="99">
        <f t="shared" ref="G43" si="17">E43+F43</f>
        <v>52.364007220000005</v>
      </c>
      <c r="H43" s="100">
        <f t="shared" ref="H43" si="18">D43+G43</f>
        <v>1208.7359380555999</v>
      </c>
      <c r="I43" s="122">
        <f t="shared" ref="I43" si="19">(D43+H43)/2</f>
        <v>1182.5539344455999</v>
      </c>
      <c r="J43" s="14"/>
      <c r="K43"/>
      <c r="L43"/>
      <c r="M43"/>
      <c r="N43"/>
      <c r="O43"/>
      <c r="P43"/>
      <c r="Q43"/>
      <c r="R43"/>
      <c r="S43"/>
      <c r="T43"/>
      <c r="U43"/>
      <c r="V43"/>
      <c r="W43"/>
      <c r="X43"/>
      <c r="Y43"/>
      <c r="Z43"/>
      <c r="AA43"/>
      <c r="AB43"/>
      <c r="AC43"/>
      <c r="AD43"/>
      <c r="AE43"/>
      <c r="AF43"/>
    </row>
    <row r="44" spans="1:32" s="7" customFormat="1" ht="17.25" customHeight="1" thickBot="1" x14ac:dyDescent="0.25">
      <c r="A44" s="14"/>
      <c r="B44" s="63"/>
      <c r="C44" s="82"/>
      <c r="D44" s="129"/>
      <c r="E44" s="129"/>
      <c r="F44" s="129"/>
      <c r="G44" s="129"/>
      <c r="H44" s="130"/>
      <c r="I44" s="224"/>
      <c r="J44" s="14"/>
      <c r="K44"/>
      <c r="L44"/>
      <c r="M44"/>
      <c r="N44"/>
      <c r="O44"/>
      <c r="P44"/>
      <c r="Q44"/>
      <c r="R44"/>
      <c r="S44"/>
      <c r="T44"/>
      <c r="U44"/>
      <c r="V44"/>
      <c r="W44"/>
      <c r="X44"/>
      <c r="Y44"/>
      <c r="Z44"/>
      <c r="AA44"/>
      <c r="AB44"/>
      <c r="AC44"/>
      <c r="AD44"/>
      <c r="AE44"/>
      <c r="AF44"/>
    </row>
    <row r="45" spans="1:32" s="7" customFormat="1" ht="24" customHeight="1" thickBot="1" x14ac:dyDescent="0.25">
      <c r="A45" s="3"/>
      <c r="B45" s="39">
        <f>B43+1</f>
        <v>16</v>
      </c>
      <c r="C45" s="152" t="s">
        <v>62</v>
      </c>
      <c r="D45" s="310">
        <f>SUM(D41:D43)</f>
        <v>10785.53440097</v>
      </c>
      <c r="E45" s="310">
        <f t="shared" ref="E45:I45" si="20">SUM(E41:E43)</f>
        <v>269.36189865999995</v>
      </c>
      <c r="F45" s="310">
        <f t="shared" si="20"/>
        <v>-25.237074870000001</v>
      </c>
      <c r="G45" s="310">
        <f t="shared" si="20"/>
        <v>244.12482378999999</v>
      </c>
      <c r="H45" s="83">
        <f t="shared" si="20"/>
        <v>11029.659224760002</v>
      </c>
      <c r="I45" s="278">
        <f t="shared" si="20"/>
        <v>10907.596812865</v>
      </c>
      <c r="J45" s="3"/>
      <c r="K45"/>
      <c r="L45"/>
      <c r="M45"/>
      <c r="N45"/>
      <c r="O45"/>
      <c r="P45"/>
      <c r="Q45"/>
      <c r="R45"/>
      <c r="S45"/>
      <c r="T45"/>
      <c r="U45"/>
      <c r="V45"/>
      <c r="W45"/>
      <c r="X45"/>
      <c r="Y45"/>
      <c r="Z45"/>
      <c r="AA45"/>
      <c r="AB45"/>
      <c r="AC45"/>
      <c r="AD45"/>
      <c r="AE45"/>
      <c r="AF45"/>
    </row>
    <row r="46" spans="1:32" s="7" customFormat="1" ht="17.25" customHeight="1" x14ac:dyDescent="0.2">
      <c r="A46" s="3"/>
      <c r="B46" s="60"/>
      <c r="C46" s="38"/>
      <c r="D46" s="61"/>
      <c r="E46" s="61"/>
      <c r="F46" s="61"/>
      <c r="G46" s="61"/>
      <c r="H46" s="94"/>
      <c r="I46" s="284"/>
      <c r="J46" s="3"/>
      <c r="K46"/>
      <c r="L46"/>
      <c r="M46"/>
      <c r="N46"/>
      <c r="O46"/>
      <c r="P46"/>
      <c r="Q46"/>
      <c r="R46"/>
      <c r="S46"/>
      <c r="T46"/>
      <c r="U46"/>
      <c r="V46"/>
      <c r="W46"/>
      <c r="X46"/>
      <c r="Y46"/>
      <c r="Z46"/>
      <c r="AA46"/>
      <c r="AB46"/>
      <c r="AC46"/>
      <c r="AD46"/>
      <c r="AE46"/>
      <c r="AF46"/>
    </row>
    <row r="47" spans="1:32" s="7" customFormat="1" ht="17.25" customHeight="1" x14ac:dyDescent="0.2">
      <c r="A47" s="3"/>
      <c r="B47" s="63"/>
      <c r="C47" s="286" t="s">
        <v>137</v>
      </c>
      <c r="D47" s="64"/>
      <c r="E47" s="64"/>
      <c r="F47" s="148"/>
      <c r="G47" s="64"/>
      <c r="H47" s="97"/>
      <c r="I47" s="223"/>
      <c r="J47" s="3"/>
      <c r="K47"/>
      <c r="L47"/>
      <c r="M47"/>
      <c r="N47"/>
      <c r="O47"/>
      <c r="P47"/>
      <c r="Q47"/>
      <c r="R47"/>
      <c r="S47"/>
      <c r="T47"/>
      <c r="U47"/>
      <c r="V47"/>
      <c r="W47"/>
      <c r="X47"/>
      <c r="Y47"/>
      <c r="Z47"/>
      <c r="AA47"/>
      <c r="AB47"/>
      <c r="AC47"/>
      <c r="AD47"/>
      <c r="AE47"/>
      <c r="AF47"/>
    </row>
    <row r="48" spans="1:32" s="7" customFormat="1" ht="17.25" customHeight="1" x14ac:dyDescent="0.2">
      <c r="A48" s="14"/>
      <c r="B48" s="63">
        <f>B45+1</f>
        <v>17</v>
      </c>
      <c r="C48" s="147" t="s">
        <v>66</v>
      </c>
      <c r="D48" s="31">
        <f>H41</f>
        <v>4954.6859704047993</v>
      </c>
      <c r="E48" s="332">
        <v>90.298186010000009</v>
      </c>
      <c r="F48" s="333">
        <v>-9.2416096899999989</v>
      </c>
      <c r="G48" s="99">
        <f>E48+F48</f>
        <v>81.056576320000005</v>
      </c>
      <c r="H48" s="100">
        <f>D48+G48</f>
        <v>5035.7425467247995</v>
      </c>
      <c r="I48" s="122">
        <f>(D48+H48)/2</f>
        <v>4995.2142585647998</v>
      </c>
      <c r="J48" s="14"/>
      <c r="K48"/>
      <c r="L48"/>
      <c r="M48"/>
      <c r="N48"/>
      <c r="O48"/>
      <c r="P48"/>
      <c r="Q48"/>
      <c r="R48"/>
      <c r="S48"/>
      <c r="T48"/>
      <c r="U48"/>
      <c r="V48"/>
      <c r="W48"/>
      <c r="X48"/>
      <c r="Y48"/>
      <c r="Z48"/>
      <c r="AA48"/>
      <c r="AB48"/>
      <c r="AC48"/>
      <c r="AD48"/>
      <c r="AE48"/>
      <c r="AF48"/>
    </row>
    <row r="49" spans="1:32" s="7" customFormat="1" ht="17.25" customHeight="1" x14ac:dyDescent="0.2">
      <c r="A49" s="14"/>
      <c r="B49" s="63">
        <f>B48+1</f>
        <v>18</v>
      </c>
      <c r="C49" s="133" t="s">
        <v>67</v>
      </c>
      <c r="D49" s="31">
        <f>H42</f>
        <v>4866.2373162996009</v>
      </c>
      <c r="E49" s="99">
        <v>195.59175741999999</v>
      </c>
      <c r="F49" s="333">
        <v>-2.3411999699999999</v>
      </c>
      <c r="G49" s="99">
        <f>E49+F49</f>
        <v>193.25055745</v>
      </c>
      <c r="H49" s="100">
        <f>D49+G49</f>
        <v>5059.487873749601</v>
      </c>
      <c r="I49" s="122">
        <f>(D49+H49)/2</f>
        <v>4962.8625950246005</v>
      </c>
      <c r="J49" s="14"/>
      <c r="K49"/>
      <c r="L49"/>
      <c r="M49"/>
      <c r="N49"/>
      <c r="O49"/>
      <c r="P49"/>
      <c r="Q49"/>
      <c r="R49"/>
      <c r="S49"/>
      <c r="T49"/>
      <c r="U49"/>
      <c r="V49"/>
      <c r="W49"/>
      <c r="X49"/>
      <c r="Y49"/>
      <c r="Z49"/>
      <c r="AA49"/>
      <c r="AB49"/>
      <c r="AC49"/>
      <c r="AD49"/>
      <c r="AE49"/>
      <c r="AF49"/>
    </row>
    <row r="50" spans="1:32" s="7" customFormat="1" ht="17.25" customHeight="1" x14ac:dyDescent="0.2">
      <c r="A50" s="14"/>
      <c r="B50" s="63">
        <f t="shared" ref="B50" si="21">B49+1</f>
        <v>19</v>
      </c>
      <c r="C50" s="133" t="s">
        <v>68</v>
      </c>
      <c r="D50" s="31">
        <f>H43</f>
        <v>1208.7359380555999</v>
      </c>
      <c r="E50" s="99">
        <v>63.111026549999991</v>
      </c>
      <c r="F50" s="333">
        <v>-9.4448532400000005</v>
      </c>
      <c r="G50" s="99">
        <f t="shared" ref="G50" si="22">E50+F50</f>
        <v>53.666173309999991</v>
      </c>
      <c r="H50" s="100">
        <f t="shared" ref="H50" si="23">D50+G50</f>
        <v>1262.4021113655999</v>
      </c>
      <c r="I50" s="122">
        <f t="shared" ref="I50" si="24">(D50+H50)/2</f>
        <v>1235.5690247105999</v>
      </c>
      <c r="J50" s="14"/>
      <c r="K50"/>
      <c r="L50"/>
      <c r="M50"/>
      <c r="N50"/>
      <c r="O50"/>
      <c r="P50"/>
      <c r="Q50"/>
      <c r="R50"/>
      <c r="S50"/>
      <c r="T50"/>
      <c r="U50"/>
      <c r="V50"/>
      <c r="W50"/>
      <c r="X50"/>
      <c r="Y50"/>
      <c r="Z50"/>
      <c r="AA50"/>
      <c r="AB50"/>
      <c r="AC50"/>
      <c r="AD50"/>
      <c r="AE50"/>
      <c r="AF50"/>
    </row>
    <row r="51" spans="1:32" s="7" customFormat="1" ht="17.25" customHeight="1" thickBot="1" x14ac:dyDescent="0.25">
      <c r="A51" s="3"/>
      <c r="B51" s="63"/>
      <c r="C51" s="82"/>
      <c r="D51" s="190"/>
      <c r="E51" s="129"/>
      <c r="F51" s="129"/>
      <c r="G51" s="129"/>
      <c r="H51" s="130"/>
      <c r="I51" s="224"/>
      <c r="J51" s="3"/>
      <c r="K51"/>
      <c r="L51"/>
      <c r="M51"/>
      <c r="N51"/>
      <c r="O51"/>
      <c r="P51"/>
      <c r="Q51"/>
      <c r="R51"/>
      <c r="S51"/>
      <c r="T51"/>
      <c r="U51"/>
      <c r="V51"/>
      <c r="W51"/>
      <c r="X51"/>
      <c r="Y51"/>
      <c r="Z51"/>
      <c r="AA51"/>
      <c r="AB51"/>
      <c r="AC51"/>
      <c r="AD51"/>
      <c r="AE51"/>
      <c r="AF51"/>
    </row>
    <row r="52" spans="1:32" s="7" customFormat="1" ht="24" customHeight="1" thickBot="1" x14ac:dyDescent="0.25">
      <c r="A52" s="3"/>
      <c r="B52" s="39">
        <f>B50+1</f>
        <v>20</v>
      </c>
      <c r="C52" s="152" t="s">
        <v>62</v>
      </c>
      <c r="D52" s="310">
        <f>SUM(D48:D50)</f>
        <v>11029.659224760002</v>
      </c>
      <c r="E52" s="310">
        <f t="shared" ref="E52:I52" si="25">SUM(E48:E50)</f>
        <v>349.00096998000004</v>
      </c>
      <c r="F52" s="310">
        <f t="shared" si="25"/>
        <v>-21.027662899999999</v>
      </c>
      <c r="G52" s="310">
        <f t="shared" si="25"/>
        <v>327.97330707999998</v>
      </c>
      <c r="H52" s="83">
        <f t="shared" si="25"/>
        <v>11357.63253184</v>
      </c>
      <c r="I52" s="278">
        <f t="shared" si="25"/>
        <v>11193.6458783</v>
      </c>
      <c r="J52" s="3"/>
      <c r="K52"/>
      <c r="L52"/>
      <c r="M52"/>
      <c r="N52"/>
      <c r="O52"/>
      <c r="P52"/>
      <c r="Q52"/>
      <c r="R52"/>
      <c r="S52"/>
      <c r="T52"/>
      <c r="U52"/>
      <c r="V52"/>
      <c r="W52"/>
      <c r="X52"/>
      <c r="Y52"/>
      <c r="Z52"/>
      <c r="AA52"/>
      <c r="AB52"/>
      <c r="AC52"/>
      <c r="AD52"/>
      <c r="AE52"/>
      <c r="AF52"/>
    </row>
    <row r="53" spans="1:32" s="7" customFormat="1" ht="17.25" customHeight="1" x14ac:dyDescent="0.2">
      <c r="A53" s="3"/>
      <c r="B53"/>
      <c r="C53"/>
      <c r="D53"/>
      <c r="E53"/>
      <c r="F53"/>
      <c r="G53"/>
      <c r="H53"/>
      <c r="I53"/>
      <c r="J53" s="3"/>
      <c r="K53"/>
      <c r="L53"/>
      <c r="M53"/>
      <c r="N53"/>
      <c r="O53"/>
      <c r="P53"/>
      <c r="Q53"/>
      <c r="R53"/>
      <c r="S53"/>
      <c r="T53"/>
      <c r="U53"/>
      <c r="V53"/>
      <c r="W53"/>
      <c r="X53"/>
      <c r="Y53"/>
      <c r="Z53"/>
      <c r="AA53"/>
      <c r="AB53"/>
      <c r="AC53"/>
      <c r="AD53"/>
      <c r="AE53"/>
      <c r="AF53"/>
    </row>
    <row r="54" spans="1:32" s="7" customFormat="1" ht="17.25" customHeight="1" x14ac:dyDescent="0.2">
      <c r="A54" s="3"/>
      <c r="B54" s="14" t="s">
        <v>138</v>
      </c>
      <c r="C54" s="160"/>
      <c r="D54" s="176"/>
      <c r="E54" s="176"/>
      <c r="F54" s="176"/>
      <c r="G54" s="176"/>
      <c r="H54" s="176"/>
      <c r="I54" s="176"/>
      <c r="J54" s="3"/>
      <c r="K54" s="3"/>
      <c r="L54" s="3"/>
      <c r="M54" s="3"/>
      <c r="N54" s="3"/>
      <c r="O54" s="3"/>
      <c r="P54" s="3"/>
    </row>
    <row r="55" spans="1:32" s="176" customFormat="1" ht="17.25" customHeight="1" x14ac:dyDescent="0.2">
      <c r="B55" s="43"/>
      <c r="C55" s="312"/>
      <c r="D55" s="312"/>
      <c r="E55" s="312"/>
      <c r="F55" s="312"/>
      <c r="G55" s="312"/>
      <c r="H55" s="312"/>
      <c r="I55" s="312"/>
    </row>
    <row r="56" spans="1:32" s="8" customFormat="1" ht="17.25" customHeight="1" x14ac:dyDescent="0.2">
      <c r="B56"/>
      <c r="C56"/>
      <c r="D56"/>
      <c r="E56"/>
      <c r="F56"/>
      <c r="G56"/>
      <c r="H56"/>
      <c r="I56"/>
      <c r="J56" s="3"/>
      <c r="K56" s="3"/>
      <c r="L56" s="3"/>
      <c r="M56" s="3"/>
      <c r="N56" s="3"/>
    </row>
    <row r="57" spans="1:32" s="8" customFormat="1" ht="17.25" customHeight="1" x14ac:dyDescent="0.2">
      <c r="B57"/>
      <c r="C57"/>
      <c r="D57"/>
      <c r="E57"/>
      <c r="F57"/>
      <c r="G57"/>
      <c r="H57"/>
      <c r="I57"/>
    </row>
    <row r="58" spans="1:32" s="188" customFormat="1" ht="17.25" customHeight="1" x14ac:dyDescent="0.2">
      <c r="B58"/>
      <c r="C58"/>
      <c r="D58"/>
      <c r="E58"/>
      <c r="F58"/>
      <c r="G58"/>
      <c r="H58"/>
      <c r="I58"/>
    </row>
    <row r="59" spans="1:32" s="188" customFormat="1" ht="17.100000000000001" customHeight="1" x14ac:dyDescent="0.2">
      <c r="B59"/>
      <c r="C59"/>
      <c r="D59"/>
      <c r="E59"/>
      <c r="F59"/>
      <c r="G59"/>
      <c r="H59"/>
      <c r="I59"/>
    </row>
    <row r="60" spans="1:32" s="188" customFormat="1" x14ac:dyDescent="0.2">
      <c r="B60"/>
      <c r="C60"/>
      <c r="D60"/>
      <c r="E60"/>
      <c r="F60"/>
      <c r="G60"/>
      <c r="H60"/>
      <c r="I60"/>
    </row>
    <row r="61" spans="1:32" s="188" customFormat="1" ht="17.25" customHeight="1" x14ac:dyDescent="0.2">
      <c r="B61"/>
      <c r="C61"/>
      <c r="D61"/>
      <c r="E61"/>
      <c r="F61"/>
      <c r="G61"/>
      <c r="H61"/>
      <c r="I61"/>
    </row>
    <row r="62" spans="1:32" s="188" customFormat="1" ht="17.25" customHeight="1" x14ac:dyDescent="0.2">
      <c r="B62"/>
      <c r="C62"/>
      <c r="D62"/>
      <c r="E62"/>
      <c r="F62"/>
      <c r="G62"/>
      <c r="H62"/>
      <c r="I62"/>
    </row>
    <row r="63" spans="1:32" s="188" customFormat="1" ht="17.25" customHeight="1" x14ac:dyDescent="0.2">
      <c r="B63"/>
      <c r="C63"/>
      <c r="D63"/>
      <c r="E63"/>
      <c r="F63"/>
      <c r="G63"/>
      <c r="H63"/>
      <c r="I63"/>
    </row>
    <row r="64" spans="1:32" s="188" customFormat="1" ht="17.25" customHeight="1" x14ac:dyDescent="0.2">
      <c r="B64" s="43"/>
      <c r="C64" s="14"/>
    </row>
    <row r="65" spans="2:9" s="188" customFormat="1" ht="17.25" customHeight="1" x14ac:dyDescent="0.2"/>
    <row r="66" spans="2:9" s="188" customFormat="1" x14ac:dyDescent="0.2"/>
    <row r="67" spans="2:9" x14ac:dyDescent="0.2">
      <c r="B67" s="188"/>
      <c r="C67" s="188"/>
      <c r="D67" s="188"/>
      <c r="E67" s="188"/>
      <c r="F67" s="188"/>
      <c r="G67" s="188"/>
      <c r="H67" s="188"/>
      <c r="I67" s="188"/>
    </row>
    <row r="68" spans="2:9" x14ac:dyDescent="0.2">
      <c r="B68" s="188"/>
      <c r="C68" s="188"/>
      <c r="D68" s="188"/>
      <c r="E68" s="188"/>
      <c r="F68" s="188"/>
      <c r="G68" s="188"/>
      <c r="H68" s="188"/>
      <c r="I68" s="188"/>
    </row>
    <row r="69" spans="2:9" ht="15" x14ac:dyDescent="0.2">
      <c r="B69" s="43"/>
      <c r="C69" s="14"/>
      <c r="D69" s="188"/>
      <c r="E69" s="188"/>
      <c r="F69" s="188"/>
      <c r="G69" s="188"/>
      <c r="H69" s="188"/>
      <c r="I69" s="188"/>
    </row>
    <row r="70" spans="2:9" ht="15" x14ac:dyDescent="0.2">
      <c r="B70" s="191"/>
      <c r="C70" s="14"/>
      <c r="D70" s="188"/>
      <c r="E70" s="188"/>
      <c r="F70" s="188"/>
      <c r="G70" s="188"/>
      <c r="H70" s="188"/>
      <c r="I70" s="188"/>
    </row>
    <row r="71" spans="2:9" ht="15" x14ac:dyDescent="0.2">
      <c r="B71" s="191"/>
      <c r="C71" s="14"/>
      <c r="D71" s="188"/>
      <c r="E71" s="188"/>
      <c r="F71" s="188"/>
      <c r="G71" s="188"/>
      <c r="H71" s="188"/>
      <c r="I71" s="188"/>
    </row>
  </sheetData>
  <mergeCells count="3">
    <mergeCell ref="B7:I7"/>
    <mergeCell ref="B8:I8"/>
    <mergeCell ref="B9:I9"/>
  </mergeCells>
  <phoneticPr fontId="4" type="noConversion"/>
  <printOptions horizontalCentered="1"/>
  <pageMargins left="0.51" right="0.511811023622047" top="0.74803149606299202" bottom="0.23622047244094499" header="0" footer="0"/>
  <pageSetup scale="70" orientation="portrait" r:id="rId1"/>
  <headerFooter alignWithMargins="0"/>
  <ignoredErrors>
    <ignoredError sqref="B28:I33 G20:I20 B35:I40 B27:C27 B34:C34 B42:I47 B41:C41 B49:I52 B48:C48"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7E2E-0803-46D2-8CF3-2E5C8BAF08BC}">
  <sheetPr codeName="Sheet10">
    <pageSetUpPr fitToPage="1"/>
  </sheetPr>
  <dimension ref="A1:W77"/>
  <sheetViews>
    <sheetView view="pageBreakPreview" zoomScaleNormal="100" zoomScaleSheetLayoutView="100" workbookViewId="0">
      <selection activeCell="B7" sqref="B7:J7"/>
    </sheetView>
  </sheetViews>
  <sheetFormatPr defaultColWidth="8.5703125" defaultRowHeight="12.75" x14ac:dyDescent="0.2"/>
  <cols>
    <col min="1" max="1" width="2.5703125" customWidth="1"/>
    <col min="2" max="2" width="6.42578125" style="1" customWidth="1"/>
    <col min="3" max="3" width="5.5703125" style="2" customWidth="1"/>
    <col min="4" max="4" width="46.5703125" customWidth="1"/>
    <col min="5" max="5" width="16.42578125" customWidth="1"/>
    <col min="6" max="6" width="28.140625" customWidth="1"/>
    <col min="7" max="7" width="13.5703125" customWidth="1"/>
    <col min="8" max="8" width="12.5703125" customWidth="1"/>
    <col min="9" max="9" width="14.5703125" customWidth="1"/>
    <col min="10" max="10" width="9.5703125" customWidth="1"/>
    <col min="11" max="11" width="2.7109375" customWidth="1"/>
    <col min="12" max="15" width="10.42578125" customWidth="1"/>
    <col min="16" max="16" width="14.5703125" bestFit="1" customWidth="1"/>
    <col min="17" max="17" width="10.42578125" customWidth="1"/>
  </cols>
  <sheetData>
    <row r="1" spans="1:23" ht="15.75" x14ac:dyDescent="0.2">
      <c r="A1" s="14"/>
      <c r="B1" s="237" t="s">
        <v>0</v>
      </c>
      <c r="C1" s="17"/>
      <c r="D1" s="14"/>
      <c r="E1" s="13"/>
      <c r="F1" s="194"/>
      <c r="G1" s="14"/>
      <c r="H1" s="194"/>
      <c r="J1" s="238" t="s">
        <v>1</v>
      </c>
      <c r="K1" s="14"/>
      <c r="L1" s="14"/>
      <c r="M1" s="14"/>
      <c r="N1" s="14"/>
      <c r="O1" s="14"/>
      <c r="P1" s="14"/>
      <c r="Q1" s="14"/>
      <c r="R1" s="3"/>
      <c r="S1" s="3"/>
      <c r="T1" s="3"/>
      <c r="U1" s="3"/>
      <c r="V1" s="3"/>
      <c r="W1" s="3"/>
    </row>
    <row r="2" spans="1:23" ht="15.75" x14ac:dyDescent="0.2">
      <c r="A2" s="14"/>
      <c r="B2" s="115"/>
      <c r="C2" s="15"/>
      <c r="D2" s="194"/>
      <c r="E2" s="194"/>
      <c r="F2" s="14"/>
      <c r="G2" s="194"/>
      <c r="H2" s="194"/>
      <c r="J2" s="238" t="s">
        <v>2</v>
      </c>
      <c r="K2" s="194"/>
      <c r="L2" s="14"/>
      <c r="M2" s="14"/>
      <c r="N2" s="14"/>
      <c r="O2" s="14"/>
      <c r="P2" s="14"/>
      <c r="Q2" s="14"/>
      <c r="R2" s="3"/>
      <c r="S2" s="3"/>
      <c r="T2" s="3"/>
      <c r="U2" s="3"/>
      <c r="V2" s="3"/>
      <c r="W2" s="3"/>
    </row>
    <row r="3" spans="1:23" ht="15.75" x14ac:dyDescent="0.2">
      <c r="A3" s="14"/>
      <c r="B3" s="16"/>
      <c r="C3" s="17"/>
      <c r="D3" s="14"/>
      <c r="E3" s="13"/>
      <c r="F3" s="194"/>
      <c r="G3" s="14"/>
      <c r="H3" s="194"/>
      <c r="J3" s="13" t="s">
        <v>43</v>
      </c>
      <c r="K3" s="14"/>
      <c r="L3" s="14"/>
      <c r="M3" s="14"/>
      <c r="N3" s="14"/>
      <c r="O3" s="14"/>
      <c r="P3" s="14"/>
      <c r="Q3" s="14"/>
      <c r="R3" s="3"/>
      <c r="S3" s="3"/>
      <c r="T3" s="3"/>
      <c r="U3" s="3"/>
      <c r="V3" s="3"/>
      <c r="W3" s="3"/>
    </row>
    <row r="4" spans="1:23" ht="15.75" x14ac:dyDescent="0.2">
      <c r="A4" s="14"/>
      <c r="B4" s="43"/>
      <c r="C4" s="17"/>
      <c r="D4" s="14"/>
      <c r="E4" s="13"/>
      <c r="F4" s="14"/>
      <c r="G4" s="14"/>
      <c r="H4" s="194"/>
      <c r="J4" s="13" t="s">
        <v>97</v>
      </c>
      <c r="K4" s="14"/>
      <c r="L4" s="14"/>
      <c r="M4" s="14"/>
      <c r="N4" s="14"/>
      <c r="O4" s="14"/>
      <c r="P4" s="14"/>
      <c r="Q4" s="14"/>
      <c r="R4" s="3"/>
      <c r="S4" s="3"/>
      <c r="T4" s="3"/>
      <c r="U4" s="3"/>
      <c r="V4" s="3"/>
      <c r="W4" s="3"/>
    </row>
    <row r="5" spans="1:23" ht="15.75" x14ac:dyDescent="0.2">
      <c r="A5" s="14"/>
      <c r="B5" s="43"/>
      <c r="C5" s="17"/>
      <c r="D5" s="14"/>
      <c r="E5" s="13"/>
      <c r="F5" s="14"/>
      <c r="G5" s="14"/>
      <c r="H5" s="194"/>
      <c r="J5" s="13" t="s">
        <v>5</v>
      </c>
      <c r="K5" s="14"/>
      <c r="L5" s="14"/>
      <c r="M5" s="14"/>
      <c r="N5" s="14"/>
      <c r="O5" s="14"/>
      <c r="P5" s="14"/>
      <c r="Q5" s="14"/>
      <c r="R5" s="3"/>
      <c r="S5" s="3"/>
      <c r="T5" s="3"/>
      <c r="U5" s="3"/>
      <c r="V5" s="3"/>
      <c r="W5" s="3"/>
    </row>
    <row r="6" spans="1:23" ht="15.75" x14ac:dyDescent="0.2">
      <c r="A6" s="14"/>
      <c r="B6" s="43"/>
      <c r="C6" s="17"/>
      <c r="D6" s="14"/>
      <c r="E6" s="14"/>
      <c r="F6" s="14"/>
      <c r="G6" s="14"/>
      <c r="H6" s="194"/>
      <c r="J6" s="13" t="s">
        <v>139</v>
      </c>
      <c r="K6" s="14"/>
      <c r="L6" s="14"/>
      <c r="M6" s="14"/>
      <c r="N6" s="14"/>
      <c r="O6" s="14"/>
      <c r="P6" s="14"/>
      <c r="Q6" s="14"/>
      <c r="R6" s="3"/>
      <c r="S6" s="3"/>
      <c r="T6" s="3"/>
      <c r="U6" s="3"/>
      <c r="V6" s="3"/>
      <c r="W6" s="3"/>
    </row>
    <row r="7" spans="1:23" ht="15" x14ac:dyDescent="0.2">
      <c r="A7" s="14"/>
      <c r="B7" s="437" t="s">
        <v>139</v>
      </c>
      <c r="C7" s="437"/>
      <c r="D7" s="437"/>
      <c r="E7" s="437"/>
      <c r="F7" s="437"/>
      <c r="G7" s="437"/>
      <c r="H7" s="437"/>
      <c r="I7" s="437"/>
      <c r="J7" s="437"/>
      <c r="K7" s="14"/>
      <c r="L7" s="14"/>
      <c r="M7" s="14"/>
      <c r="N7" s="14"/>
      <c r="O7" s="14"/>
      <c r="P7" s="14"/>
      <c r="Q7" s="14"/>
      <c r="R7" s="3"/>
      <c r="S7" s="3"/>
      <c r="T7" s="3"/>
      <c r="U7" s="3"/>
      <c r="V7" s="3"/>
      <c r="W7" s="3"/>
    </row>
    <row r="8" spans="1:23" ht="15" x14ac:dyDescent="0.2">
      <c r="A8" s="14"/>
      <c r="B8" s="437" t="s">
        <v>140</v>
      </c>
      <c r="C8" s="437"/>
      <c r="D8" s="437"/>
      <c r="E8" s="437"/>
      <c r="F8" s="437"/>
      <c r="G8" s="437"/>
      <c r="H8" s="437"/>
      <c r="I8" s="437"/>
      <c r="J8" s="437"/>
      <c r="K8" s="14"/>
      <c r="L8" s="14"/>
      <c r="M8" s="14"/>
      <c r="N8" s="14"/>
      <c r="O8" s="14"/>
      <c r="P8" s="14"/>
      <c r="Q8" s="14"/>
      <c r="R8" s="3"/>
      <c r="S8" s="3"/>
      <c r="T8" s="3"/>
      <c r="U8" s="3"/>
      <c r="V8" s="3"/>
      <c r="W8" s="3"/>
    </row>
    <row r="9" spans="1:23" ht="15" x14ac:dyDescent="0.2">
      <c r="A9" s="14"/>
      <c r="B9" s="438" t="s">
        <v>131</v>
      </c>
      <c r="C9" s="438"/>
      <c r="D9" s="438"/>
      <c r="E9" s="438"/>
      <c r="F9" s="438"/>
      <c r="G9" s="438"/>
      <c r="H9" s="438"/>
      <c r="I9" s="438"/>
      <c r="J9" s="438"/>
      <c r="K9" s="14"/>
      <c r="L9" s="14"/>
      <c r="M9" s="14"/>
      <c r="N9" s="14"/>
      <c r="O9" s="14"/>
      <c r="P9" s="14"/>
      <c r="Q9" s="14"/>
      <c r="R9" s="3"/>
      <c r="S9" s="3"/>
      <c r="T9" s="3"/>
      <c r="U9" s="3"/>
      <c r="V9" s="3"/>
      <c r="W9" s="3"/>
    </row>
    <row r="10" spans="1:23" ht="15.75" x14ac:dyDescent="0.2">
      <c r="A10" s="14"/>
      <c r="B10" s="43"/>
      <c r="C10" s="17"/>
      <c r="D10" s="14"/>
      <c r="E10" s="14"/>
      <c r="F10" s="14"/>
      <c r="G10" s="14"/>
      <c r="H10" s="14"/>
      <c r="I10" s="14"/>
      <c r="J10" s="14"/>
      <c r="K10" s="14"/>
      <c r="L10" s="14"/>
      <c r="M10" s="14"/>
      <c r="N10" s="14"/>
      <c r="O10" s="14"/>
      <c r="P10" s="14"/>
      <c r="Q10" s="14"/>
      <c r="R10" s="3"/>
      <c r="S10" s="3"/>
      <c r="T10" s="3"/>
      <c r="U10" s="3"/>
      <c r="V10" s="3"/>
      <c r="W10" s="3"/>
    </row>
    <row r="11" spans="1:23" s="176" customFormat="1" ht="14.25" x14ac:dyDescent="0.2">
      <c r="B11" s="343" t="s">
        <v>141</v>
      </c>
      <c r="C11" s="239"/>
      <c r="K11" s="164"/>
    </row>
    <row r="12" spans="1:23" s="176" customFormat="1" ht="19.149999999999999" customHeight="1" x14ac:dyDescent="0.2">
      <c r="A12" s="164"/>
      <c r="B12" s="344">
        <v>1</v>
      </c>
      <c r="C12" s="161" t="s">
        <v>142</v>
      </c>
      <c r="E12" s="188"/>
      <c r="F12" s="188"/>
      <c r="G12" s="188"/>
      <c r="H12" s="188"/>
      <c r="J12" s="164"/>
      <c r="L12" s="342"/>
      <c r="M12" s="164"/>
    </row>
    <row r="13" spans="1:23" s="176" customFormat="1" ht="40.5" customHeight="1" x14ac:dyDescent="0.2">
      <c r="A13" s="164"/>
      <c r="B13" s="251"/>
      <c r="C13" s="297" t="s">
        <v>143</v>
      </c>
      <c r="D13" s="297" t="s">
        <v>144</v>
      </c>
      <c r="E13" s="263" t="s">
        <v>145</v>
      </c>
      <c r="F13" s="263" t="s">
        <v>72</v>
      </c>
      <c r="G13" s="297" t="s">
        <v>146</v>
      </c>
      <c r="H13" s="297" t="s">
        <v>147</v>
      </c>
      <c r="I13" s="297" t="s">
        <v>148</v>
      </c>
      <c r="M13" s="164"/>
    </row>
    <row r="14" spans="1:23" s="176" customFormat="1" ht="19.149999999999999" customHeight="1" x14ac:dyDescent="0.2">
      <c r="A14" s="164"/>
      <c r="B14" s="251"/>
      <c r="C14" s="297">
        <v>1</v>
      </c>
      <c r="D14" s="297" t="s">
        <v>149</v>
      </c>
      <c r="E14" s="297" t="s">
        <v>150</v>
      </c>
      <c r="F14" s="263" t="s">
        <v>126</v>
      </c>
      <c r="G14" s="315">
        <v>44831</v>
      </c>
      <c r="H14" s="314">
        <v>76.400000000000006</v>
      </c>
      <c r="I14" s="298">
        <f>MROUND((DATE(YEAR(G14),12,31)-G14)/30,0.5)</f>
        <v>3</v>
      </c>
      <c r="K14" s="266"/>
      <c r="L14" s="266"/>
      <c r="M14" s="164"/>
    </row>
    <row r="15" spans="1:23" ht="14.25" x14ac:dyDescent="0.2">
      <c r="B15" s="251"/>
    </row>
    <row r="16" spans="1:23" ht="30.75" customHeight="1" x14ac:dyDescent="0.2">
      <c r="B16" s="344">
        <v>2</v>
      </c>
      <c r="C16" s="463" t="s">
        <v>151</v>
      </c>
      <c r="D16" s="463"/>
      <c r="E16" s="463"/>
      <c r="F16" s="463"/>
      <c r="G16" s="463"/>
      <c r="H16" s="463"/>
      <c r="I16" s="463"/>
    </row>
    <row r="17" spans="2:11" ht="15" x14ac:dyDescent="0.2">
      <c r="B17" s="345"/>
      <c r="C17" s="166"/>
      <c r="D17" s="166"/>
      <c r="E17" s="166"/>
      <c r="F17" s="166"/>
      <c r="G17" s="166"/>
      <c r="H17" s="166"/>
      <c r="I17" s="166"/>
    </row>
    <row r="18" spans="2:11" s="194" customFormat="1" ht="44.1" customHeight="1" x14ac:dyDescent="0.2">
      <c r="B18" s="346"/>
      <c r="C18" s="460" t="s">
        <v>152</v>
      </c>
      <c r="D18" s="461"/>
      <c r="E18" s="462"/>
    </row>
    <row r="19" spans="2:11" s="194" customFormat="1" ht="26.1" customHeight="1" x14ac:dyDescent="0.2">
      <c r="B19" s="346"/>
      <c r="C19" s="297" t="s">
        <v>143</v>
      </c>
      <c r="D19" s="322" t="s">
        <v>153</v>
      </c>
      <c r="E19" s="297">
        <v>2024</v>
      </c>
    </row>
    <row r="20" spans="2:11" s="194" customFormat="1" ht="15" x14ac:dyDescent="0.2">
      <c r="B20" s="346"/>
      <c r="C20" s="326"/>
      <c r="D20" s="323"/>
      <c r="E20" s="317"/>
    </row>
    <row r="21" spans="2:11" s="194" customFormat="1" ht="23.1" customHeight="1" x14ac:dyDescent="0.2">
      <c r="B21" s="346"/>
      <c r="C21" s="327" t="s">
        <v>154</v>
      </c>
      <c r="D21" s="324" t="s">
        <v>155</v>
      </c>
      <c r="E21" s="318">
        <v>11357.63253184</v>
      </c>
    </row>
    <row r="22" spans="2:11" s="194" customFormat="1" ht="25.5" x14ac:dyDescent="0.2">
      <c r="B22" s="346"/>
      <c r="C22" s="327" t="s">
        <v>156</v>
      </c>
      <c r="D22" s="324" t="s">
        <v>157</v>
      </c>
      <c r="E22" s="319">
        <v>3165.7427661032589</v>
      </c>
    </row>
    <row r="23" spans="2:11" s="194" customFormat="1" ht="15" x14ac:dyDescent="0.2">
      <c r="B23" s="346"/>
      <c r="C23" s="327" t="s">
        <v>158</v>
      </c>
      <c r="D23" s="324" t="s">
        <v>159</v>
      </c>
      <c r="E23" s="320">
        <f>E21-E22</f>
        <v>8191.8897657367406</v>
      </c>
    </row>
    <row r="24" spans="2:11" s="194" customFormat="1" ht="15" x14ac:dyDescent="0.2">
      <c r="B24" s="346"/>
      <c r="C24" s="327"/>
      <c r="D24" s="324"/>
      <c r="E24" s="318"/>
    </row>
    <row r="25" spans="2:11" s="194" customFormat="1" ht="15" customHeight="1" x14ac:dyDescent="0.2">
      <c r="B25" s="346"/>
      <c r="C25" s="327" t="s">
        <v>160</v>
      </c>
      <c r="D25" s="324" t="s">
        <v>161</v>
      </c>
      <c r="E25" s="321">
        <v>-0.64453029955555619</v>
      </c>
    </row>
    <row r="26" spans="2:11" s="194" customFormat="1" ht="56.65" customHeight="1" x14ac:dyDescent="0.2">
      <c r="B26" s="346"/>
      <c r="C26" s="347" t="s">
        <v>162</v>
      </c>
      <c r="D26" s="325" t="s">
        <v>163</v>
      </c>
      <c r="E26" s="316">
        <f>E23+E25</f>
        <v>8191.2452354371853</v>
      </c>
    </row>
    <row r="27" spans="2:11" ht="15" x14ac:dyDescent="0.2">
      <c r="B27" s="345"/>
      <c r="C27" s="14"/>
      <c r="D27" s="194"/>
      <c r="E27" s="194"/>
      <c r="F27" s="194"/>
      <c r="G27" s="194"/>
      <c r="H27" s="194"/>
      <c r="I27" s="194"/>
    </row>
    <row r="28" spans="2:11" ht="32.25" customHeight="1" x14ac:dyDescent="0.2">
      <c r="B28" s="251" t="s">
        <v>164</v>
      </c>
      <c r="C28" s="464" t="s">
        <v>165</v>
      </c>
      <c r="D28" s="463"/>
      <c r="E28" s="463"/>
      <c r="F28" s="463"/>
      <c r="G28" s="463"/>
      <c r="H28" s="463"/>
      <c r="I28" s="463"/>
      <c r="J28" s="463"/>
      <c r="K28" s="301"/>
    </row>
    <row r="29" spans="2:11" ht="32.65" customHeight="1" x14ac:dyDescent="0.2">
      <c r="B29" s="175"/>
      <c r="C29" s="454"/>
      <c r="D29" s="454"/>
      <c r="E29" s="454"/>
      <c r="F29" s="454"/>
      <c r="G29" s="454"/>
      <c r="H29" s="454"/>
      <c r="I29" s="454"/>
    </row>
    <row r="30" spans="2:11" ht="15" x14ac:dyDescent="0.2">
      <c r="C30" s="249"/>
      <c r="D30" s="249"/>
      <c r="E30" s="249"/>
      <c r="F30" s="249"/>
      <c r="G30" s="249"/>
      <c r="H30" s="249"/>
      <c r="I30" s="249"/>
    </row>
    <row r="60" spans="2:9" ht="15" x14ac:dyDescent="0.2">
      <c r="B60" s="180">
        <v>1</v>
      </c>
      <c r="C60" s="455" t="s">
        <v>166</v>
      </c>
      <c r="D60" s="455"/>
      <c r="E60" s="455"/>
      <c r="F60" s="455"/>
      <c r="G60" s="455"/>
      <c r="H60" s="455"/>
      <c r="I60" s="455"/>
    </row>
    <row r="61" spans="2:9" ht="15" x14ac:dyDescent="0.2">
      <c r="B61" s="180"/>
      <c r="C61" s="240" t="s">
        <v>167</v>
      </c>
      <c r="D61" s="241"/>
      <c r="E61" s="241"/>
      <c r="F61" s="241"/>
      <c r="G61" s="241"/>
      <c r="H61" s="241"/>
      <c r="I61" s="242"/>
    </row>
    <row r="62" spans="2:9" ht="15" x14ac:dyDescent="0.2">
      <c r="B62" s="180"/>
      <c r="C62" s="243" t="s">
        <v>168</v>
      </c>
      <c r="D62" s="243" t="s">
        <v>169</v>
      </c>
      <c r="E62" s="243" t="s">
        <v>146</v>
      </c>
      <c r="F62" s="243" t="s">
        <v>115</v>
      </c>
      <c r="G62" s="457" t="s">
        <v>170</v>
      </c>
      <c r="H62" s="458"/>
      <c r="I62" s="242"/>
    </row>
    <row r="63" spans="2:9" ht="15" x14ac:dyDescent="0.2">
      <c r="B63" s="180"/>
      <c r="C63" s="244" t="s">
        <v>171</v>
      </c>
      <c r="D63" s="245"/>
      <c r="E63" s="245">
        <v>42546</v>
      </c>
      <c r="F63" s="246">
        <v>88.105000000000004</v>
      </c>
      <c r="G63" s="456" t="s">
        <v>172</v>
      </c>
      <c r="H63" s="456"/>
      <c r="I63" s="242"/>
    </row>
    <row r="64" spans="2:9" ht="15" x14ac:dyDescent="0.2">
      <c r="B64" s="180"/>
      <c r="C64" s="247" t="s">
        <v>173</v>
      </c>
      <c r="D64" s="245"/>
      <c r="E64" s="245">
        <v>42735</v>
      </c>
      <c r="F64" s="246">
        <v>160</v>
      </c>
      <c r="G64" s="456" t="s">
        <v>174</v>
      </c>
      <c r="H64" s="456"/>
      <c r="I64" s="242"/>
    </row>
    <row r="65" spans="2:9" ht="15" x14ac:dyDescent="0.2">
      <c r="B65" s="180"/>
      <c r="C65" s="244" t="s">
        <v>175</v>
      </c>
      <c r="D65" s="244"/>
      <c r="E65" s="245">
        <v>42830</v>
      </c>
      <c r="F65" s="246">
        <v>103.3</v>
      </c>
      <c r="G65" s="456" t="s">
        <v>176</v>
      </c>
      <c r="H65" s="456"/>
      <c r="I65" s="242"/>
    </row>
    <row r="66" spans="2:9" ht="15" x14ac:dyDescent="0.2">
      <c r="B66" s="180"/>
      <c r="C66" s="244" t="s">
        <v>177</v>
      </c>
      <c r="D66" s="244"/>
      <c r="E66" s="245">
        <v>42856</v>
      </c>
      <c r="F66" s="246">
        <v>87.9</v>
      </c>
      <c r="G66" s="456" t="s">
        <v>178</v>
      </c>
      <c r="H66" s="456"/>
      <c r="I66" s="242"/>
    </row>
    <row r="67" spans="2:9" ht="15" x14ac:dyDescent="0.2">
      <c r="B67" s="180"/>
      <c r="C67" s="247" t="s">
        <v>173</v>
      </c>
      <c r="D67" s="244"/>
      <c r="E67" s="245">
        <v>44165</v>
      </c>
      <c r="F67" s="248">
        <v>320.86</v>
      </c>
      <c r="G67" s="456" t="s">
        <v>179</v>
      </c>
      <c r="H67" s="456"/>
      <c r="I67" s="242"/>
    </row>
    <row r="68" spans="2:9" ht="15" x14ac:dyDescent="0.2">
      <c r="B68" s="180"/>
      <c r="C68" s="247" t="s">
        <v>180</v>
      </c>
      <c r="D68" s="244"/>
      <c r="E68" s="245">
        <v>44165</v>
      </c>
      <c r="F68" s="248">
        <v>68.7</v>
      </c>
      <c r="G68" s="456" t="s">
        <v>179</v>
      </c>
      <c r="H68" s="456"/>
      <c r="I68" s="242"/>
    </row>
    <row r="69" spans="2:9" ht="15" x14ac:dyDescent="0.2">
      <c r="B69" s="183"/>
      <c r="C69" s="247" t="s">
        <v>181</v>
      </c>
      <c r="D69" s="244" t="s">
        <v>182</v>
      </c>
      <c r="E69" s="245">
        <v>43983</v>
      </c>
      <c r="F69" s="248">
        <f>4764.3-2.5</f>
        <v>4761.8</v>
      </c>
      <c r="G69" s="456" t="s">
        <v>183</v>
      </c>
      <c r="H69" s="456"/>
      <c r="I69" s="242"/>
    </row>
    <row r="70" spans="2:9" ht="15" x14ac:dyDescent="0.2">
      <c r="B70" s="183"/>
      <c r="C70" s="455" t="s">
        <v>184</v>
      </c>
      <c r="D70" s="455"/>
      <c r="E70" s="455"/>
      <c r="F70" s="455"/>
      <c r="G70" s="455"/>
      <c r="H70" s="455"/>
      <c r="I70" s="455"/>
    </row>
    <row r="71" spans="2:9" ht="15" x14ac:dyDescent="0.2">
      <c r="B71" s="180">
        <v>2</v>
      </c>
      <c r="C71" s="455" t="s">
        <v>185</v>
      </c>
      <c r="D71" s="455"/>
      <c r="E71" s="455"/>
      <c r="F71" s="455"/>
      <c r="G71" s="455"/>
      <c r="H71" s="455"/>
      <c r="I71" s="455"/>
    </row>
    <row r="72" spans="2:9" ht="15" x14ac:dyDescent="0.2">
      <c r="B72" s="180">
        <v>3</v>
      </c>
      <c r="C72" s="455" t="s">
        <v>186</v>
      </c>
      <c r="D72" s="455"/>
      <c r="E72" s="455"/>
      <c r="F72" s="455"/>
      <c r="G72" s="455"/>
      <c r="H72" s="455"/>
      <c r="I72" s="455"/>
    </row>
    <row r="73" spans="2:9" ht="15" x14ac:dyDescent="0.2">
      <c r="B73" s="180">
        <v>4</v>
      </c>
      <c r="C73" s="459" t="s">
        <v>187</v>
      </c>
      <c r="D73" s="459"/>
      <c r="E73" s="459"/>
      <c r="F73" s="459"/>
      <c r="G73" s="459"/>
      <c r="H73" s="459"/>
      <c r="I73" s="459"/>
    </row>
    <row r="74" spans="2:9" ht="15" x14ac:dyDescent="0.2">
      <c r="B74" s="180"/>
      <c r="C74" s="455" t="s">
        <v>188</v>
      </c>
      <c r="D74" s="455"/>
      <c r="E74" s="455"/>
      <c r="F74" s="455"/>
      <c r="G74" s="455"/>
      <c r="H74" s="455"/>
      <c r="I74" s="455"/>
    </row>
    <row r="75" spans="2:9" ht="15" x14ac:dyDescent="0.2">
      <c r="B75" s="180">
        <v>5</v>
      </c>
      <c r="C75" s="455" t="s">
        <v>189</v>
      </c>
      <c r="D75" s="455"/>
      <c r="E75" s="455"/>
      <c r="F75" s="455"/>
      <c r="G75" s="455"/>
      <c r="H75" s="455"/>
      <c r="I75" s="455"/>
    </row>
    <row r="76" spans="2:9" ht="15" x14ac:dyDescent="0.2">
      <c r="B76" s="180">
        <v>6</v>
      </c>
      <c r="C76" s="455" t="s">
        <v>190</v>
      </c>
      <c r="D76" s="455"/>
      <c r="E76" s="455"/>
      <c r="F76" s="455"/>
      <c r="G76" s="455"/>
      <c r="H76" s="455"/>
      <c r="I76" s="455"/>
    </row>
    <row r="77" spans="2:9" ht="15" x14ac:dyDescent="0.2">
      <c r="B77" s="180">
        <v>7</v>
      </c>
      <c r="C77" s="455" t="s">
        <v>191</v>
      </c>
      <c r="D77" s="455"/>
      <c r="E77" s="455"/>
      <c r="F77" s="455"/>
      <c r="G77" s="455"/>
      <c r="H77" s="455"/>
      <c r="I77" s="455"/>
    </row>
  </sheetData>
  <mergeCells count="24">
    <mergeCell ref="C29:I29"/>
    <mergeCell ref="B7:J7"/>
    <mergeCell ref="B8:J8"/>
    <mergeCell ref="B9:J9"/>
    <mergeCell ref="C70:I70"/>
    <mergeCell ref="C18:E18"/>
    <mergeCell ref="C16:I16"/>
    <mergeCell ref="G69:H69"/>
    <mergeCell ref="G65:H65"/>
    <mergeCell ref="G66:H66"/>
    <mergeCell ref="G67:H67"/>
    <mergeCell ref="G68:H68"/>
    <mergeCell ref="C28:J28"/>
    <mergeCell ref="C77:I77"/>
    <mergeCell ref="C75:I75"/>
    <mergeCell ref="C76:I76"/>
    <mergeCell ref="G64:H64"/>
    <mergeCell ref="C60:I60"/>
    <mergeCell ref="G62:H62"/>
    <mergeCell ref="G63:H63"/>
    <mergeCell ref="C71:I71"/>
    <mergeCell ref="C72:I72"/>
    <mergeCell ref="C73:I73"/>
    <mergeCell ref="C74:I74"/>
  </mergeCells>
  <printOptions horizontalCentered="1"/>
  <pageMargins left="0.511811023622047" right="0.511811023622047" top="0.98425196850393704" bottom="0.23622047244094499" header="0" footer="0"/>
  <pageSetup scale="6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64E8F6005AB04CA145165DCE5B4740" ma:contentTypeVersion="11" ma:contentTypeDescription="Create a new document." ma:contentTypeScope="" ma:versionID="46045b13edf55793620be3a60ae0d156">
  <xsd:schema xmlns:xsd="http://www.w3.org/2001/XMLSchema" xmlns:xs="http://www.w3.org/2001/XMLSchema" xmlns:p="http://schemas.microsoft.com/office/2006/metadata/properties" xmlns:ns2="8717f32f-3354-4d88-be23-dbe669d82483" xmlns:ns3="9909a1fe-d543-41d5-a7bd-5a24856ec748" targetNamespace="http://schemas.microsoft.com/office/2006/metadata/properties" ma:root="true" ma:fieldsID="7607191f5b5bdabc4f14e5dae91bfb7d" ns2:_="" ns3:_="">
    <xsd:import namespace="8717f32f-3354-4d88-be23-dbe669d82483"/>
    <xsd:import namespace="9909a1fe-d543-41d5-a7bd-5a24856ec74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17f32f-3354-4d88-be23-dbe669d82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9835351-e7e6-449a-a226-ed0f36744de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9a1fe-d543-41d5-a7bd-5a24856ec74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ad76bb-071d-4cee-8557-0b0a240fd8f7}" ma:internalName="TaxCatchAll" ma:showField="CatchAllData" ma:web="9909a1fe-d543-41d5-a7bd-5a24856ec7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17f32f-3354-4d88-be23-dbe669d82483">
      <Terms xmlns="http://schemas.microsoft.com/office/infopath/2007/PartnerControls"/>
    </lcf76f155ced4ddcb4097134ff3c332f>
    <TaxCatchAll xmlns="9909a1fe-d543-41d5-a7bd-5a24856ec748" xsi:nil="true"/>
  </documentManagement>
</p:properties>
</file>

<file path=customXml/itemProps1.xml><?xml version="1.0" encoding="utf-8"?>
<ds:datastoreItem xmlns:ds="http://schemas.openxmlformats.org/officeDocument/2006/customXml" ds:itemID="{5EE5E662-E706-4A77-ADE4-39446E53C5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17f32f-3354-4d88-be23-dbe669d82483"/>
    <ds:schemaRef ds:uri="9909a1fe-d543-41d5-a7bd-5a24856ec7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2FCADA-A07A-4FFC-90D7-A6348EE6E8DC}">
  <ds:schemaRefs>
    <ds:schemaRef ds:uri="http://schemas.microsoft.com/sharepoint/v3/contenttype/forms"/>
  </ds:schemaRefs>
</ds:datastoreItem>
</file>

<file path=customXml/itemProps3.xml><?xml version="1.0" encoding="utf-8"?>
<ds:datastoreItem xmlns:ds="http://schemas.openxmlformats.org/officeDocument/2006/customXml" ds:itemID="{98A24BF8-0189-47BE-8737-628CF971E30A}">
  <ds:schemaRefs>
    <ds:schemaRef ds:uri="http://purl.org/dc/terms/"/>
    <ds:schemaRef ds:uri="http://purl.org/dc/dcmitype/"/>
    <ds:schemaRef ds:uri="8717f32f-3354-4d88-be23-dbe669d82483"/>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9909a1fe-d543-41d5-a7bd-5a24856ec748"/>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34</vt:i4>
      </vt:variant>
    </vt:vector>
  </HeadingPairs>
  <TitlesOfParts>
    <vt:vector size="62" baseType="lpstr">
      <vt:lpstr>B1-1-1_Table 1</vt:lpstr>
      <vt:lpstr>B1-1-1_Table 2</vt:lpstr>
      <vt:lpstr>B1-1-1_Table 3</vt:lpstr>
      <vt:lpstr>B2-1-1_Table 1</vt:lpstr>
      <vt:lpstr>B2-1-1_Table 2</vt:lpstr>
      <vt:lpstr>B2-2-1_Table 1</vt:lpstr>
      <vt:lpstr>B2-3-1_Table 1</vt:lpstr>
      <vt:lpstr>B2-3-1_Table 2</vt:lpstr>
      <vt:lpstr>B2-3-1_Table 2a</vt:lpstr>
      <vt:lpstr>B2-3-1_Table 3</vt:lpstr>
      <vt:lpstr>B2-3-1_Table 3a</vt:lpstr>
      <vt:lpstr>B2-4-1_Table 1</vt:lpstr>
      <vt:lpstr>B2-4-1_Table 2</vt:lpstr>
      <vt:lpstr>B2-4-1_Table 3</vt:lpstr>
      <vt:lpstr>B2-5-1_Table 1</vt:lpstr>
      <vt:lpstr>B2-5-1_Table 2</vt:lpstr>
      <vt:lpstr>B3-1-1_Table 1</vt:lpstr>
      <vt:lpstr>B3-1-1_Table 2</vt:lpstr>
      <vt:lpstr>B3-2-1_Table 1</vt:lpstr>
      <vt:lpstr>B3-3-1_Table 1</vt:lpstr>
      <vt:lpstr>B3-3-1_Table 1a</vt:lpstr>
      <vt:lpstr>B3-3-1_Table 2</vt:lpstr>
      <vt:lpstr>B3-3-1_Table 2a</vt:lpstr>
      <vt:lpstr>B3-4-1_Table 1</vt:lpstr>
      <vt:lpstr>B3-4-1_Table 2</vt:lpstr>
      <vt:lpstr>B3-5-1_Table 1</vt:lpstr>
      <vt:lpstr>B3-5-1_Table 2</vt:lpstr>
      <vt:lpstr>B3-5-1_Table 3</vt:lpstr>
      <vt:lpstr>'B1-1-1_Table 1'!Print_Area</vt:lpstr>
      <vt:lpstr>'B1-1-1_Table 2'!Print_Area</vt:lpstr>
      <vt:lpstr>'B1-1-1_Table 3'!Print_Area</vt:lpstr>
      <vt:lpstr>'B2-1-1_Table 1'!Print_Area</vt:lpstr>
      <vt:lpstr>'B2-1-1_Table 2'!Print_Area</vt:lpstr>
      <vt:lpstr>'B2-2-1_Table 1'!Print_Area</vt:lpstr>
      <vt:lpstr>'B2-3-1_Table 1'!Print_Area</vt:lpstr>
      <vt:lpstr>'B2-3-1_Table 2'!Print_Area</vt:lpstr>
      <vt:lpstr>'B2-3-1_Table 2a'!Print_Area</vt:lpstr>
      <vt:lpstr>'B2-3-1_Table 3'!Print_Area</vt:lpstr>
      <vt:lpstr>'B2-3-1_Table 3a'!Print_Area</vt:lpstr>
      <vt:lpstr>'B2-4-1_Table 1'!Print_Area</vt:lpstr>
      <vt:lpstr>'B2-4-1_Table 2'!Print_Area</vt:lpstr>
      <vt:lpstr>'B2-4-1_Table 3'!Print_Area</vt:lpstr>
      <vt:lpstr>'B2-5-1_Table 1'!Print_Area</vt:lpstr>
      <vt:lpstr>'B2-5-1_Table 2'!Print_Area</vt:lpstr>
      <vt:lpstr>'B3-1-1_Table 1'!Print_Area</vt:lpstr>
      <vt:lpstr>'B3-1-1_Table 2'!Print_Area</vt:lpstr>
      <vt:lpstr>'B3-2-1_Table 1'!Print_Area</vt:lpstr>
      <vt:lpstr>'B3-3-1_Table 1'!Print_Area</vt:lpstr>
      <vt:lpstr>'B3-3-1_Table 1a'!Print_Area</vt:lpstr>
      <vt:lpstr>'B3-3-1_Table 2'!Print_Area</vt:lpstr>
      <vt:lpstr>'B3-3-1_Table 2a'!Print_Area</vt:lpstr>
      <vt:lpstr>'B3-4-1_Table 1'!Print_Area</vt:lpstr>
      <vt:lpstr>'B3-4-1_Table 2'!Print_Area</vt:lpstr>
      <vt:lpstr>'B3-5-1_Table 1'!Print_Area</vt:lpstr>
      <vt:lpstr>'B3-5-1_Table 2'!Print_Area</vt:lpstr>
      <vt:lpstr>'B3-5-1_Table 3'!Print_Area</vt:lpstr>
      <vt:lpstr>'B2-5-1_Table 2'!Print_Titles</vt:lpstr>
      <vt:lpstr>'B3-2-1_Table 1'!Print_Titles</vt:lpstr>
      <vt:lpstr>'B3-3-1_Table 1'!Print_Titles</vt:lpstr>
      <vt:lpstr>'B3-3-1_Table 2'!Print_Titles</vt:lpstr>
      <vt:lpstr>'B3-4-1_Table 1'!Print_Titles</vt:lpstr>
      <vt:lpstr>'B3-4-1_Table 2'!Print_Titles</vt:lpstr>
    </vt:vector>
  </TitlesOfParts>
  <Manager/>
  <Company>Ontario Power Generation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Rate Base_Hydro</dc:title>
  <dc:subject/>
  <dc:creator>585004</dc:creator>
  <cp:keywords/>
  <dc:description/>
  <cp:lastModifiedBy>Ian McLeod</cp:lastModifiedBy>
  <cp:revision/>
  <dcterms:created xsi:type="dcterms:W3CDTF">2005-10-06T18:39:26Z</dcterms:created>
  <dcterms:modified xsi:type="dcterms:W3CDTF">2025-12-16T04:52:47Z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1937467546</vt:i4>
  </property>
  <property fmtid="{D5CDD505-2E9C-101B-9397-08002B2CF9AE}" pid="3" name="_EmailSubject">
    <vt:lpwstr>OEB Filing for Prescribed Facilities - Witness Review Material for Rate Base/Cost of Capital Panel</vt:lpwstr>
  </property>
  <property fmtid="{D5CDD505-2E9C-101B-9397-08002B2CF9AE}" pid="4" name="_AuthorEmail">
    <vt:lpwstr>greg.towstego@opg.com</vt:lpwstr>
  </property>
  <property fmtid="{D5CDD505-2E9C-101B-9397-08002B2CF9AE}" pid="5" name="_AuthorEmailDisplayName">
    <vt:lpwstr>TOWSTEGO Greg -REGAFFCRPSTY</vt:lpwstr>
  </property>
  <property fmtid="{D5CDD505-2E9C-101B-9397-08002B2CF9AE}" pid="6" name="_PreviousAdHocReviewCycleID">
    <vt:i4>1748513032</vt:i4>
  </property>
  <property fmtid="{D5CDD505-2E9C-101B-9397-08002B2CF9AE}" pid="7" name="_ReviewingToolsShownOnce">
    <vt:lpwstr/>
  </property>
  <property fmtid="{D5CDD505-2E9C-101B-9397-08002B2CF9AE}" pid="8" name="ContentTypeId">
    <vt:lpwstr>0x0101005A64E8F6005AB04CA145165DCE5B4740</vt:lpwstr>
  </property>
  <property fmtid="{D5CDD505-2E9C-101B-9397-08002B2CF9AE}" pid="9" name="MSIP_Label_fc8383d6-8835-4200-a4fc-1770f5e9c0ac_Enabled">
    <vt:lpwstr>True</vt:lpwstr>
  </property>
  <property fmtid="{D5CDD505-2E9C-101B-9397-08002B2CF9AE}" pid="10" name="MSIP_Label_fc8383d6-8835-4200-a4fc-1770f5e9c0ac_SiteId">
    <vt:lpwstr>962f21cf-93ea-449f-99bf-402e2b2987b2</vt:lpwstr>
  </property>
  <property fmtid="{D5CDD505-2E9C-101B-9397-08002B2CF9AE}" pid="11" name="MSIP_Label_fc8383d6-8835-4200-a4fc-1770f5e9c0ac_Owner">
    <vt:lpwstr>matthew.kirk@opg.com</vt:lpwstr>
  </property>
  <property fmtid="{D5CDD505-2E9C-101B-9397-08002B2CF9AE}" pid="12" name="MSIP_Label_fc8383d6-8835-4200-a4fc-1770f5e9c0ac_SetDate">
    <vt:lpwstr>2019-02-01T16:36:39.0647245Z</vt:lpwstr>
  </property>
  <property fmtid="{D5CDD505-2E9C-101B-9397-08002B2CF9AE}" pid="13" name="MSIP_Label_fc8383d6-8835-4200-a4fc-1770f5e9c0ac_Name">
    <vt:lpwstr>General</vt:lpwstr>
  </property>
  <property fmtid="{D5CDD505-2E9C-101B-9397-08002B2CF9AE}" pid="14" name="MSIP_Label_fc8383d6-8835-4200-a4fc-1770f5e9c0ac_Application">
    <vt:lpwstr>Microsoft Azure Information Protection</vt:lpwstr>
  </property>
  <property fmtid="{D5CDD505-2E9C-101B-9397-08002B2CF9AE}" pid="15" name="MSIP_Label_fc8383d6-8835-4200-a4fc-1770f5e9c0ac_Extended_MSFT_Method">
    <vt:lpwstr>Automatic</vt:lpwstr>
  </property>
  <property fmtid="{D5CDD505-2E9C-101B-9397-08002B2CF9AE}" pid="16" name="Sensitivity">
    <vt:lpwstr>General</vt:lpwstr>
  </property>
  <property fmtid="{D5CDD505-2E9C-101B-9397-08002B2CF9AE}" pid="17" name="MediaServiceImageTags">
    <vt:lpwstr/>
  </property>
  <property fmtid="{D5CDD505-2E9C-101B-9397-08002B2CF9AE}" pid="18" name="Order">
    <vt:r8>1800</vt:r8>
  </property>
  <property fmtid="{D5CDD505-2E9C-101B-9397-08002B2CF9AE}" pid="19" name="xd_Signature">
    <vt:bool>false</vt:bool>
  </property>
  <property fmtid="{D5CDD505-2E9C-101B-9397-08002B2CF9AE}" pid="20" name="xd_ProgID">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TriggerFlowInfo">
    <vt:lpwstr/>
  </property>
</Properties>
</file>