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2A (Rate Base)/0.2 To OEB/"/>
    </mc:Choice>
  </mc:AlternateContent>
  <xr:revisionPtr revIDLastSave="94" documentId="8_{0110C2AC-B94C-48D2-BEDD-405F8DCD2646}" xr6:coauthVersionLast="47" xr6:coauthVersionMax="47" xr10:uidLastSave="{2DE3ED29-E3DA-48D2-9CB9-66542F66FDA1}"/>
  <bookViews>
    <workbookView xWindow="-120" yWindow="-120" windowWidth="29040" windowHeight="15720" tabRatio="704" xr2:uid="{3D4054E1-92DD-4961-90C5-87610CF33C52}"/>
  </bookViews>
  <sheets>
    <sheet name="App.2-ZA_Com. Exp. (2027)" sheetId="6" r:id="rId1"/>
    <sheet name="App.2-ZB_Cost of Power (2027)" sheetId="7" r:id="rId2"/>
    <sheet name="App.2-ZA_Com. Exp. (2028)" sheetId="8" r:id="rId3"/>
    <sheet name="App.2-ZB_Cost of Power (2028)" sheetId="9" r:id="rId4"/>
    <sheet name="App.2-ZA_Com. Exp. (2029)" sheetId="10" r:id="rId5"/>
    <sheet name="App.2-ZB_Cost of Power (2029)" sheetId="11" r:id="rId6"/>
    <sheet name="App.2-ZA_Com. Exp. (2030)" sheetId="12" r:id="rId7"/>
    <sheet name="App.2-ZB_Cost of Power (2030)" sheetId="13" r:id="rId8"/>
    <sheet name="App.2-ZA_Com. Exp. (2031)" sheetId="14" r:id="rId9"/>
    <sheet name="App.2-ZB_Cost of Power (2031)" sheetId="15" r:id="rId10"/>
  </sheets>
  <definedNames>
    <definedName name="_Fill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Cash">#REF!</definedName>
    <definedName name="contactf">#REF!</definedName>
    <definedName name="CRLF">#REF!</definedName>
    <definedName name="CustomerAdministration">#REF!</definedName>
    <definedName name="EBNUMBER">#REF!</definedName>
    <definedName name="Fixed_Charges">#REF!</definedName>
    <definedName name="histdate">#REF!</definedName>
    <definedName name="Incr2000">#REF!</definedName>
    <definedName name="Last_Rebasing_Year">#REF!</definedName>
    <definedName name="LDC_LIST">#REF!</definedName>
    <definedName name="LDCLIST">#REF!</definedName>
    <definedName name="LDCNAMES">#REF!</definedName>
    <definedName name="LIMIT">#REF!</definedName>
    <definedName name="LossFactors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dPeak">#REF!</definedName>
    <definedName name="MidPeakPer">#REF!</definedName>
    <definedName name="NonPayment">#REF!</definedName>
    <definedName name="OER">#REF!</definedName>
    <definedName name="OffPeak">#REF!</definedName>
    <definedName name="OffPeakPer">#REF!</definedName>
    <definedName name="OnPeak">#REF!</definedName>
    <definedName name="OnPeakPer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ate_Class">#REF!</definedName>
    <definedName name="RATE_CLASSES">#REF!</definedName>
    <definedName name="ratedescription">#REF!</definedName>
    <definedName name="RebaseYear">#REF!</definedName>
    <definedName name="RebaseYear_1">#REF!</definedName>
    <definedName name="RenameBridge">#REF!</definedName>
    <definedName name="RenameRebase">#REF!</definedName>
    <definedName name="RenameTest">#REF!</definedName>
    <definedName name="RMpilsVer">#REF!</definedName>
    <definedName name="RMversion">#REF!</definedName>
    <definedName name="SALBENF">#REF!</definedName>
    <definedName name="salreg">#REF!</definedName>
    <definedName name="SALREGF">#REF!</definedName>
    <definedName name="SME">#REF!</definedName>
    <definedName name="TableName">"Dummy"</definedName>
    <definedName name="TEMPA">#REF!</definedName>
    <definedName name="Test_Year">#REF!</definedName>
    <definedName name="TestYear">#REF!</definedName>
    <definedName name="TestYr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6" l="1"/>
  <c r="J15" i="7"/>
  <c r="L31" i="6"/>
  <c r="D10" i="15" l="1"/>
  <c r="D10" i="11"/>
  <c r="G52" i="10"/>
  <c r="D10" i="9"/>
  <c r="D10" i="7"/>
  <c r="D10" i="13"/>
  <c r="H69" i="15"/>
  <c r="H69" i="13"/>
  <c r="H69" i="11"/>
  <c r="H69" i="9"/>
  <c r="A71" i="15"/>
  <c r="A69" i="15"/>
  <c r="A54" i="15"/>
  <c r="A52" i="15"/>
  <c r="A71" i="13"/>
  <c r="A69" i="13"/>
  <c r="A54" i="13"/>
  <c r="A52" i="13"/>
  <c r="A71" i="11"/>
  <c r="A69" i="11"/>
  <c r="A54" i="11"/>
  <c r="A52" i="11"/>
  <c r="A71" i="9"/>
  <c r="A69" i="9"/>
  <c r="A54" i="9"/>
  <c r="A52" i="9"/>
  <c r="I67" i="15"/>
  <c r="I68" i="15"/>
  <c r="I69" i="15"/>
  <c r="I70" i="15"/>
  <c r="I72" i="15"/>
  <c r="I58" i="15"/>
  <c r="I57" i="15"/>
  <c r="I56" i="15"/>
  <c r="I49" i="15"/>
  <c r="I50" i="15"/>
  <c r="I51" i="15"/>
  <c r="I52" i="15"/>
  <c r="I53" i="15"/>
  <c r="I55" i="15"/>
  <c r="I73" i="13"/>
  <c r="I69" i="13"/>
  <c r="I70" i="13"/>
  <c r="I72" i="13"/>
  <c r="I66" i="13"/>
  <c r="I67" i="13"/>
  <c r="I68" i="13"/>
  <c r="I56" i="13"/>
  <c r="I50" i="13"/>
  <c r="I51" i="13"/>
  <c r="I52" i="13"/>
  <c r="I53" i="13"/>
  <c r="I55" i="13"/>
  <c r="I75" i="11"/>
  <c r="I73" i="11"/>
  <c r="I67" i="11"/>
  <c r="I68" i="11"/>
  <c r="I69" i="11"/>
  <c r="I70" i="11"/>
  <c r="I72" i="11"/>
  <c r="I74" i="11"/>
  <c r="I58" i="11"/>
  <c r="I56" i="11"/>
  <c r="I52" i="11"/>
  <c r="J52" i="11" s="1"/>
  <c r="I53" i="11"/>
  <c r="I55" i="11"/>
  <c r="I57" i="11"/>
  <c r="I75" i="7"/>
  <c r="I73" i="7"/>
  <c r="I75" i="9"/>
  <c r="I73" i="9"/>
  <c r="I67" i="9"/>
  <c r="I68" i="9"/>
  <c r="I69" i="9"/>
  <c r="I70" i="9"/>
  <c r="I72" i="9"/>
  <c r="I74" i="9"/>
  <c r="I52" i="9"/>
  <c r="J52" i="9" s="1"/>
  <c r="I53" i="9"/>
  <c r="I55" i="9"/>
  <c r="A71" i="7"/>
  <c r="A69" i="7"/>
  <c r="A54" i="7"/>
  <c r="A52" i="7"/>
  <c r="I69" i="7"/>
  <c r="I66" i="7"/>
  <c r="I67" i="7"/>
  <c r="I68" i="7"/>
  <c r="I70" i="7"/>
  <c r="I72" i="7"/>
  <c r="I74" i="7"/>
  <c r="I65" i="7"/>
  <c r="I71" i="15"/>
  <c r="J71" i="15" s="1"/>
  <c r="I71" i="13"/>
  <c r="J71" i="13" s="1"/>
  <c r="I71" i="11"/>
  <c r="J71" i="11" s="1"/>
  <c r="I71" i="9"/>
  <c r="J71" i="9" s="1"/>
  <c r="I71" i="7"/>
  <c r="J71" i="7" s="1"/>
  <c r="I54" i="9"/>
  <c r="J54" i="9" s="1"/>
  <c r="I54" i="11"/>
  <c r="J54" i="11" s="1"/>
  <c r="I54" i="13"/>
  <c r="J54" i="13" s="1"/>
  <c r="I54" i="15"/>
  <c r="J54" i="15" s="1"/>
  <c r="I52" i="7"/>
  <c r="J52" i="7" s="1"/>
  <c r="I53" i="7"/>
  <c r="I54" i="7"/>
  <c r="J54" i="7" s="1"/>
  <c r="I55" i="7"/>
  <c r="I51" i="7"/>
  <c r="J69" i="13" l="1"/>
  <c r="J69" i="9"/>
  <c r="J69" i="11"/>
  <c r="J69" i="15"/>
  <c r="H69" i="7"/>
  <c r="J69" i="7" s="1"/>
  <c r="J52" i="13"/>
  <c r="J52" i="15"/>
  <c r="H23" i="9" l="1"/>
  <c r="H22" i="9"/>
  <c r="H23" i="11"/>
  <c r="H22" i="11"/>
  <c r="H23" i="13"/>
  <c r="H22" i="13"/>
  <c r="H23" i="15"/>
  <c r="H22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H22" i="7"/>
  <c r="H23" i="7"/>
  <c r="K60" i="6" l="1"/>
  <c r="J38" i="6"/>
  <c r="J164" i="15"/>
  <c r="F164" i="15"/>
  <c r="J163" i="15"/>
  <c r="F163" i="15"/>
  <c r="J162" i="15"/>
  <c r="F162" i="15"/>
  <c r="J161" i="15"/>
  <c r="F161" i="15"/>
  <c r="J160" i="15"/>
  <c r="F160" i="15"/>
  <c r="E158" i="15"/>
  <c r="I158" i="15" s="1"/>
  <c r="I157" i="15"/>
  <c r="J152" i="15"/>
  <c r="F152" i="15"/>
  <c r="J151" i="15"/>
  <c r="F151" i="15"/>
  <c r="J137" i="15"/>
  <c r="F137" i="15"/>
  <c r="J136" i="15"/>
  <c r="F136" i="15"/>
  <c r="E128" i="15"/>
  <c r="E129" i="15" s="1"/>
  <c r="I129" i="15" s="1"/>
  <c r="I127" i="15"/>
  <c r="J122" i="15"/>
  <c r="F122" i="15"/>
  <c r="J121" i="15"/>
  <c r="F121" i="15"/>
  <c r="I112" i="15"/>
  <c r="E112" i="15" s="1"/>
  <c r="J107" i="15"/>
  <c r="F107" i="15"/>
  <c r="J106" i="15"/>
  <c r="F106" i="15"/>
  <c r="F105" i="15"/>
  <c r="F104" i="15"/>
  <c r="F103" i="15"/>
  <c r="F102" i="15"/>
  <c r="F101" i="15"/>
  <c r="F100" i="15"/>
  <c r="F99" i="15"/>
  <c r="I98" i="15"/>
  <c r="I113" i="15" s="1"/>
  <c r="E113" i="15" s="1"/>
  <c r="F98" i="15"/>
  <c r="J97" i="15"/>
  <c r="F97" i="15"/>
  <c r="J92" i="15"/>
  <c r="F92" i="15"/>
  <c r="J91" i="15"/>
  <c r="F91" i="15"/>
  <c r="E82" i="15"/>
  <c r="E83" i="15" s="1"/>
  <c r="J77" i="15"/>
  <c r="F77" i="15"/>
  <c r="J76" i="15"/>
  <c r="F76" i="15"/>
  <c r="J60" i="15"/>
  <c r="F60" i="15"/>
  <c r="J59" i="15"/>
  <c r="F59" i="15"/>
  <c r="A59" i="15"/>
  <c r="A76" i="15" s="1"/>
  <c r="A91" i="15" s="1"/>
  <c r="A106" i="15" s="1"/>
  <c r="A121" i="15" s="1"/>
  <c r="A136" i="15" s="1"/>
  <c r="A151" i="15" s="1"/>
  <c r="A55" i="15"/>
  <c r="A72" i="15" s="1"/>
  <c r="A87" i="15" s="1"/>
  <c r="A102" i="15" s="1"/>
  <c r="A117" i="15" s="1"/>
  <c r="A132" i="15" s="1"/>
  <c r="A147" i="15" s="1"/>
  <c r="A51" i="15"/>
  <c r="A68" i="15" s="1"/>
  <c r="A85" i="15" s="1"/>
  <c r="A100" i="15" s="1"/>
  <c r="A115" i="15" s="1"/>
  <c r="A130" i="15" s="1"/>
  <c r="A145" i="15" s="1"/>
  <c r="A50" i="15"/>
  <c r="A67" i="15" s="1"/>
  <c r="A84" i="15" s="1"/>
  <c r="A99" i="15" s="1"/>
  <c r="A114" i="15" s="1"/>
  <c r="A129" i="15" s="1"/>
  <c r="A144" i="15" s="1"/>
  <c r="A159" i="15" s="1"/>
  <c r="A48" i="15"/>
  <c r="A65" i="15" s="1"/>
  <c r="A82" i="15" s="1"/>
  <c r="A97" i="15" s="1"/>
  <c r="A112" i="15" s="1"/>
  <c r="A127" i="15" s="1"/>
  <c r="A142" i="15" s="1"/>
  <c r="A157" i="15" s="1"/>
  <c r="A36" i="15"/>
  <c r="A34" i="15"/>
  <c r="A30" i="15"/>
  <c r="A29" i="15"/>
  <c r="F44" i="15"/>
  <c r="A60" i="15"/>
  <c r="A77" i="15" s="1"/>
  <c r="A92" i="15" s="1"/>
  <c r="A107" i="15" s="1"/>
  <c r="A122" i="15" s="1"/>
  <c r="A137" i="15" s="1"/>
  <c r="A152" i="15" s="1"/>
  <c r="A37" i="15"/>
  <c r="A58" i="15"/>
  <c r="A75" i="15" s="1"/>
  <c r="A90" i="15" s="1"/>
  <c r="A105" i="15" s="1"/>
  <c r="A120" i="15" s="1"/>
  <c r="A135" i="15" s="1"/>
  <c r="A150" i="15" s="1"/>
  <c r="A35" i="15"/>
  <c r="A56" i="15"/>
  <c r="A73" i="15" s="1"/>
  <c r="A88" i="15" s="1"/>
  <c r="A103" i="15" s="1"/>
  <c r="A118" i="15" s="1"/>
  <c r="A133" i="15" s="1"/>
  <c r="A148" i="15" s="1"/>
  <c r="A33" i="15"/>
  <c r="A53" i="15"/>
  <c r="A70" i="15" s="1"/>
  <c r="A86" i="15" s="1"/>
  <c r="A101" i="15" s="1"/>
  <c r="A116" i="15" s="1"/>
  <c r="A131" i="15" s="1"/>
  <c r="A146" i="15" s="1"/>
  <c r="A31" i="15"/>
  <c r="A49" i="15"/>
  <c r="A66" i="15" s="1"/>
  <c r="A83" i="15" s="1"/>
  <c r="A98" i="15" s="1"/>
  <c r="A113" i="15" s="1"/>
  <c r="A128" i="15" s="1"/>
  <c r="A143" i="15" s="1"/>
  <c r="A158" i="15" s="1"/>
  <c r="A28" i="15"/>
  <c r="H10" i="15"/>
  <c r="H65" i="14"/>
  <c r="B65" i="14"/>
  <c r="H64" i="14"/>
  <c r="B64" i="14"/>
  <c r="B61" i="14"/>
  <c r="B59" i="14"/>
  <c r="B58" i="14"/>
  <c r="F50" i="14"/>
  <c r="L49" i="14"/>
  <c r="G52" i="14"/>
  <c r="B63" i="14"/>
  <c r="B62" i="14"/>
  <c r="B60" i="14"/>
  <c r="B57" i="14"/>
  <c r="B56" i="14"/>
  <c r="B55" i="14"/>
  <c r="J164" i="13"/>
  <c r="F164" i="13"/>
  <c r="J163" i="13"/>
  <c r="F163" i="13"/>
  <c r="J162" i="13"/>
  <c r="F162" i="13"/>
  <c r="J161" i="13"/>
  <c r="F161" i="13"/>
  <c r="J160" i="13"/>
  <c r="F160" i="13"/>
  <c r="E158" i="13"/>
  <c r="E159" i="13" s="1"/>
  <c r="I157" i="13"/>
  <c r="J152" i="13"/>
  <c r="F152" i="13"/>
  <c r="J151" i="13"/>
  <c r="F151" i="13"/>
  <c r="J137" i="13"/>
  <c r="F137" i="13"/>
  <c r="J136" i="13"/>
  <c r="F136" i="13"/>
  <c r="E128" i="13"/>
  <c r="I127" i="13"/>
  <c r="J122" i="13"/>
  <c r="F122" i="13"/>
  <c r="J121" i="13"/>
  <c r="F121" i="13"/>
  <c r="I112" i="13"/>
  <c r="E112" i="13" s="1"/>
  <c r="J107" i="13"/>
  <c r="F107" i="13"/>
  <c r="J106" i="13"/>
  <c r="F106" i="13"/>
  <c r="F105" i="13"/>
  <c r="F104" i="13"/>
  <c r="F103" i="13"/>
  <c r="F102" i="13"/>
  <c r="F101" i="13"/>
  <c r="F100" i="13"/>
  <c r="F99" i="13"/>
  <c r="I98" i="13"/>
  <c r="I99" i="13" s="1"/>
  <c r="F98" i="13"/>
  <c r="J97" i="13"/>
  <c r="F97" i="13"/>
  <c r="J92" i="13"/>
  <c r="F92" i="13"/>
  <c r="J91" i="13"/>
  <c r="F91" i="13"/>
  <c r="E82" i="13"/>
  <c r="E83" i="13" s="1"/>
  <c r="J77" i="13"/>
  <c r="F77" i="13"/>
  <c r="J76" i="13"/>
  <c r="F76" i="13"/>
  <c r="A70" i="13"/>
  <c r="A86" i="13" s="1"/>
  <c r="A101" i="13" s="1"/>
  <c r="A116" i="13" s="1"/>
  <c r="A131" i="13" s="1"/>
  <c r="A146" i="13" s="1"/>
  <c r="J60" i="13"/>
  <c r="F60" i="13"/>
  <c r="J59" i="13"/>
  <c r="F59" i="13"/>
  <c r="A58" i="13"/>
  <c r="A75" i="13" s="1"/>
  <c r="A90" i="13" s="1"/>
  <c r="A105" i="13" s="1"/>
  <c r="A120" i="13" s="1"/>
  <c r="A135" i="13" s="1"/>
  <c r="A150" i="13" s="1"/>
  <c r="A56" i="13"/>
  <c r="A73" i="13" s="1"/>
  <c r="A88" i="13" s="1"/>
  <c r="A103" i="13" s="1"/>
  <c r="A118" i="13" s="1"/>
  <c r="A133" i="13" s="1"/>
  <c r="A148" i="13" s="1"/>
  <c r="A51" i="13"/>
  <c r="A68" i="13" s="1"/>
  <c r="A85" i="13" s="1"/>
  <c r="A100" i="13" s="1"/>
  <c r="A115" i="13" s="1"/>
  <c r="A130" i="13" s="1"/>
  <c r="A145" i="13" s="1"/>
  <c r="A49" i="13"/>
  <c r="A66" i="13" s="1"/>
  <c r="A83" i="13" s="1"/>
  <c r="A98" i="13" s="1"/>
  <c r="A113" i="13" s="1"/>
  <c r="A128" i="13" s="1"/>
  <c r="A143" i="13" s="1"/>
  <c r="A158" i="13" s="1"/>
  <c r="A48" i="13"/>
  <c r="A65" i="13" s="1"/>
  <c r="A82" i="13" s="1"/>
  <c r="A97" i="13" s="1"/>
  <c r="A112" i="13" s="1"/>
  <c r="A127" i="13" s="1"/>
  <c r="A142" i="13" s="1"/>
  <c r="A157" i="13" s="1"/>
  <c r="A37" i="13"/>
  <c r="A36" i="13"/>
  <c r="A34" i="13"/>
  <c r="A32" i="13"/>
  <c r="A31" i="13"/>
  <c r="A30" i="13"/>
  <c r="A28" i="13"/>
  <c r="A60" i="13"/>
  <c r="A77" i="13" s="1"/>
  <c r="A92" i="13" s="1"/>
  <c r="A107" i="13" s="1"/>
  <c r="A122" i="13" s="1"/>
  <c r="A137" i="13" s="1"/>
  <c r="A152" i="13" s="1"/>
  <c r="A59" i="13"/>
  <c r="A76" i="13" s="1"/>
  <c r="A91" i="13" s="1"/>
  <c r="A106" i="13" s="1"/>
  <c r="A121" i="13" s="1"/>
  <c r="A136" i="13" s="1"/>
  <c r="A151" i="13" s="1"/>
  <c r="A33" i="13"/>
  <c r="A53" i="13"/>
  <c r="A50" i="13"/>
  <c r="A67" i="13" s="1"/>
  <c r="A84" i="13" s="1"/>
  <c r="A99" i="13" s="1"/>
  <c r="A114" i="13" s="1"/>
  <c r="A129" i="13" s="1"/>
  <c r="A144" i="13" s="1"/>
  <c r="A159" i="13" s="1"/>
  <c r="A29" i="13"/>
  <c r="H10" i="13"/>
  <c r="H65" i="12"/>
  <c r="B65" i="12"/>
  <c r="H64" i="12"/>
  <c r="B64" i="12"/>
  <c r="B62" i="12"/>
  <c r="B61" i="12"/>
  <c r="B59" i="12"/>
  <c r="F50" i="12"/>
  <c r="L49" i="12"/>
  <c r="G52" i="12"/>
  <c r="B63" i="12"/>
  <c r="B60" i="12"/>
  <c r="B58" i="12"/>
  <c r="B57" i="12"/>
  <c r="B56" i="12"/>
  <c r="B55" i="12"/>
  <c r="J164" i="11"/>
  <c r="F164" i="11"/>
  <c r="J163" i="11"/>
  <c r="F163" i="11"/>
  <c r="J162" i="11"/>
  <c r="F162" i="11"/>
  <c r="J161" i="11"/>
  <c r="F161" i="11"/>
  <c r="J160" i="11"/>
  <c r="F160" i="11"/>
  <c r="E158" i="11"/>
  <c r="I158" i="11" s="1"/>
  <c r="I157" i="11"/>
  <c r="J152" i="11"/>
  <c r="F152" i="11"/>
  <c r="J151" i="11"/>
  <c r="F151" i="11"/>
  <c r="J137" i="11"/>
  <c r="F137" i="11"/>
  <c r="J136" i="11"/>
  <c r="F136" i="11"/>
  <c r="E128" i="11"/>
  <c r="I128" i="11" s="1"/>
  <c r="I127" i="11"/>
  <c r="J122" i="11"/>
  <c r="F122" i="11"/>
  <c r="J121" i="11"/>
  <c r="F121" i="11"/>
  <c r="I112" i="11"/>
  <c r="E112" i="11" s="1"/>
  <c r="J107" i="11"/>
  <c r="F107" i="11"/>
  <c r="J106" i="11"/>
  <c r="F106" i="11"/>
  <c r="F105" i="11"/>
  <c r="F104" i="11"/>
  <c r="F103" i="11"/>
  <c r="F102" i="11"/>
  <c r="F101" i="11"/>
  <c r="F100" i="11"/>
  <c r="F99" i="11"/>
  <c r="I98" i="11"/>
  <c r="I99" i="11" s="1"/>
  <c r="F98" i="11"/>
  <c r="J97" i="11"/>
  <c r="F97" i="11"/>
  <c r="J92" i="11"/>
  <c r="F92" i="11"/>
  <c r="J91" i="11"/>
  <c r="F91" i="11"/>
  <c r="E82" i="11"/>
  <c r="E83" i="11" s="1"/>
  <c r="J77" i="11"/>
  <c r="F77" i="11"/>
  <c r="J76" i="11"/>
  <c r="F76" i="11"/>
  <c r="J60" i="11"/>
  <c r="F60" i="11"/>
  <c r="J59" i="11"/>
  <c r="F59" i="11"/>
  <c r="A55" i="11"/>
  <c r="A72" i="11" s="1"/>
  <c r="A87" i="11" s="1"/>
  <c r="A102" i="11" s="1"/>
  <c r="A117" i="11" s="1"/>
  <c r="A132" i="11" s="1"/>
  <c r="A147" i="11" s="1"/>
  <c r="A53" i="11"/>
  <c r="A70" i="11" s="1"/>
  <c r="A86" i="11" s="1"/>
  <c r="A101" i="11" s="1"/>
  <c r="A116" i="11" s="1"/>
  <c r="A131" i="11" s="1"/>
  <c r="A146" i="11" s="1"/>
  <c r="A51" i="11"/>
  <c r="A68" i="11" s="1"/>
  <c r="A85" i="11" s="1"/>
  <c r="A100" i="11" s="1"/>
  <c r="A115" i="11" s="1"/>
  <c r="A130" i="11" s="1"/>
  <c r="A145" i="11" s="1"/>
  <c r="A48" i="11"/>
  <c r="A65" i="11" s="1"/>
  <c r="A82" i="11" s="1"/>
  <c r="A97" i="11" s="1"/>
  <c r="A112" i="11" s="1"/>
  <c r="A127" i="11" s="1"/>
  <c r="A142" i="11" s="1"/>
  <c r="A157" i="11" s="1"/>
  <c r="A36" i="11"/>
  <c r="A33" i="11"/>
  <c r="A31" i="11"/>
  <c r="A30" i="11"/>
  <c r="A29" i="11"/>
  <c r="F44" i="11"/>
  <c r="A28" i="11"/>
  <c r="A60" i="11"/>
  <c r="A77" i="11" s="1"/>
  <c r="A92" i="11" s="1"/>
  <c r="A107" i="11" s="1"/>
  <c r="A122" i="11" s="1"/>
  <c r="A137" i="11" s="1"/>
  <c r="A152" i="11" s="1"/>
  <c r="A59" i="11"/>
  <c r="A76" i="11" s="1"/>
  <c r="A91" i="11" s="1"/>
  <c r="A106" i="11" s="1"/>
  <c r="A121" i="11" s="1"/>
  <c r="A136" i="11" s="1"/>
  <c r="A151" i="11" s="1"/>
  <c r="A58" i="11"/>
  <c r="A75" i="11" s="1"/>
  <c r="A90" i="11" s="1"/>
  <c r="A105" i="11" s="1"/>
  <c r="A120" i="11" s="1"/>
  <c r="A135" i="11" s="1"/>
  <c r="A150" i="11" s="1"/>
  <c r="A35" i="11"/>
  <c r="A34" i="11"/>
  <c r="A32" i="11"/>
  <c r="A50" i="11"/>
  <c r="A67" i="11" s="1"/>
  <c r="A84" i="11" s="1"/>
  <c r="A99" i="11" s="1"/>
  <c r="A114" i="11" s="1"/>
  <c r="A129" i="11" s="1"/>
  <c r="A144" i="11" s="1"/>
  <c r="A159" i="11" s="1"/>
  <c r="A49" i="11"/>
  <c r="A66" i="11" s="1"/>
  <c r="A83" i="11" s="1"/>
  <c r="A98" i="11" s="1"/>
  <c r="A113" i="11" s="1"/>
  <c r="A128" i="11" s="1"/>
  <c r="A143" i="11" s="1"/>
  <c r="A158" i="11" s="1"/>
  <c r="H10" i="11"/>
  <c r="H65" i="10"/>
  <c r="B65" i="10"/>
  <c r="H64" i="10"/>
  <c r="B64" i="10"/>
  <c r="B62" i="10"/>
  <c r="B61" i="10"/>
  <c r="B57" i="10"/>
  <c r="F50" i="10"/>
  <c r="L49" i="10"/>
  <c r="B63" i="10"/>
  <c r="B60" i="10"/>
  <c r="B59" i="10"/>
  <c r="B58" i="10"/>
  <c r="B56" i="10"/>
  <c r="B55" i="10"/>
  <c r="J164" i="9"/>
  <c r="F164" i="9"/>
  <c r="J163" i="9"/>
  <c r="F163" i="9"/>
  <c r="J162" i="9"/>
  <c r="F162" i="9"/>
  <c r="J161" i="9"/>
  <c r="F161" i="9"/>
  <c r="J160" i="9"/>
  <c r="F160" i="9"/>
  <c r="E158" i="9"/>
  <c r="I158" i="9" s="1"/>
  <c r="I157" i="9"/>
  <c r="J152" i="9"/>
  <c r="F152" i="9"/>
  <c r="J151" i="9"/>
  <c r="F151" i="9"/>
  <c r="J137" i="9"/>
  <c r="F137" i="9"/>
  <c r="J136" i="9"/>
  <c r="F136" i="9"/>
  <c r="E128" i="9"/>
  <c r="E129" i="9" s="1"/>
  <c r="I129" i="9" s="1"/>
  <c r="I127" i="9"/>
  <c r="J122" i="9"/>
  <c r="F122" i="9"/>
  <c r="J121" i="9"/>
  <c r="F121" i="9"/>
  <c r="I112" i="9"/>
  <c r="E112" i="9" s="1"/>
  <c r="J107" i="9"/>
  <c r="F107" i="9"/>
  <c r="J106" i="9"/>
  <c r="F106" i="9"/>
  <c r="F105" i="9"/>
  <c r="F104" i="9"/>
  <c r="F103" i="9"/>
  <c r="F102" i="9"/>
  <c r="F101" i="9"/>
  <c r="F100" i="9"/>
  <c r="F99" i="9"/>
  <c r="I98" i="9"/>
  <c r="I113" i="9" s="1"/>
  <c r="E113" i="9" s="1"/>
  <c r="F98" i="9"/>
  <c r="J97" i="9"/>
  <c r="F97" i="9"/>
  <c r="J92" i="9"/>
  <c r="F92" i="9"/>
  <c r="J91" i="9"/>
  <c r="F91" i="9"/>
  <c r="E82" i="9"/>
  <c r="E83" i="9" s="1"/>
  <c r="J77" i="9"/>
  <c r="F77" i="9"/>
  <c r="J76" i="9"/>
  <c r="F76" i="9"/>
  <c r="J60" i="9"/>
  <c r="F60" i="9"/>
  <c r="J59" i="9"/>
  <c r="F59" i="9"/>
  <c r="A57" i="9"/>
  <c r="A74" i="9" s="1"/>
  <c r="A89" i="9" s="1"/>
  <c r="A104" i="9" s="1"/>
  <c r="A119" i="9" s="1"/>
  <c r="A134" i="9" s="1"/>
  <c r="A149" i="9" s="1"/>
  <c r="A56" i="9"/>
  <c r="A73" i="9" s="1"/>
  <c r="A88" i="9" s="1"/>
  <c r="A103" i="9" s="1"/>
  <c r="A118" i="9" s="1"/>
  <c r="A133" i="9" s="1"/>
  <c r="A148" i="9" s="1"/>
  <c r="A55" i="9"/>
  <c r="A72" i="9" s="1"/>
  <c r="A87" i="9" s="1"/>
  <c r="A102" i="9" s="1"/>
  <c r="A117" i="9" s="1"/>
  <c r="A132" i="9" s="1"/>
  <c r="A147" i="9" s="1"/>
  <c r="A53" i="9"/>
  <c r="A70" i="9" s="1"/>
  <c r="A86" i="9" s="1"/>
  <c r="A101" i="9" s="1"/>
  <c r="A116" i="9" s="1"/>
  <c r="A131" i="9" s="1"/>
  <c r="A146" i="9" s="1"/>
  <c r="A48" i="9"/>
  <c r="A65" i="9" s="1"/>
  <c r="A82" i="9" s="1"/>
  <c r="A97" i="9" s="1"/>
  <c r="A112" i="9" s="1"/>
  <c r="A127" i="9" s="1"/>
  <c r="A142" i="9" s="1"/>
  <c r="A157" i="9" s="1"/>
  <c r="A38" i="9"/>
  <c r="A34" i="9"/>
  <c r="A33" i="9"/>
  <c r="A30" i="9"/>
  <c r="A29" i="9"/>
  <c r="F44" i="9"/>
  <c r="A28" i="9"/>
  <c r="A60" i="9"/>
  <c r="A77" i="9" s="1"/>
  <c r="A92" i="9" s="1"/>
  <c r="A107" i="9" s="1"/>
  <c r="A122" i="9" s="1"/>
  <c r="A137" i="9" s="1"/>
  <c r="A152" i="9" s="1"/>
  <c r="A59" i="9"/>
  <c r="A76" i="9" s="1"/>
  <c r="A91" i="9" s="1"/>
  <c r="A106" i="9" s="1"/>
  <c r="A121" i="9" s="1"/>
  <c r="A136" i="9" s="1"/>
  <c r="A151" i="9" s="1"/>
  <c r="A58" i="9"/>
  <c r="A75" i="9" s="1"/>
  <c r="A90" i="9" s="1"/>
  <c r="A105" i="9" s="1"/>
  <c r="A120" i="9" s="1"/>
  <c r="A135" i="9" s="1"/>
  <c r="A150" i="9" s="1"/>
  <c r="A35" i="9"/>
  <c r="A32" i="9"/>
  <c r="A31" i="9"/>
  <c r="A50" i="9"/>
  <c r="A67" i="9" s="1"/>
  <c r="A84" i="9" s="1"/>
  <c r="A99" i="9" s="1"/>
  <c r="A114" i="9" s="1"/>
  <c r="A129" i="9" s="1"/>
  <c r="A144" i="9" s="1"/>
  <c r="A159" i="9" s="1"/>
  <c r="A49" i="9"/>
  <c r="A66" i="9" s="1"/>
  <c r="A83" i="9" s="1"/>
  <c r="A98" i="9" s="1"/>
  <c r="A113" i="9" s="1"/>
  <c r="A128" i="9" s="1"/>
  <c r="A143" i="9" s="1"/>
  <c r="A158" i="9" s="1"/>
  <c r="H10" i="9"/>
  <c r="D174" i="9"/>
  <c r="H65" i="8"/>
  <c r="B65" i="8"/>
  <c r="H64" i="8"/>
  <c r="B64" i="8"/>
  <c r="B63" i="8"/>
  <c r="B61" i="8"/>
  <c r="B59" i="8"/>
  <c r="B57" i="8"/>
  <c r="B55" i="8"/>
  <c r="F50" i="8"/>
  <c r="L49" i="8"/>
  <c r="G52" i="8"/>
  <c r="B62" i="8"/>
  <c r="B60" i="8"/>
  <c r="B58" i="8"/>
  <c r="B56" i="8"/>
  <c r="J164" i="7"/>
  <c r="F164" i="7"/>
  <c r="J163" i="7"/>
  <c r="F163" i="7"/>
  <c r="J162" i="7"/>
  <c r="F162" i="7"/>
  <c r="J161" i="7"/>
  <c r="F161" i="7"/>
  <c r="J160" i="7"/>
  <c r="F160" i="7"/>
  <c r="E158" i="7"/>
  <c r="E159" i="7" s="1"/>
  <c r="I157" i="7"/>
  <c r="J152" i="7"/>
  <c r="F152" i="7"/>
  <c r="J151" i="7"/>
  <c r="F151" i="7"/>
  <c r="J137" i="7"/>
  <c r="F137" i="7"/>
  <c r="J136" i="7"/>
  <c r="F136" i="7"/>
  <c r="E128" i="7"/>
  <c r="I128" i="7" s="1"/>
  <c r="I127" i="7"/>
  <c r="J122" i="7"/>
  <c r="F122" i="7"/>
  <c r="J121" i="7"/>
  <c r="F121" i="7"/>
  <c r="I112" i="7"/>
  <c r="E112" i="7" s="1"/>
  <c r="J107" i="7"/>
  <c r="F107" i="7"/>
  <c r="J106" i="7"/>
  <c r="F106" i="7"/>
  <c r="F105" i="7"/>
  <c r="F104" i="7"/>
  <c r="F103" i="7"/>
  <c r="F102" i="7"/>
  <c r="F101" i="7"/>
  <c r="F100" i="7"/>
  <c r="F99" i="7"/>
  <c r="I98" i="7"/>
  <c r="J98" i="7" s="1"/>
  <c r="F98" i="7"/>
  <c r="J97" i="7"/>
  <c r="F97" i="7"/>
  <c r="J92" i="7"/>
  <c r="F92" i="7"/>
  <c r="J91" i="7"/>
  <c r="F91" i="7"/>
  <c r="E82" i="7"/>
  <c r="I82" i="7" s="1"/>
  <c r="J77" i="7"/>
  <c r="F77" i="7"/>
  <c r="J76" i="7"/>
  <c r="F76" i="7"/>
  <c r="J60" i="7"/>
  <c r="F60" i="7"/>
  <c r="A60" i="7"/>
  <c r="A77" i="7" s="1"/>
  <c r="A92" i="7" s="1"/>
  <c r="A107" i="7" s="1"/>
  <c r="A122" i="7" s="1"/>
  <c r="A137" i="7" s="1"/>
  <c r="A152" i="7" s="1"/>
  <c r="J59" i="7"/>
  <c r="F59" i="7"/>
  <c r="A53" i="7"/>
  <c r="A70" i="7" s="1"/>
  <c r="A86" i="7" s="1"/>
  <c r="A101" i="7" s="1"/>
  <c r="A116" i="7" s="1"/>
  <c r="A131" i="7" s="1"/>
  <c r="A146" i="7" s="1"/>
  <c r="A48" i="7"/>
  <c r="A65" i="7" s="1"/>
  <c r="A82" i="7" s="1"/>
  <c r="A97" i="7" s="1"/>
  <c r="A112" i="7" s="1"/>
  <c r="A127" i="7" s="1"/>
  <c r="A142" i="7" s="1"/>
  <c r="A157" i="7" s="1"/>
  <c r="F43" i="7"/>
  <c r="F42" i="7"/>
  <c r="F41" i="7"/>
  <c r="F40" i="7"/>
  <c r="F39" i="7"/>
  <c r="F38" i="7"/>
  <c r="A38" i="7"/>
  <c r="F37" i="7"/>
  <c r="F36" i="7"/>
  <c r="F35" i="7"/>
  <c r="A35" i="7"/>
  <c r="F34" i="7"/>
  <c r="A34" i="7"/>
  <c r="F33" i="7"/>
  <c r="F32" i="7"/>
  <c r="A32" i="7"/>
  <c r="F31" i="7"/>
  <c r="F30" i="7"/>
  <c r="F29" i="7"/>
  <c r="A29" i="7"/>
  <c r="F28" i="7"/>
  <c r="A59" i="7"/>
  <c r="A76" i="7" s="1"/>
  <c r="A91" i="7" s="1"/>
  <c r="A106" i="7" s="1"/>
  <c r="A121" i="7" s="1"/>
  <c r="A136" i="7" s="1"/>
  <c r="A151" i="7" s="1"/>
  <c r="A58" i="7"/>
  <c r="A75" i="7" s="1"/>
  <c r="A90" i="7" s="1"/>
  <c r="A105" i="7" s="1"/>
  <c r="A120" i="7" s="1"/>
  <c r="A135" i="7" s="1"/>
  <c r="A150" i="7" s="1"/>
  <c r="A57" i="7"/>
  <c r="A74" i="7" s="1"/>
  <c r="A89" i="7" s="1"/>
  <c r="A104" i="7" s="1"/>
  <c r="A119" i="7" s="1"/>
  <c r="A134" i="7" s="1"/>
  <c r="A149" i="7" s="1"/>
  <c r="A56" i="7"/>
  <c r="A73" i="7" s="1"/>
  <c r="A88" i="7" s="1"/>
  <c r="A103" i="7" s="1"/>
  <c r="A118" i="7" s="1"/>
  <c r="A133" i="7" s="1"/>
  <c r="A148" i="7" s="1"/>
  <c r="A33" i="7"/>
  <c r="A31" i="7"/>
  <c r="A50" i="7"/>
  <c r="A67" i="7" s="1"/>
  <c r="A84" i="7" s="1"/>
  <c r="A99" i="7" s="1"/>
  <c r="A114" i="7" s="1"/>
  <c r="A129" i="7" s="1"/>
  <c r="A144" i="7" s="1"/>
  <c r="A159" i="7" s="1"/>
  <c r="A49" i="7"/>
  <c r="A66" i="7" s="1"/>
  <c r="A83" i="7" s="1"/>
  <c r="A98" i="7" s="1"/>
  <c r="A113" i="7" s="1"/>
  <c r="A128" i="7" s="1"/>
  <c r="A143" i="7" s="1"/>
  <c r="A158" i="7" s="1"/>
  <c r="A28" i="7"/>
  <c r="D174" i="7"/>
  <c r="K65" i="6"/>
  <c r="L65" i="6" s="1"/>
  <c r="H65" i="6"/>
  <c r="B65" i="6"/>
  <c r="K64" i="6"/>
  <c r="L64" i="6" s="1"/>
  <c r="H64" i="6"/>
  <c r="B64" i="6"/>
  <c r="K61" i="6"/>
  <c r="K57" i="6"/>
  <c r="K56" i="6"/>
  <c r="F50" i="6"/>
  <c r="L49" i="6"/>
  <c r="G52" i="6"/>
  <c r="B63" i="6"/>
  <c r="B62" i="6"/>
  <c r="B61" i="6"/>
  <c r="B60" i="6"/>
  <c r="B59" i="6"/>
  <c r="B58" i="6"/>
  <c r="J31" i="6"/>
  <c r="B57" i="6"/>
  <c r="B56" i="6"/>
  <c r="B55" i="6"/>
  <c r="H18" i="6"/>
  <c r="K63" i="6"/>
  <c r="J98" i="15" l="1"/>
  <c r="I99" i="15"/>
  <c r="J99" i="15" s="1"/>
  <c r="F108" i="15"/>
  <c r="I128" i="15"/>
  <c r="I113" i="13"/>
  <c r="E113" i="13" s="1"/>
  <c r="F108" i="13"/>
  <c r="D174" i="13"/>
  <c r="E129" i="11"/>
  <c r="I129" i="11" s="1"/>
  <c r="F108" i="11"/>
  <c r="E159" i="11"/>
  <c r="I159" i="11" s="1"/>
  <c r="J98" i="11"/>
  <c r="J98" i="9"/>
  <c r="I99" i="9"/>
  <c r="J99" i="9" s="1"/>
  <c r="I128" i="9"/>
  <c r="F108" i="9"/>
  <c r="E83" i="7"/>
  <c r="I83" i="7" s="1"/>
  <c r="E129" i="7"/>
  <c r="E130" i="7" s="1"/>
  <c r="F108" i="7"/>
  <c r="F44" i="7"/>
  <c r="I99" i="7"/>
  <c r="I83" i="11"/>
  <c r="E84" i="11"/>
  <c r="E159" i="9"/>
  <c r="I159" i="9" s="1"/>
  <c r="I82" i="13"/>
  <c r="I82" i="15"/>
  <c r="I158" i="7"/>
  <c r="I82" i="11"/>
  <c r="E159" i="15"/>
  <c r="I159" i="15" s="1"/>
  <c r="J33" i="8"/>
  <c r="J32" i="6"/>
  <c r="K60" i="8"/>
  <c r="J32" i="10"/>
  <c r="K55" i="10"/>
  <c r="J38" i="12"/>
  <c r="K57" i="12"/>
  <c r="J38" i="14"/>
  <c r="K62" i="14"/>
  <c r="J29" i="6"/>
  <c r="J39" i="6"/>
  <c r="K46" i="6"/>
  <c r="K47" i="6" s="1"/>
  <c r="J35" i="6"/>
  <c r="J36" i="6"/>
  <c r="J33" i="6"/>
  <c r="J37" i="6"/>
  <c r="E84" i="15"/>
  <c r="I83" i="15"/>
  <c r="I100" i="15"/>
  <c r="E130" i="15"/>
  <c r="D174" i="15"/>
  <c r="A32" i="15"/>
  <c r="A38" i="15"/>
  <c r="I114" i="15"/>
  <c r="A57" i="15"/>
  <c r="A74" i="15" s="1"/>
  <c r="A89" i="15" s="1"/>
  <c r="A104" i="15" s="1"/>
  <c r="A119" i="15" s="1"/>
  <c r="A134" i="15" s="1"/>
  <c r="A149" i="15" s="1"/>
  <c r="E84" i="13"/>
  <c r="I83" i="13"/>
  <c r="A35" i="13"/>
  <c r="A57" i="13"/>
  <c r="A74" i="13" s="1"/>
  <c r="A89" i="13" s="1"/>
  <c r="A104" i="13" s="1"/>
  <c r="A119" i="13" s="1"/>
  <c r="A134" i="13" s="1"/>
  <c r="A149" i="13" s="1"/>
  <c r="J99" i="13"/>
  <c r="I114" i="13"/>
  <c r="E114" i="13" s="1"/>
  <c r="E129" i="13"/>
  <c r="I128" i="13"/>
  <c r="I158" i="13"/>
  <c r="A38" i="13"/>
  <c r="I159" i="13"/>
  <c r="I100" i="13"/>
  <c r="F44" i="13"/>
  <c r="A55" i="13"/>
  <c r="A72" i="13" s="1"/>
  <c r="A87" i="13" s="1"/>
  <c r="A102" i="13" s="1"/>
  <c r="A117" i="13" s="1"/>
  <c r="A132" i="13" s="1"/>
  <c r="A147" i="13" s="1"/>
  <c r="J98" i="13"/>
  <c r="J99" i="11"/>
  <c r="I114" i="11"/>
  <c r="I100" i="11"/>
  <c r="I113" i="11"/>
  <c r="E113" i="11" s="1"/>
  <c r="E130" i="11"/>
  <c r="A37" i="11"/>
  <c r="D174" i="11"/>
  <c r="A56" i="11"/>
  <c r="A73" i="11" s="1"/>
  <c r="A88" i="11" s="1"/>
  <c r="A103" i="11" s="1"/>
  <c r="A118" i="11" s="1"/>
  <c r="A133" i="11" s="1"/>
  <c r="A148" i="11" s="1"/>
  <c r="A38" i="11"/>
  <c r="A57" i="11"/>
  <c r="A74" i="11" s="1"/>
  <c r="A89" i="11" s="1"/>
  <c r="A104" i="11" s="1"/>
  <c r="A119" i="11" s="1"/>
  <c r="A134" i="11" s="1"/>
  <c r="A149" i="11" s="1"/>
  <c r="K63" i="10"/>
  <c r="E84" i="9"/>
  <c r="I83" i="9"/>
  <c r="A36" i="9"/>
  <c r="A51" i="9"/>
  <c r="A68" i="9" s="1"/>
  <c r="A85" i="9" s="1"/>
  <c r="A100" i="9" s="1"/>
  <c r="A115" i="9" s="1"/>
  <c r="A130" i="9" s="1"/>
  <c r="A145" i="9" s="1"/>
  <c r="I82" i="9"/>
  <c r="I100" i="9"/>
  <c r="E130" i="9"/>
  <c r="A37" i="9"/>
  <c r="I114" i="9"/>
  <c r="E114" i="9" s="1"/>
  <c r="E131" i="7"/>
  <c r="I130" i="7"/>
  <c r="I159" i="7"/>
  <c r="H10" i="7"/>
  <c r="I129" i="7"/>
  <c r="A30" i="7"/>
  <c r="A55" i="7"/>
  <c r="A72" i="7" s="1"/>
  <c r="A87" i="7" s="1"/>
  <c r="A102" i="7" s="1"/>
  <c r="A117" i="7" s="1"/>
  <c r="A132" i="7" s="1"/>
  <c r="A147" i="7" s="1"/>
  <c r="I113" i="7"/>
  <c r="E113" i="7" s="1"/>
  <c r="A36" i="7"/>
  <c r="A51" i="7"/>
  <c r="A68" i="7" s="1"/>
  <c r="A85" i="7" s="1"/>
  <c r="A100" i="7" s="1"/>
  <c r="A115" i="7" s="1"/>
  <c r="A130" i="7" s="1"/>
  <c r="A145" i="7" s="1"/>
  <c r="A37" i="7"/>
  <c r="K58" i="6"/>
  <c r="K62" i="6"/>
  <c r="J34" i="6"/>
  <c r="K55" i="6"/>
  <c r="K59" i="6"/>
  <c r="H17" i="6"/>
  <c r="H20" i="6" s="1"/>
  <c r="J30" i="6"/>
  <c r="J37" i="8" l="1"/>
  <c r="J34" i="14"/>
  <c r="H17" i="14"/>
  <c r="J30" i="14"/>
  <c r="H17" i="8"/>
  <c r="J29" i="8"/>
  <c r="K63" i="8"/>
  <c r="K59" i="8"/>
  <c r="K55" i="8"/>
  <c r="J32" i="8"/>
  <c r="J39" i="8"/>
  <c r="J34" i="8"/>
  <c r="J30" i="8"/>
  <c r="K62" i="8"/>
  <c r="J37" i="14"/>
  <c r="J38" i="8"/>
  <c r="E84" i="7"/>
  <c r="E85" i="7" s="1"/>
  <c r="I85" i="7" s="1"/>
  <c r="E86" i="7"/>
  <c r="I100" i="7"/>
  <c r="J99" i="7"/>
  <c r="I114" i="7"/>
  <c r="E114" i="7" s="1"/>
  <c r="I84" i="7"/>
  <c r="E85" i="11"/>
  <c r="I84" i="11"/>
  <c r="J30" i="10"/>
  <c r="J30" i="12"/>
  <c r="J35" i="12"/>
  <c r="J29" i="14"/>
  <c r="J32" i="14"/>
  <c r="J34" i="12"/>
  <c r="J35" i="14"/>
  <c r="J33" i="12"/>
  <c r="H17" i="10"/>
  <c r="K46" i="12"/>
  <c r="K47" i="12" s="1"/>
  <c r="K48" i="12" s="1"/>
  <c r="K46" i="14"/>
  <c r="K47" i="14" s="1"/>
  <c r="K48" i="14" s="1"/>
  <c r="K60" i="10"/>
  <c r="J37" i="12"/>
  <c r="J33" i="14"/>
  <c r="K58" i="8"/>
  <c r="J36" i="14"/>
  <c r="K56" i="8"/>
  <c r="J34" i="10"/>
  <c r="J29" i="10"/>
  <c r="J39" i="10"/>
  <c r="J38" i="10"/>
  <c r="K56" i="10"/>
  <c r="K61" i="10"/>
  <c r="K55" i="14"/>
  <c r="H18" i="10"/>
  <c r="H20" i="10" s="1"/>
  <c r="K63" i="14"/>
  <c r="J37" i="10"/>
  <c r="J33" i="10"/>
  <c r="K59" i="10"/>
  <c r="H17" i="12"/>
  <c r="J36" i="12"/>
  <c r="J32" i="12"/>
  <c r="J29" i="12"/>
  <c r="J35" i="10"/>
  <c r="K55" i="12"/>
  <c r="K65" i="12"/>
  <c r="L65" i="12" s="1"/>
  <c r="K57" i="8"/>
  <c r="K64" i="8"/>
  <c r="L64" i="8" s="1"/>
  <c r="J31" i="12"/>
  <c r="K64" i="14"/>
  <c r="L64" i="14" s="1"/>
  <c r="K65" i="14"/>
  <c r="L65" i="14" s="1"/>
  <c r="K60" i="14"/>
  <c r="K59" i="14"/>
  <c r="H18" i="14"/>
  <c r="H20" i="14" s="1"/>
  <c r="K58" i="14"/>
  <c r="K57" i="14"/>
  <c r="K56" i="14"/>
  <c r="J31" i="14"/>
  <c r="J39" i="14"/>
  <c r="K58" i="12"/>
  <c r="K62" i="12"/>
  <c r="K61" i="12"/>
  <c r="K60" i="12"/>
  <c r="K56" i="12"/>
  <c r="K62" i="10"/>
  <c r="K57" i="10"/>
  <c r="K65" i="10"/>
  <c r="L65" i="10" s="1"/>
  <c r="K64" i="10"/>
  <c r="L64" i="10" s="1"/>
  <c r="K58" i="10"/>
  <c r="K65" i="8"/>
  <c r="L65" i="8" s="1"/>
  <c r="H18" i="8"/>
  <c r="H20" i="8" s="1"/>
  <c r="H18" i="12"/>
  <c r="H20" i="12" s="1"/>
  <c r="K46" i="10"/>
  <c r="K63" i="12"/>
  <c r="K61" i="8"/>
  <c r="K64" i="12"/>
  <c r="L64" i="12" s="1"/>
  <c r="K61" i="14"/>
  <c r="K59" i="12"/>
  <c r="J39" i="12"/>
  <c r="J31" i="10"/>
  <c r="J36" i="10"/>
  <c r="J31" i="8"/>
  <c r="J36" i="8"/>
  <c r="J35" i="8"/>
  <c r="K46" i="8"/>
  <c r="K47" i="8" s="1"/>
  <c r="K48" i="8" s="1"/>
  <c r="E131" i="15"/>
  <c r="I130" i="15"/>
  <c r="I115" i="15"/>
  <c r="I101" i="15"/>
  <c r="E114" i="15"/>
  <c r="I84" i="15"/>
  <c r="E85" i="15"/>
  <c r="I129" i="13"/>
  <c r="E130" i="13"/>
  <c r="I115" i="13"/>
  <c r="I101" i="13"/>
  <c r="I84" i="13"/>
  <c r="E85" i="13"/>
  <c r="I115" i="11"/>
  <c r="I101" i="11"/>
  <c r="E114" i="11"/>
  <c r="E131" i="11"/>
  <c r="I130" i="11"/>
  <c r="I115" i="9"/>
  <c r="I101" i="9"/>
  <c r="E131" i="9"/>
  <c r="I130" i="9"/>
  <c r="E85" i="9"/>
  <c r="I84" i="9"/>
  <c r="E132" i="7"/>
  <c r="I131" i="7"/>
  <c r="E87" i="7"/>
  <c r="I86" i="7"/>
  <c r="K48" i="6"/>
  <c r="K29" i="6"/>
  <c r="K39" i="6"/>
  <c r="L39" i="6" s="1"/>
  <c r="K31" i="6"/>
  <c r="K33" i="6"/>
  <c r="K35" i="6"/>
  <c r="K37" i="6"/>
  <c r="K30" i="6"/>
  <c r="K38" i="6"/>
  <c r="L38" i="6" s="1"/>
  <c r="K32" i="6"/>
  <c r="K34" i="6"/>
  <c r="K36" i="6"/>
  <c r="I115" i="7" l="1"/>
  <c r="E115" i="7" s="1"/>
  <c r="I101" i="7"/>
  <c r="E86" i="11"/>
  <c r="I85" i="11"/>
  <c r="K34" i="12"/>
  <c r="K29" i="12"/>
  <c r="K32" i="12"/>
  <c r="K37" i="8"/>
  <c r="K34" i="8"/>
  <c r="K35" i="8"/>
  <c r="K30" i="8"/>
  <c r="K36" i="8"/>
  <c r="K32" i="8"/>
  <c r="K29" i="8"/>
  <c r="K39" i="8"/>
  <c r="L39" i="8" s="1"/>
  <c r="K31" i="8"/>
  <c r="K33" i="8"/>
  <c r="K38" i="8"/>
  <c r="L38" i="8" s="1"/>
  <c r="K34" i="14"/>
  <c r="K39" i="14"/>
  <c r="L39" i="14" s="1"/>
  <c r="K29" i="14"/>
  <c r="K33" i="14"/>
  <c r="K31" i="14"/>
  <c r="K38" i="14"/>
  <c r="L38" i="14" s="1"/>
  <c r="K35" i="14"/>
  <c r="K37" i="14"/>
  <c r="K30" i="14"/>
  <c r="K36" i="14"/>
  <c r="K32" i="14"/>
  <c r="K36" i="12"/>
  <c r="K30" i="12"/>
  <c r="K35" i="12"/>
  <c r="K31" i="12"/>
  <c r="K39" i="12"/>
  <c r="L39" i="12" s="1"/>
  <c r="K37" i="12"/>
  <c r="K38" i="12"/>
  <c r="L38" i="12" s="1"/>
  <c r="K33" i="12"/>
  <c r="I102" i="15"/>
  <c r="I116" i="15"/>
  <c r="E115" i="15"/>
  <c r="I131" i="15"/>
  <c r="E132" i="15"/>
  <c r="E86" i="15"/>
  <c r="I85" i="15"/>
  <c r="E115" i="13"/>
  <c r="E131" i="13"/>
  <c r="I130" i="13"/>
  <c r="I102" i="13"/>
  <c r="I116" i="13"/>
  <c r="E86" i="13"/>
  <c r="I85" i="13"/>
  <c r="I102" i="11"/>
  <c r="I116" i="11"/>
  <c r="E115" i="11"/>
  <c r="I131" i="11"/>
  <c r="E132" i="11"/>
  <c r="K31" i="10"/>
  <c r="K39" i="10"/>
  <c r="L39" i="10" s="1"/>
  <c r="K33" i="10"/>
  <c r="K38" i="10"/>
  <c r="L38" i="10" s="1"/>
  <c r="K35" i="10"/>
  <c r="K29" i="10"/>
  <c r="K37" i="10"/>
  <c r="K30" i="10"/>
  <c r="K32" i="10"/>
  <c r="K34" i="10"/>
  <c r="K36" i="10"/>
  <c r="K47" i="10"/>
  <c r="I131" i="9"/>
  <c r="E132" i="9"/>
  <c r="E86" i="9"/>
  <c r="I85" i="9"/>
  <c r="I102" i="9"/>
  <c r="I116" i="9"/>
  <c r="E115" i="9"/>
  <c r="E133" i="7"/>
  <c r="I132" i="7"/>
  <c r="E88" i="7"/>
  <c r="I87" i="7"/>
  <c r="I102" i="7" l="1"/>
  <c r="I116" i="7"/>
  <c r="E116" i="7" s="1"/>
  <c r="I86" i="11"/>
  <c r="E87" i="11"/>
  <c r="I86" i="15"/>
  <c r="E87" i="15"/>
  <c r="E116" i="15"/>
  <c r="I117" i="15"/>
  <c r="I103" i="15"/>
  <c r="E133" i="15"/>
  <c r="I132" i="15"/>
  <c r="I86" i="13"/>
  <c r="E87" i="13"/>
  <c r="E116" i="13"/>
  <c r="I131" i="13"/>
  <c r="E132" i="13"/>
  <c r="I117" i="13"/>
  <c r="I103" i="13"/>
  <c r="E133" i="11"/>
  <c r="I132" i="11"/>
  <c r="I117" i="11"/>
  <c r="I103" i="11"/>
  <c r="E116" i="11"/>
  <c r="K48" i="10"/>
  <c r="E116" i="9"/>
  <c r="I117" i="9"/>
  <c r="I103" i="9"/>
  <c r="E133" i="9"/>
  <c r="I132" i="9"/>
  <c r="I86" i="9"/>
  <c r="E87" i="9"/>
  <c r="I88" i="7"/>
  <c r="E89" i="7"/>
  <c r="I133" i="7"/>
  <c r="E134" i="7"/>
  <c r="I117" i="7" l="1"/>
  <c r="E117" i="7" s="1"/>
  <c r="I103" i="7"/>
  <c r="I87" i="11"/>
  <c r="E88" i="11"/>
  <c r="E134" i="15"/>
  <c r="I133" i="15"/>
  <c r="E117" i="15"/>
  <c r="E88" i="15"/>
  <c r="I87" i="15"/>
  <c r="I104" i="15"/>
  <c r="I118" i="15"/>
  <c r="I118" i="13"/>
  <c r="I104" i="13"/>
  <c r="E117" i="13"/>
  <c r="E133" i="13"/>
  <c r="I132" i="13"/>
  <c r="E88" i="13"/>
  <c r="I87" i="13"/>
  <c r="E134" i="11"/>
  <c r="I133" i="11"/>
  <c r="I104" i="11"/>
  <c r="I118" i="11"/>
  <c r="E117" i="11"/>
  <c r="E134" i="9"/>
  <c r="I133" i="9"/>
  <c r="I104" i="9"/>
  <c r="I118" i="9"/>
  <c r="E88" i="9"/>
  <c r="I87" i="9"/>
  <c r="E117" i="9"/>
  <c r="E135" i="7"/>
  <c r="I134" i="7"/>
  <c r="E90" i="7"/>
  <c r="I89" i="7"/>
  <c r="I104" i="7" l="1"/>
  <c r="I118" i="7"/>
  <c r="E118" i="7" s="1"/>
  <c r="I88" i="11"/>
  <c r="E89" i="11"/>
  <c r="E118" i="15"/>
  <c r="I119" i="15"/>
  <c r="I105" i="15"/>
  <c r="J104" i="15"/>
  <c r="I88" i="15"/>
  <c r="E89" i="15"/>
  <c r="I134" i="15"/>
  <c r="E135" i="15"/>
  <c r="I88" i="13"/>
  <c r="E89" i="13"/>
  <c r="E134" i="13"/>
  <c r="I133" i="13"/>
  <c r="I119" i="13"/>
  <c r="I105" i="13"/>
  <c r="J104" i="13"/>
  <c r="E118" i="13"/>
  <c r="E135" i="11"/>
  <c r="I134" i="11"/>
  <c r="E118" i="11"/>
  <c r="I119" i="11"/>
  <c r="I105" i="11"/>
  <c r="J104" i="11"/>
  <c r="E118" i="9"/>
  <c r="E135" i="9"/>
  <c r="I134" i="9"/>
  <c r="I88" i="9"/>
  <c r="E89" i="9"/>
  <c r="I119" i="9"/>
  <c r="I105" i="9"/>
  <c r="J104" i="9"/>
  <c r="I135" i="7"/>
  <c r="I90" i="7"/>
  <c r="I119" i="7" l="1"/>
  <c r="E119" i="7" s="1"/>
  <c r="I105" i="7"/>
  <c r="J104" i="7"/>
  <c r="E90" i="11"/>
  <c r="I90" i="11" s="1"/>
  <c r="I89" i="11"/>
  <c r="I135" i="15"/>
  <c r="E90" i="15"/>
  <c r="I89" i="15"/>
  <c r="E119" i="15"/>
  <c r="J105" i="15"/>
  <c r="I120" i="15"/>
  <c r="J105" i="13"/>
  <c r="I120" i="13"/>
  <c r="E119" i="13"/>
  <c r="I134" i="13"/>
  <c r="E135" i="13"/>
  <c r="I89" i="13"/>
  <c r="E90" i="13"/>
  <c r="J105" i="11"/>
  <c r="I120" i="11"/>
  <c r="E119" i="11"/>
  <c r="I135" i="11"/>
  <c r="J105" i="9"/>
  <c r="I120" i="9"/>
  <c r="E119" i="9"/>
  <c r="I135" i="9"/>
  <c r="E90" i="9"/>
  <c r="I89" i="9"/>
  <c r="J105" i="7" l="1"/>
  <c r="I120" i="7"/>
  <c r="E120" i="7" s="1"/>
  <c r="E120" i="15"/>
  <c r="I90" i="15"/>
  <c r="E120" i="13"/>
  <c r="I135" i="13"/>
  <c r="I90" i="13"/>
  <c r="E120" i="11"/>
  <c r="E120" i="9"/>
  <c r="I90" i="9"/>
  <c r="I49" i="7" l="1"/>
  <c r="I56" i="7" l="1"/>
  <c r="I56" i="9"/>
  <c r="I74" i="13"/>
  <c r="I74" i="15"/>
  <c r="I48" i="7"/>
  <c r="I49" i="9"/>
  <c r="I66" i="9"/>
  <c r="I50" i="7"/>
  <c r="I57" i="13"/>
  <c r="I57" i="9"/>
  <c r="I57" i="7"/>
  <c r="I75" i="13"/>
  <c r="I75" i="15"/>
  <c r="I73" i="15"/>
  <c r="I51" i="11"/>
  <c r="I51" i="9"/>
  <c r="I58" i="9"/>
  <c r="I58" i="7"/>
  <c r="I58" i="13"/>
  <c r="I65" i="9" l="1"/>
  <c r="I50" i="9"/>
  <c r="I66" i="11"/>
  <c r="I49" i="11"/>
  <c r="I48" i="9"/>
  <c r="I50" i="11" l="1"/>
  <c r="I49" i="13"/>
  <c r="I48" i="11"/>
  <c r="I65" i="11"/>
  <c r="I48" i="13" l="1"/>
  <c r="I65" i="13"/>
  <c r="I66" i="15"/>
  <c r="I65" i="15"/>
  <c r="I48" i="15" l="1"/>
  <c r="I142" i="7" l="1"/>
  <c r="I143" i="7" l="1"/>
  <c r="I142" i="9"/>
  <c r="I144" i="7" l="1"/>
  <c r="I143" i="9"/>
  <c r="I143" i="11"/>
  <c r="I142" i="11"/>
  <c r="I143" i="13" l="1"/>
  <c r="I142" i="13"/>
  <c r="I143" i="15" l="1"/>
  <c r="I142" i="15"/>
  <c r="I144" i="15" l="1"/>
  <c r="F142" i="7"/>
  <c r="F143" i="7"/>
  <c r="J144" i="7"/>
  <c r="F144" i="7"/>
  <c r="J157" i="7"/>
  <c r="F157" i="7"/>
  <c r="J158" i="7"/>
  <c r="F158" i="7"/>
  <c r="J159" i="7"/>
  <c r="F159" i="7"/>
  <c r="J157" i="9"/>
  <c r="F142" i="9"/>
  <c r="F159" i="9"/>
  <c r="J157" i="11"/>
  <c r="F157" i="11"/>
  <c r="F143" i="11"/>
  <c r="F159" i="11"/>
  <c r="J159" i="11"/>
  <c r="J158" i="13"/>
  <c r="F143" i="13"/>
  <c r="F142" i="13"/>
  <c r="J159" i="13"/>
  <c r="F159" i="13"/>
  <c r="F158" i="13"/>
  <c r="F142" i="15"/>
  <c r="F143" i="15"/>
  <c r="J159" i="15"/>
  <c r="F157" i="15"/>
  <c r="I147" i="15" l="1"/>
  <c r="I148" i="7"/>
  <c r="J148" i="7" s="1"/>
  <c r="J143" i="7"/>
  <c r="J116" i="13"/>
  <c r="J117" i="7"/>
  <c r="J112" i="13"/>
  <c r="J117" i="15"/>
  <c r="J102" i="11"/>
  <c r="D17" i="15"/>
  <c r="F17" i="15" s="1"/>
  <c r="F86" i="15"/>
  <c r="D14" i="13"/>
  <c r="F14" i="13" s="1"/>
  <c r="F83" i="13"/>
  <c r="F89" i="9"/>
  <c r="D20" i="9"/>
  <c r="F20" i="9" s="1"/>
  <c r="F147" i="15"/>
  <c r="J103" i="7"/>
  <c r="F84" i="7"/>
  <c r="D15" i="7"/>
  <c r="F15" i="7" s="1"/>
  <c r="J147" i="15"/>
  <c r="F88" i="15"/>
  <c r="D19" i="15"/>
  <c r="F19" i="15" s="1"/>
  <c r="J116" i="15"/>
  <c r="F88" i="11"/>
  <c r="D19" i="11"/>
  <c r="F19" i="11" s="1"/>
  <c r="D17" i="9"/>
  <c r="F17" i="9" s="1"/>
  <c r="F86" i="9"/>
  <c r="J143" i="9"/>
  <c r="J114" i="7"/>
  <c r="J101" i="15"/>
  <c r="J119" i="11"/>
  <c r="D20" i="15"/>
  <c r="F20" i="15" s="1"/>
  <c r="F89" i="15"/>
  <c r="D19" i="13"/>
  <c r="F19" i="13" s="1"/>
  <c r="F88" i="13"/>
  <c r="J143" i="13"/>
  <c r="J119" i="9"/>
  <c r="J116" i="9"/>
  <c r="J113" i="9"/>
  <c r="D20" i="7"/>
  <c r="F20" i="7" s="1"/>
  <c r="F89" i="7"/>
  <c r="J100" i="7"/>
  <c r="D16" i="11"/>
  <c r="F16" i="11" s="1"/>
  <c r="F85" i="11"/>
  <c r="J119" i="7"/>
  <c r="J115" i="13"/>
  <c r="J115" i="11"/>
  <c r="D13" i="11"/>
  <c r="F13" i="11" s="1"/>
  <c r="F82" i="11"/>
  <c r="D17" i="7"/>
  <c r="F17" i="7" s="1"/>
  <c r="F86" i="7"/>
  <c r="J101" i="13"/>
  <c r="J142" i="13"/>
  <c r="J101" i="11"/>
  <c r="J116" i="7"/>
  <c r="F88" i="9"/>
  <c r="D19" i="9"/>
  <c r="F19" i="9" s="1"/>
  <c r="J102" i="7"/>
  <c r="D14" i="7"/>
  <c r="F14" i="7" s="1"/>
  <c r="F83" i="7"/>
  <c r="J118" i="13"/>
  <c r="J117" i="11"/>
  <c r="J113" i="11"/>
  <c r="D16" i="9"/>
  <c r="F16" i="9" s="1"/>
  <c r="F85" i="9"/>
  <c r="J112" i="9"/>
  <c r="J113" i="7"/>
  <c r="J120" i="15"/>
  <c r="D18" i="13"/>
  <c r="F18" i="13" s="1"/>
  <c r="F87" i="13"/>
  <c r="F87" i="15"/>
  <c r="D18" i="15"/>
  <c r="F18" i="15" s="1"/>
  <c r="J144" i="15"/>
  <c r="J103" i="13"/>
  <c r="J120" i="11"/>
  <c r="J103" i="11"/>
  <c r="J118" i="9"/>
  <c r="J115" i="9"/>
  <c r="D19" i="7"/>
  <c r="F19" i="7" s="1"/>
  <c r="F88" i="7"/>
  <c r="D14" i="15"/>
  <c r="F14" i="15" s="1"/>
  <c r="F83" i="15"/>
  <c r="D18" i="11"/>
  <c r="F18" i="11" s="1"/>
  <c r="F87" i="11"/>
  <c r="D15" i="11"/>
  <c r="F15" i="11" s="1"/>
  <c r="F84" i="11"/>
  <c r="D21" i="9"/>
  <c r="F21" i="9" s="1"/>
  <c r="F90" i="9"/>
  <c r="J101" i="9"/>
  <c r="J118" i="7"/>
  <c r="F85" i="13"/>
  <c r="D16" i="13"/>
  <c r="F16" i="13" s="1"/>
  <c r="J100" i="15"/>
  <c r="J117" i="13"/>
  <c r="D16" i="7"/>
  <c r="F16" i="7" s="1"/>
  <c r="F85" i="7"/>
  <c r="D21" i="15"/>
  <c r="F21" i="15" s="1"/>
  <c r="F90" i="15"/>
  <c r="J118" i="15"/>
  <c r="F82" i="15"/>
  <c r="D13" i="15"/>
  <c r="F13" i="15" s="1"/>
  <c r="J112" i="15"/>
  <c r="J100" i="11"/>
  <c r="J120" i="9"/>
  <c r="J119" i="15"/>
  <c r="D15" i="15"/>
  <c r="F15" i="15" s="1"/>
  <c r="F84" i="15"/>
  <c r="D20" i="13"/>
  <c r="F20" i="13" s="1"/>
  <c r="F89" i="13"/>
  <c r="J114" i="13"/>
  <c r="F87" i="9"/>
  <c r="D18" i="9"/>
  <c r="F18" i="9" s="1"/>
  <c r="J115" i="7"/>
  <c r="J142" i="7"/>
  <c r="J119" i="13"/>
  <c r="J114" i="11"/>
  <c r="J103" i="9"/>
  <c r="F90" i="7"/>
  <c r="D21" i="7"/>
  <c r="F21" i="7" s="1"/>
  <c r="J101" i="7"/>
  <c r="D13" i="7"/>
  <c r="F13" i="7" s="1"/>
  <c r="F82" i="7"/>
  <c r="D20" i="11"/>
  <c r="F20" i="11" s="1"/>
  <c r="F89" i="11"/>
  <c r="F165" i="7"/>
  <c r="J120" i="7"/>
  <c r="J112" i="7"/>
  <c r="J114" i="15"/>
  <c r="J117" i="9"/>
  <c r="J165" i="7"/>
  <c r="F87" i="7"/>
  <c r="D18" i="7"/>
  <c r="F18" i="7" s="1"/>
  <c r="F159" i="15"/>
  <c r="F157" i="13"/>
  <c r="F165" i="13" s="1"/>
  <c r="J142" i="9"/>
  <c r="F158" i="15"/>
  <c r="J157" i="13"/>
  <c r="J165" i="13" s="1"/>
  <c r="F142" i="11"/>
  <c r="J158" i="15"/>
  <c r="J142" i="11"/>
  <c r="J157" i="15"/>
  <c r="F144" i="15"/>
  <c r="F143" i="9"/>
  <c r="J159" i="9"/>
  <c r="J142" i="15"/>
  <c r="F158" i="9"/>
  <c r="J143" i="11"/>
  <c r="J158" i="9"/>
  <c r="F157" i="9"/>
  <c r="F158" i="11"/>
  <c r="F165" i="11" s="1"/>
  <c r="J158" i="11"/>
  <c r="J165" i="11" s="1"/>
  <c r="F148" i="7" l="1"/>
  <c r="F165" i="15"/>
  <c r="J165" i="15"/>
  <c r="L35" i="8"/>
  <c r="L36" i="12"/>
  <c r="F24" i="7"/>
  <c r="L35" i="14"/>
  <c r="J86" i="11"/>
  <c r="H131" i="11"/>
  <c r="J131" i="11" s="1"/>
  <c r="H75" i="13"/>
  <c r="J75" i="13" s="1"/>
  <c r="J58" i="13"/>
  <c r="K165" i="15"/>
  <c r="E181" i="15" s="1"/>
  <c r="J82" i="11"/>
  <c r="H127" i="11"/>
  <c r="J127" i="11" s="1"/>
  <c r="H130" i="15"/>
  <c r="J130" i="15" s="1"/>
  <c r="J85" i="15"/>
  <c r="D68" i="9"/>
  <c r="F68" i="9" s="1"/>
  <c r="F51" i="9"/>
  <c r="D72" i="7"/>
  <c r="F72" i="7" s="1"/>
  <c r="F55" i="7"/>
  <c r="H66" i="9"/>
  <c r="J66" i="9" s="1"/>
  <c r="J49" i="9"/>
  <c r="D74" i="15"/>
  <c r="F74" i="15" s="1"/>
  <c r="F57" i="15"/>
  <c r="F116" i="9"/>
  <c r="D131" i="9"/>
  <c r="F131" i="9" s="1"/>
  <c r="L36" i="10"/>
  <c r="J57" i="13"/>
  <c r="H74" i="13"/>
  <c r="J74" i="13" s="1"/>
  <c r="F119" i="7"/>
  <c r="D134" i="7"/>
  <c r="F134" i="7" s="1"/>
  <c r="H74" i="9"/>
  <c r="J74" i="9" s="1"/>
  <c r="J57" i="9"/>
  <c r="F57" i="7"/>
  <c r="D74" i="7"/>
  <c r="F74" i="7" s="1"/>
  <c r="H134" i="11"/>
  <c r="J134" i="11" s="1"/>
  <c r="J89" i="11"/>
  <c r="J48" i="7"/>
  <c r="H65" i="7"/>
  <c r="J65" i="7" s="1"/>
  <c r="J86" i="7"/>
  <c r="H131" i="7"/>
  <c r="J131" i="7" s="1"/>
  <c r="F84" i="9"/>
  <c r="D15" i="9"/>
  <c r="F15" i="9" s="1"/>
  <c r="J82" i="7"/>
  <c r="H127" i="7"/>
  <c r="J127" i="7" s="1"/>
  <c r="K165" i="7"/>
  <c r="E181" i="7" s="1"/>
  <c r="G46" i="6"/>
  <c r="L46" i="6" s="1"/>
  <c r="J40" i="7" s="1"/>
  <c r="F114" i="15"/>
  <c r="D129" i="15"/>
  <c r="F129" i="15" s="1"/>
  <c r="F112" i="15"/>
  <c r="D127" i="15"/>
  <c r="F127" i="15" s="1"/>
  <c r="H18" i="13"/>
  <c r="J18" i="13" s="1"/>
  <c r="H60" i="12"/>
  <c r="L60" i="12" s="1"/>
  <c r="J33" i="13" s="1"/>
  <c r="F49" i="15"/>
  <c r="D66" i="15"/>
  <c r="F66" i="15" s="1"/>
  <c r="J87" i="11"/>
  <c r="H132" i="11"/>
  <c r="J132" i="11" s="1"/>
  <c r="H56" i="10"/>
  <c r="L56" i="10" s="1"/>
  <c r="J29" i="11" s="1"/>
  <c r="H14" i="11"/>
  <c r="J14" i="11" s="1"/>
  <c r="L33" i="6"/>
  <c r="G47" i="6"/>
  <c r="L47" i="6" s="1"/>
  <c r="J41" i="7" s="1"/>
  <c r="J51" i="9"/>
  <c r="H68" i="9"/>
  <c r="J68" i="9" s="1"/>
  <c r="H128" i="9"/>
  <c r="J128" i="9" s="1"/>
  <c r="J83" i="9"/>
  <c r="D73" i="7"/>
  <c r="F73" i="7" s="1"/>
  <c r="F56" i="7"/>
  <c r="F118" i="15"/>
  <c r="D133" i="15"/>
  <c r="F133" i="15" s="1"/>
  <c r="H134" i="9"/>
  <c r="J134" i="9" s="1"/>
  <c r="J89" i="9"/>
  <c r="F113" i="13"/>
  <c r="D128" i="13"/>
  <c r="F128" i="13" s="1"/>
  <c r="F119" i="13"/>
  <c r="D134" i="13"/>
  <c r="F134" i="13" s="1"/>
  <c r="D128" i="15"/>
  <c r="F128" i="15" s="1"/>
  <c r="F113" i="15"/>
  <c r="F48" i="15"/>
  <c r="D65" i="15"/>
  <c r="F65" i="15" s="1"/>
  <c r="H62" i="10"/>
  <c r="L62" i="10" s="1"/>
  <c r="J35" i="11" s="1"/>
  <c r="H20" i="11"/>
  <c r="J20" i="11" s="1"/>
  <c r="J56" i="9"/>
  <c r="H73" i="9"/>
  <c r="J73" i="9" s="1"/>
  <c r="L36" i="8"/>
  <c r="G47" i="10"/>
  <c r="L47" i="10" s="1"/>
  <c r="J41" i="11" s="1"/>
  <c r="H60" i="8"/>
  <c r="L60" i="8" s="1"/>
  <c r="J33" i="9" s="1"/>
  <c r="H18" i="9"/>
  <c r="J18" i="9" s="1"/>
  <c r="D68" i="7"/>
  <c r="F68" i="7" s="1"/>
  <c r="F51" i="7"/>
  <c r="J113" i="15"/>
  <c r="L29" i="6"/>
  <c r="F112" i="7"/>
  <c r="D127" i="7"/>
  <c r="F127" i="7" s="1"/>
  <c r="H133" i="9"/>
  <c r="J133" i="9" s="1"/>
  <c r="J88" i="9"/>
  <c r="F50" i="15"/>
  <c r="D67" i="15"/>
  <c r="F67" i="15" s="1"/>
  <c r="J50" i="15"/>
  <c r="H67" i="15"/>
  <c r="J67" i="15" s="1"/>
  <c r="F120" i="9"/>
  <c r="D135" i="9"/>
  <c r="F135" i="9" s="1"/>
  <c r="F165" i="9"/>
  <c r="D13" i="9"/>
  <c r="F13" i="9" s="1"/>
  <c r="F82" i="9"/>
  <c r="F86" i="11"/>
  <c r="D17" i="11"/>
  <c r="F17" i="11" s="1"/>
  <c r="F119" i="11"/>
  <c r="D134" i="11"/>
  <c r="F134" i="11" s="1"/>
  <c r="J85" i="7"/>
  <c r="H130" i="7"/>
  <c r="J130" i="7" s="1"/>
  <c r="H16" i="7"/>
  <c r="J16" i="7" s="1"/>
  <c r="H58" i="6"/>
  <c r="L58" i="6" s="1"/>
  <c r="J31" i="7" s="1"/>
  <c r="G45" i="14"/>
  <c r="L31" i="14"/>
  <c r="J83" i="7"/>
  <c r="H128" i="7"/>
  <c r="J128" i="7" s="1"/>
  <c r="H63" i="10"/>
  <c r="L63" i="10" s="1"/>
  <c r="J36" i="11" s="1"/>
  <c r="H21" i="11"/>
  <c r="J21" i="11" s="1"/>
  <c r="H63" i="14"/>
  <c r="L63" i="14" s="1"/>
  <c r="J36" i="15" s="1"/>
  <c r="H21" i="15"/>
  <c r="J21" i="15" s="1"/>
  <c r="H60" i="10"/>
  <c r="L60" i="10" s="1"/>
  <c r="J33" i="11" s="1"/>
  <c r="H18" i="11"/>
  <c r="J18" i="11" s="1"/>
  <c r="H130" i="11"/>
  <c r="J130" i="11" s="1"/>
  <c r="J85" i="11"/>
  <c r="F57" i="9"/>
  <c r="D74" i="9"/>
  <c r="F74" i="9" s="1"/>
  <c r="H14" i="9"/>
  <c r="J14" i="9" s="1"/>
  <c r="H56" i="8"/>
  <c r="L56" i="8" s="1"/>
  <c r="J29" i="9" s="1"/>
  <c r="F118" i="13"/>
  <c r="D133" i="13"/>
  <c r="F133" i="13" s="1"/>
  <c r="J89" i="15"/>
  <c r="H134" i="15"/>
  <c r="J134" i="15" s="1"/>
  <c r="D72" i="15"/>
  <c r="F72" i="15" s="1"/>
  <c r="F55" i="15"/>
  <c r="H73" i="11"/>
  <c r="J73" i="11" s="1"/>
  <c r="J56" i="11"/>
  <c r="F49" i="13"/>
  <c r="D66" i="13"/>
  <c r="F66" i="13" s="1"/>
  <c r="H18" i="15"/>
  <c r="J18" i="15" s="1"/>
  <c r="H60" i="14"/>
  <c r="L60" i="14" s="1"/>
  <c r="J33" i="15" s="1"/>
  <c r="J51" i="7"/>
  <c r="H68" i="7"/>
  <c r="J68" i="7" s="1"/>
  <c r="D68" i="15"/>
  <c r="F68" i="15" s="1"/>
  <c r="F51" i="15"/>
  <c r="H133" i="7"/>
  <c r="J133" i="7" s="1"/>
  <c r="J88" i="7"/>
  <c r="D132" i="7"/>
  <c r="F132" i="7" s="1"/>
  <c r="F117" i="7"/>
  <c r="J100" i="9"/>
  <c r="D75" i="7"/>
  <c r="F75" i="7" s="1"/>
  <c r="F58" i="7"/>
  <c r="H20" i="15"/>
  <c r="J20" i="15" s="1"/>
  <c r="H62" i="14"/>
  <c r="L62" i="14" s="1"/>
  <c r="J35" i="15" s="1"/>
  <c r="H61" i="14"/>
  <c r="L61" i="14" s="1"/>
  <c r="J34" i="15" s="1"/>
  <c r="H19" i="15"/>
  <c r="J19" i="15" s="1"/>
  <c r="D75" i="9"/>
  <c r="F75" i="9" s="1"/>
  <c r="F58" i="9"/>
  <c r="J49" i="7"/>
  <c r="H66" i="7"/>
  <c r="J66" i="7" s="1"/>
  <c r="D68" i="13"/>
  <c r="F68" i="13" s="1"/>
  <c r="F51" i="13"/>
  <c r="F53" i="7"/>
  <c r="D70" i="7"/>
  <c r="F70" i="7" s="1"/>
  <c r="J53" i="9"/>
  <c r="H70" i="9"/>
  <c r="J70" i="9" s="1"/>
  <c r="L36" i="14"/>
  <c r="H75" i="9"/>
  <c r="J75" i="9" s="1"/>
  <c r="J58" i="9"/>
  <c r="H135" i="15"/>
  <c r="J135" i="15" s="1"/>
  <c r="J90" i="15"/>
  <c r="J85" i="13"/>
  <c r="H130" i="13"/>
  <c r="J130" i="13" s="1"/>
  <c r="F82" i="13"/>
  <c r="D13" i="13"/>
  <c r="F13" i="13" s="1"/>
  <c r="L34" i="10"/>
  <c r="G48" i="10"/>
  <c r="L48" i="10" s="1"/>
  <c r="J42" i="11" s="1"/>
  <c r="J100" i="13"/>
  <c r="J102" i="9"/>
  <c r="J165" i="9"/>
  <c r="J118" i="11"/>
  <c r="L37" i="6"/>
  <c r="D132" i="9"/>
  <c r="F132" i="9" s="1"/>
  <c r="F117" i="9"/>
  <c r="J84" i="15"/>
  <c r="H129" i="15"/>
  <c r="J129" i="15" s="1"/>
  <c r="L30" i="6"/>
  <c r="G48" i="12"/>
  <c r="L48" i="12" s="1"/>
  <c r="J42" i="13" s="1"/>
  <c r="L34" i="12"/>
  <c r="J48" i="13"/>
  <c r="H65" i="13"/>
  <c r="J65" i="13" s="1"/>
  <c r="D133" i="9"/>
  <c r="F133" i="9" s="1"/>
  <c r="F118" i="9"/>
  <c r="G46" i="10"/>
  <c r="L46" i="10" s="1"/>
  <c r="J40" i="11" s="1"/>
  <c r="L32" i="10"/>
  <c r="D127" i="11"/>
  <c r="F127" i="11" s="1"/>
  <c r="F112" i="11"/>
  <c r="J51" i="13"/>
  <c r="H68" i="13"/>
  <c r="J68" i="13" s="1"/>
  <c r="D70" i="13"/>
  <c r="F70" i="13" s="1"/>
  <c r="F53" i="13"/>
  <c r="H63" i="6"/>
  <c r="L63" i="6" s="1"/>
  <c r="J36" i="7" s="1"/>
  <c r="H21" i="7"/>
  <c r="J21" i="7" s="1"/>
  <c r="J112" i="11"/>
  <c r="F86" i="13"/>
  <c r="D17" i="13"/>
  <c r="F17" i="13" s="1"/>
  <c r="J90" i="7"/>
  <c r="H135" i="7"/>
  <c r="J135" i="7" s="1"/>
  <c r="F120" i="7"/>
  <c r="D135" i="7"/>
  <c r="F135" i="7" s="1"/>
  <c r="H21" i="9"/>
  <c r="J21" i="9" s="1"/>
  <c r="H63" i="8"/>
  <c r="L63" i="8" s="1"/>
  <c r="J36" i="9" s="1"/>
  <c r="F58" i="15"/>
  <c r="D75" i="15"/>
  <c r="F75" i="15" s="1"/>
  <c r="F115" i="13"/>
  <c r="D130" i="13"/>
  <c r="F130" i="13" s="1"/>
  <c r="J87" i="13"/>
  <c r="H132" i="13"/>
  <c r="J132" i="13" s="1"/>
  <c r="H127" i="13"/>
  <c r="J127" i="13" s="1"/>
  <c r="J82" i="13"/>
  <c r="F48" i="11"/>
  <c r="D65" i="11"/>
  <c r="F65" i="11" s="1"/>
  <c r="H17" i="9"/>
  <c r="J17" i="9" s="1"/>
  <c r="H59" i="8"/>
  <c r="L59" i="8" s="1"/>
  <c r="J32" i="9" s="1"/>
  <c r="D70" i="15"/>
  <c r="F70" i="15" s="1"/>
  <c r="F53" i="15"/>
  <c r="G46" i="14"/>
  <c r="L46" i="14" s="1"/>
  <c r="J40" i="15" s="1"/>
  <c r="F118" i="11"/>
  <c r="D133" i="11"/>
  <c r="F133" i="11" s="1"/>
  <c r="F56" i="13"/>
  <c r="D73" i="13"/>
  <c r="F73" i="13" s="1"/>
  <c r="H73" i="13"/>
  <c r="J73" i="13" s="1"/>
  <c r="J56" i="13"/>
  <c r="H13" i="13"/>
  <c r="J13" i="13" s="1"/>
  <c r="H55" i="12"/>
  <c r="J58" i="7"/>
  <c r="H75" i="7"/>
  <c r="J75" i="7" s="1"/>
  <c r="H70" i="13"/>
  <c r="J70" i="13" s="1"/>
  <c r="J53" i="13"/>
  <c r="F114" i="11"/>
  <c r="D129" i="11"/>
  <c r="F129" i="11" s="1"/>
  <c r="D133" i="7"/>
  <c r="F133" i="7" s="1"/>
  <c r="F118" i="7"/>
  <c r="J58" i="15"/>
  <c r="H75" i="15"/>
  <c r="J75" i="15" s="1"/>
  <c r="D130" i="11"/>
  <c r="F130" i="11" s="1"/>
  <c r="F115" i="11"/>
  <c r="H20" i="9"/>
  <c r="J20" i="9" s="1"/>
  <c r="H62" i="8"/>
  <c r="L62" i="8" s="1"/>
  <c r="J35" i="9" s="1"/>
  <c r="F55" i="11"/>
  <c r="D72" i="11"/>
  <c r="F72" i="11" s="1"/>
  <c r="H72" i="15"/>
  <c r="J72" i="15" s="1"/>
  <c r="J55" i="15"/>
  <c r="F57" i="13"/>
  <c r="D74" i="13"/>
  <c r="F74" i="13" s="1"/>
  <c r="H60" i="6"/>
  <c r="L60" i="6" s="1"/>
  <c r="J33" i="7" s="1"/>
  <c r="H18" i="7"/>
  <c r="J18" i="7" s="1"/>
  <c r="L34" i="8"/>
  <c r="G48" i="8"/>
  <c r="L48" i="8" s="1"/>
  <c r="J42" i="9" s="1"/>
  <c r="H58" i="12"/>
  <c r="L58" i="12" s="1"/>
  <c r="J31" i="13" s="1"/>
  <c r="H16" i="13"/>
  <c r="J16" i="13" s="1"/>
  <c r="F90" i="11"/>
  <c r="D21" i="11"/>
  <c r="F21" i="11" s="1"/>
  <c r="D14" i="9"/>
  <c r="F14" i="9" s="1"/>
  <c r="F83" i="9"/>
  <c r="L35" i="12"/>
  <c r="J116" i="11"/>
  <c r="J113" i="13"/>
  <c r="H134" i="13"/>
  <c r="J134" i="13" s="1"/>
  <c r="J89" i="13"/>
  <c r="H132" i="9"/>
  <c r="J132" i="9" s="1"/>
  <c r="J87" i="9"/>
  <c r="L37" i="8"/>
  <c r="J50" i="11"/>
  <c r="H67" i="11"/>
  <c r="J67" i="11" s="1"/>
  <c r="F120" i="15"/>
  <c r="D135" i="15"/>
  <c r="F135" i="15" s="1"/>
  <c r="D67" i="11"/>
  <c r="F67" i="11" s="1"/>
  <c r="F50" i="11"/>
  <c r="F117" i="15"/>
  <c r="D132" i="15"/>
  <c r="F132" i="15" s="1"/>
  <c r="H56" i="6"/>
  <c r="L56" i="6" s="1"/>
  <c r="J29" i="7" s="1"/>
  <c r="H14" i="7"/>
  <c r="J14" i="7" s="1"/>
  <c r="L37" i="14"/>
  <c r="L32" i="12"/>
  <c r="G46" i="12"/>
  <c r="L46" i="12" s="1"/>
  <c r="J40" i="13" s="1"/>
  <c r="H16" i="11"/>
  <c r="J16" i="11" s="1"/>
  <c r="H58" i="10"/>
  <c r="L58" i="10" s="1"/>
  <c r="J31" i="11" s="1"/>
  <c r="J88" i="15"/>
  <c r="H133" i="15"/>
  <c r="J133" i="15" s="1"/>
  <c r="H57" i="6"/>
  <c r="L57" i="6" s="1"/>
  <c r="J30" i="7" s="1"/>
  <c r="H15" i="7"/>
  <c r="F114" i="7"/>
  <c r="D129" i="7"/>
  <c r="F129" i="7" s="1"/>
  <c r="D67" i="7"/>
  <c r="F67" i="7" s="1"/>
  <c r="F50" i="7"/>
  <c r="F55" i="9"/>
  <c r="D72" i="9"/>
  <c r="F72" i="9" s="1"/>
  <c r="J84" i="7"/>
  <c r="H129" i="7"/>
  <c r="J129" i="7" s="1"/>
  <c r="F56" i="9"/>
  <c r="D73" i="9"/>
  <c r="F73" i="9" s="1"/>
  <c r="H70" i="15"/>
  <c r="J70" i="15" s="1"/>
  <c r="J53" i="15"/>
  <c r="J56" i="7"/>
  <c r="H73" i="7"/>
  <c r="J73" i="7" s="1"/>
  <c r="H72" i="13"/>
  <c r="J72" i="13" s="1"/>
  <c r="J55" i="13"/>
  <c r="J57" i="7"/>
  <c r="H74" i="7"/>
  <c r="J74" i="7" s="1"/>
  <c r="K165" i="13"/>
  <c r="E181" i="13" s="1"/>
  <c r="L29" i="14"/>
  <c r="J108" i="11"/>
  <c r="K108" i="11" s="1"/>
  <c r="H61" i="6"/>
  <c r="L61" i="6" s="1"/>
  <c r="J34" i="7" s="1"/>
  <c r="H19" i="7"/>
  <c r="J19" i="7" s="1"/>
  <c r="F117" i="11"/>
  <c r="D132" i="11"/>
  <c r="F132" i="11" s="1"/>
  <c r="H55" i="8"/>
  <c r="H13" i="9"/>
  <c r="J13" i="9" s="1"/>
  <c r="H61" i="12"/>
  <c r="L61" i="12" s="1"/>
  <c r="J34" i="13" s="1"/>
  <c r="H19" i="13"/>
  <c r="J19" i="13" s="1"/>
  <c r="H59" i="6"/>
  <c r="L59" i="6" s="1"/>
  <c r="J32" i="7" s="1"/>
  <c r="H17" i="7"/>
  <c r="J17" i="7" s="1"/>
  <c r="H62" i="6"/>
  <c r="L62" i="6" s="1"/>
  <c r="J35" i="7" s="1"/>
  <c r="H20" i="7"/>
  <c r="J20" i="7" s="1"/>
  <c r="J108" i="7"/>
  <c r="K108" i="7" s="1"/>
  <c r="D134" i="9"/>
  <c r="F134" i="9" s="1"/>
  <c r="F119" i="9"/>
  <c r="D131" i="15"/>
  <c r="F131" i="15" s="1"/>
  <c r="F116" i="15"/>
  <c r="H73" i="15"/>
  <c r="J73" i="15" s="1"/>
  <c r="J56" i="15"/>
  <c r="J87" i="7"/>
  <c r="H132" i="7"/>
  <c r="J132" i="7" s="1"/>
  <c r="F56" i="15"/>
  <c r="D73" i="15"/>
  <c r="F73" i="15" s="1"/>
  <c r="D15" i="13"/>
  <c r="F15" i="13" s="1"/>
  <c r="F84" i="13"/>
  <c r="D68" i="11"/>
  <c r="F68" i="11" s="1"/>
  <c r="F51" i="11"/>
  <c r="J102" i="13"/>
  <c r="J120" i="13"/>
  <c r="F90" i="13"/>
  <c r="D21" i="13"/>
  <c r="F21" i="13" s="1"/>
  <c r="H127" i="15"/>
  <c r="J127" i="15" s="1"/>
  <c r="J82" i="15"/>
  <c r="J84" i="11"/>
  <c r="H129" i="11"/>
  <c r="J129" i="11" s="1"/>
  <c r="F116" i="7"/>
  <c r="D131" i="7"/>
  <c r="F131" i="7" s="1"/>
  <c r="J102" i="15"/>
  <c r="F85" i="15"/>
  <c r="F93" i="15" s="1"/>
  <c r="D16" i="15"/>
  <c r="F16" i="15" s="1"/>
  <c r="F24" i="15" s="1"/>
  <c r="H15" i="15"/>
  <c r="J15" i="15" s="1"/>
  <c r="H57" i="14"/>
  <c r="L57" i="14" s="1"/>
  <c r="J30" i="15" s="1"/>
  <c r="H65" i="15"/>
  <c r="J65" i="15" s="1"/>
  <c r="J48" i="15"/>
  <c r="H57" i="10"/>
  <c r="L57" i="10" s="1"/>
  <c r="J30" i="11" s="1"/>
  <c r="H15" i="11"/>
  <c r="J15" i="11" s="1"/>
  <c r="H57" i="12"/>
  <c r="L57" i="12" s="1"/>
  <c r="J30" i="13" s="1"/>
  <c r="H15" i="13"/>
  <c r="J15" i="13" s="1"/>
  <c r="F115" i="7"/>
  <c r="D130" i="7"/>
  <c r="F130" i="7" s="1"/>
  <c r="H16" i="9"/>
  <c r="J16" i="9" s="1"/>
  <c r="H58" i="8"/>
  <c r="L58" i="8" s="1"/>
  <c r="J31" i="9" s="1"/>
  <c r="F117" i="13"/>
  <c r="D132" i="13"/>
  <c r="F132" i="13" s="1"/>
  <c r="F49" i="7"/>
  <c r="D66" i="7"/>
  <c r="F66" i="7" s="1"/>
  <c r="J53" i="7"/>
  <c r="H70" i="7"/>
  <c r="J70" i="7" s="1"/>
  <c r="G45" i="6"/>
  <c r="H66" i="11"/>
  <c r="J66" i="11" s="1"/>
  <c r="J49" i="11"/>
  <c r="F83" i="11"/>
  <c r="D14" i="11"/>
  <c r="F14" i="11" s="1"/>
  <c r="J143" i="15"/>
  <c r="J103" i="15"/>
  <c r="H13" i="7"/>
  <c r="J13" i="7" s="1"/>
  <c r="H55" i="6"/>
  <c r="D65" i="7"/>
  <c r="F65" i="7" s="1"/>
  <c r="F48" i="7"/>
  <c r="H20" i="13"/>
  <c r="J20" i="13" s="1"/>
  <c r="H62" i="12"/>
  <c r="L62" i="12" s="1"/>
  <c r="J35" i="13" s="1"/>
  <c r="H55" i="14"/>
  <c r="H13" i="15"/>
  <c r="J13" i="15" s="1"/>
  <c r="J85" i="9"/>
  <c r="H130" i="9"/>
  <c r="J130" i="9" s="1"/>
  <c r="J90" i="11"/>
  <c r="H135" i="11"/>
  <c r="J135" i="11" s="1"/>
  <c r="H19" i="9"/>
  <c r="J19" i="9" s="1"/>
  <c r="H61" i="8"/>
  <c r="L61" i="8" s="1"/>
  <c r="J34" i="9" s="1"/>
  <c r="D130" i="9"/>
  <c r="F130" i="9" s="1"/>
  <c r="F115" i="9"/>
  <c r="L36" i="6"/>
  <c r="H67" i="7"/>
  <c r="J67" i="7" s="1"/>
  <c r="J50" i="7"/>
  <c r="J83" i="11"/>
  <c r="H128" i="11"/>
  <c r="J128" i="11" s="1"/>
  <c r="F119" i="15"/>
  <c r="D134" i="15"/>
  <c r="F134" i="15" s="1"/>
  <c r="G45" i="10"/>
  <c r="L31" i="10"/>
  <c r="H68" i="15"/>
  <c r="J68" i="15" s="1"/>
  <c r="J51" i="15"/>
  <c r="H135" i="9"/>
  <c r="J135" i="9" s="1"/>
  <c r="J90" i="9"/>
  <c r="K165" i="11"/>
  <c r="E181" i="11" s="1"/>
  <c r="J114" i="9"/>
  <c r="J123" i="9" s="1"/>
  <c r="J115" i="15"/>
  <c r="J123" i="15" s="1"/>
  <c r="J123" i="7"/>
  <c r="F93" i="7"/>
  <c r="L35" i="6"/>
  <c r="L32" i="8"/>
  <c r="G46" i="8"/>
  <c r="L46" i="8" s="1"/>
  <c r="J40" i="9" s="1"/>
  <c r="H75" i="11"/>
  <c r="J75" i="11" s="1"/>
  <c r="J58" i="11"/>
  <c r="F113" i="7"/>
  <c r="D128" i="7"/>
  <c r="F128" i="7" s="1"/>
  <c r="J89" i="7"/>
  <c r="H134" i="7"/>
  <c r="J134" i="7" s="1"/>
  <c r="J55" i="7"/>
  <c r="H72" i="7"/>
  <c r="J72" i="7" s="1"/>
  <c r="J51" i="11"/>
  <c r="H68" i="11"/>
  <c r="J68" i="11" s="1"/>
  <c r="H17" i="15"/>
  <c r="J17" i="15" s="1"/>
  <c r="H59" i="14"/>
  <c r="L59" i="14" s="1"/>
  <c r="J32" i="15" s="1"/>
  <c r="G48" i="6"/>
  <c r="L48" i="6" s="1"/>
  <c r="J42" i="7" s="1"/>
  <c r="L34" i="6"/>
  <c r="H59" i="12"/>
  <c r="L59" i="12" s="1"/>
  <c r="J32" i="13" s="1"/>
  <c r="H17" i="13"/>
  <c r="J17" i="13" s="1"/>
  <c r="I148" i="11" l="1"/>
  <c r="J148" i="11" s="1"/>
  <c r="F148" i="11"/>
  <c r="L32" i="14"/>
  <c r="F24" i="11"/>
  <c r="J108" i="9"/>
  <c r="K108" i="9" s="1"/>
  <c r="L33" i="10"/>
  <c r="L35" i="10"/>
  <c r="L29" i="8"/>
  <c r="J123" i="11"/>
  <c r="J108" i="15"/>
  <c r="K108" i="15" s="1"/>
  <c r="F58" i="13"/>
  <c r="D75" i="13"/>
  <c r="F75" i="13" s="1"/>
  <c r="F61" i="7"/>
  <c r="J57" i="15"/>
  <c r="H74" i="15"/>
  <c r="J74" i="15" s="1"/>
  <c r="J24" i="7"/>
  <c r="D135" i="13"/>
  <c r="F135" i="13" s="1"/>
  <c r="F120" i="13"/>
  <c r="H70" i="11"/>
  <c r="J70" i="11" s="1"/>
  <c r="J53" i="11"/>
  <c r="H67" i="13"/>
  <c r="J67" i="13" s="1"/>
  <c r="J50" i="13"/>
  <c r="F114" i="9"/>
  <c r="D129" i="9"/>
  <c r="F129" i="9" s="1"/>
  <c r="L34" i="14"/>
  <c r="G48" i="14"/>
  <c r="L48" i="14" s="1"/>
  <c r="J42" i="15" s="1"/>
  <c r="F49" i="9"/>
  <c r="D66" i="9"/>
  <c r="F66" i="9" s="1"/>
  <c r="F57" i="11"/>
  <c r="D74" i="11"/>
  <c r="F74" i="11" s="1"/>
  <c r="H129" i="13"/>
  <c r="J129" i="13" s="1"/>
  <c r="J84" i="13"/>
  <c r="F50" i="9"/>
  <c r="D67" i="9"/>
  <c r="F67" i="9" s="1"/>
  <c r="J57" i="11"/>
  <c r="H74" i="11"/>
  <c r="J74" i="11" s="1"/>
  <c r="D130" i="15"/>
  <c r="F130" i="15" s="1"/>
  <c r="F138" i="15" s="1"/>
  <c r="F115" i="15"/>
  <c r="F123" i="15" s="1"/>
  <c r="K123" i="15" s="1"/>
  <c r="J123" i="13"/>
  <c r="L55" i="8"/>
  <c r="L55" i="12"/>
  <c r="H133" i="11"/>
  <c r="J133" i="11" s="1"/>
  <c r="J138" i="11" s="1"/>
  <c r="J88" i="11"/>
  <c r="J93" i="11" s="1"/>
  <c r="F93" i="11"/>
  <c r="F116" i="13"/>
  <c r="D131" i="13"/>
  <c r="F131" i="13" s="1"/>
  <c r="J55" i="11"/>
  <c r="H72" i="11"/>
  <c r="J72" i="11" s="1"/>
  <c r="F116" i="11"/>
  <c r="D131" i="11"/>
  <c r="F131" i="11" s="1"/>
  <c r="F138" i="7"/>
  <c r="H127" i="9"/>
  <c r="J127" i="9" s="1"/>
  <c r="J82" i="9"/>
  <c r="D128" i="9"/>
  <c r="F128" i="9" s="1"/>
  <c r="F113" i="9"/>
  <c r="J50" i="9"/>
  <c r="H67" i="9"/>
  <c r="J67" i="9" s="1"/>
  <c r="D65" i="9"/>
  <c r="F65" i="9" s="1"/>
  <c r="F48" i="9"/>
  <c r="F123" i="7"/>
  <c r="K123" i="7" s="1"/>
  <c r="F93" i="9"/>
  <c r="L40" i="6"/>
  <c r="H65" i="9"/>
  <c r="J65" i="9" s="1"/>
  <c r="J48" i="9"/>
  <c r="L30" i="8"/>
  <c r="J86" i="15"/>
  <c r="H131" i="15"/>
  <c r="J131" i="15" s="1"/>
  <c r="L33" i="14"/>
  <c r="G47" i="14"/>
  <c r="L47" i="14" s="1"/>
  <c r="J41" i="15" s="1"/>
  <c r="F113" i="11"/>
  <c r="D128" i="11"/>
  <c r="F128" i="11" s="1"/>
  <c r="H14" i="13"/>
  <c r="J14" i="13" s="1"/>
  <c r="H56" i="12"/>
  <c r="L56" i="12" s="1"/>
  <c r="J29" i="13" s="1"/>
  <c r="D135" i="11"/>
  <c r="F135" i="11" s="1"/>
  <c r="F120" i="11"/>
  <c r="L29" i="10"/>
  <c r="H13" i="11"/>
  <c r="J13" i="11" s="1"/>
  <c r="H55" i="10"/>
  <c r="F24" i="13"/>
  <c r="L29" i="12"/>
  <c r="L31" i="8"/>
  <c r="G45" i="8"/>
  <c r="D127" i="9"/>
  <c r="F127" i="9" s="1"/>
  <c r="F112" i="9"/>
  <c r="L30" i="14"/>
  <c r="H14" i="15"/>
  <c r="J14" i="15" s="1"/>
  <c r="H56" i="14"/>
  <c r="L56" i="14" s="1"/>
  <c r="J29" i="15" s="1"/>
  <c r="F78" i="15"/>
  <c r="L33" i="12"/>
  <c r="G47" i="12"/>
  <c r="L47" i="12" s="1"/>
  <c r="J41" i="13" s="1"/>
  <c r="F56" i="11"/>
  <c r="D73" i="11"/>
  <c r="F73" i="11" s="1"/>
  <c r="H17" i="11"/>
  <c r="J17" i="11" s="1"/>
  <c r="H59" i="10"/>
  <c r="L59" i="10" s="1"/>
  <c r="J32" i="11" s="1"/>
  <c r="H131" i="9"/>
  <c r="J131" i="9" s="1"/>
  <c r="J86" i="9"/>
  <c r="F112" i="13"/>
  <c r="D127" i="13"/>
  <c r="F127" i="13" s="1"/>
  <c r="F24" i="9"/>
  <c r="F61" i="15"/>
  <c r="F55" i="13"/>
  <c r="D72" i="13"/>
  <c r="F72" i="13" s="1"/>
  <c r="G50" i="10"/>
  <c r="L45" i="10"/>
  <c r="D66" i="11"/>
  <c r="F66" i="11" s="1"/>
  <c r="F49" i="11"/>
  <c r="H128" i="15"/>
  <c r="J128" i="15" s="1"/>
  <c r="J83" i="15"/>
  <c r="L33" i="8"/>
  <c r="G47" i="8"/>
  <c r="L47" i="8" s="1"/>
  <c r="J41" i="9" s="1"/>
  <c r="D65" i="13"/>
  <c r="F65" i="13" s="1"/>
  <c r="F48" i="13"/>
  <c r="F53" i="11"/>
  <c r="D70" i="11"/>
  <c r="F70" i="11" s="1"/>
  <c r="J90" i="13"/>
  <c r="H135" i="13"/>
  <c r="J135" i="13" s="1"/>
  <c r="H65" i="11"/>
  <c r="J65" i="11" s="1"/>
  <c r="J48" i="11"/>
  <c r="H132" i="15"/>
  <c r="J132" i="15" s="1"/>
  <c r="J87" i="15"/>
  <c r="H21" i="13"/>
  <c r="J21" i="13" s="1"/>
  <c r="H63" i="12"/>
  <c r="L63" i="12" s="1"/>
  <c r="J36" i="13" s="1"/>
  <c r="L30" i="10"/>
  <c r="H66" i="13"/>
  <c r="J66" i="13" s="1"/>
  <c r="J78" i="13" s="1"/>
  <c r="J49" i="13"/>
  <c r="F53" i="9"/>
  <c r="D70" i="9"/>
  <c r="F70" i="9" s="1"/>
  <c r="F93" i="13"/>
  <c r="L37" i="10"/>
  <c r="H129" i="9"/>
  <c r="J129" i="9" s="1"/>
  <c r="J84" i="9"/>
  <c r="L45" i="14"/>
  <c r="K165" i="9"/>
  <c r="E181" i="9" s="1"/>
  <c r="L55" i="14"/>
  <c r="D67" i="13"/>
  <c r="F67" i="13" s="1"/>
  <c r="F50" i="13"/>
  <c r="H128" i="13"/>
  <c r="J128" i="13" s="1"/>
  <c r="J83" i="13"/>
  <c r="L45" i="6"/>
  <c r="G50" i="6"/>
  <c r="F114" i="13"/>
  <c r="D129" i="13"/>
  <c r="F129" i="13" s="1"/>
  <c r="L30" i="12"/>
  <c r="J78" i="7"/>
  <c r="H66" i="15"/>
  <c r="J66" i="15" s="1"/>
  <c r="J49" i="15"/>
  <c r="F58" i="11"/>
  <c r="D75" i="11"/>
  <c r="F75" i="11" s="1"/>
  <c r="J55" i="9"/>
  <c r="H72" i="9"/>
  <c r="J72" i="9" s="1"/>
  <c r="J61" i="7"/>
  <c r="J86" i="13"/>
  <c r="H131" i="13"/>
  <c r="J131" i="13" s="1"/>
  <c r="F78" i="7"/>
  <c r="J88" i="13"/>
  <c r="H133" i="13"/>
  <c r="J133" i="13" s="1"/>
  <c r="H19" i="11"/>
  <c r="J19" i="11" s="1"/>
  <c r="H61" i="10"/>
  <c r="L61" i="10" s="1"/>
  <c r="J34" i="11" s="1"/>
  <c r="J108" i="13"/>
  <c r="K108" i="13" s="1"/>
  <c r="L37" i="12"/>
  <c r="J138" i="7"/>
  <c r="H16" i="15"/>
  <c r="J16" i="15" s="1"/>
  <c r="H58" i="14"/>
  <c r="L58" i="14" s="1"/>
  <c r="J31" i="15" s="1"/>
  <c r="H15" i="9"/>
  <c r="J15" i="9" s="1"/>
  <c r="J24" i="9" s="1"/>
  <c r="H57" i="8"/>
  <c r="L57" i="8" s="1"/>
  <c r="J30" i="9" s="1"/>
  <c r="L55" i="6"/>
  <c r="H66" i="6"/>
  <c r="L31" i="12"/>
  <c r="G45" i="12"/>
  <c r="J93" i="7"/>
  <c r="I144" i="9" l="1"/>
  <c r="J144" i="9" s="1"/>
  <c r="F144" i="9"/>
  <c r="I145" i="13"/>
  <c r="J145" i="13" s="1"/>
  <c r="F145" i="13"/>
  <c r="I145" i="9"/>
  <c r="J145" i="9" s="1"/>
  <c r="F145" i="9"/>
  <c r="I146" i="7"/>
  <c r="J146" i="7" s="1"/>
  <c r="F146" i="7"/>
  <c r="I144" i="13"/>
  <c r="J144" i="13" s="1"/>
  <c r="F144" i="13"/>
  <c r="I149" i="9"/>
  <c r="J149" i="9" s="1"/>
  <c r="F149" i="9"/>
  <c r="I147" i="7"/>
  <c r="J147" i="7" s="1"/>
  <c r="F147" i="7"/>
  <c r="I145" i="11"/>
  <c r="J145" i="11" s="1"/>
  <c r="F145" i="11"/>
  <c r="I144" i="11"/>
  <c r="J144" i="11" s="1"/>
  <c r="F144" i="11"/>
  <c r="I145" i="7"/>
  <c r="J145" i="7" s="1"/>
  <c r="F145" i="7"/>
  <c r="I146" i="9"/>
  <c r="J146" i="9" s="1"/>
  <c r="F146" i="9"/>
  <c r="J78" i="11"/>
  <c r="J93" i="15"/>
  <c r="K93" i="15" s="1"/>
  <c r="J61" i="13"/>
  <c r="F123" i="11"/>
  <c r="K123" i="11" s="1"/>
  <c r="L40" i="14"/>
  <c r="F138" i="9"/>
  <c r="G50" i="14"/>
  <c r="F61" i="11"/>
  <c r="F78" i="11"/>
  <c r="J138" i="13"/>
  <c r="J93" i="13"/>
  <c r="K93" i="13" s="1"/>
  <c r="J24" i="13"/>
  <c r="K24" i="13" s="1"/>
  <c r="E175" i="13" s="1"/>
  <c r="H66" i="14"/>
  <c r="J24" i="15"/>
  <c r="H66" i="12"/>
  <c r="K24" i="9"/>
  <c r="E175" i="9" s="1"/>
  <c r="L67" i="12"/>
  <c r="J28" i="13"/>
  <c r="L67" i="14"/>
  <c r="J28" i="15"/>
  <c r="K78" i="7"/>
  <c r="E179" i="7" s="1"/>
  <c r="F61" i="13"/>
  <c r="F138" i="13"/>
  <c r="F123" i="9"/>
  <c r="K123" i="9" s="1"/>
  <c r="J93" i="9"/>
  <c r="K93" i="9" s="1"/>
  <c r="H66" i="8"/>
  <c r="L67" i="6"/>
  <c r="J28" i="7"/>
  <c r="F78" i="13"/>
  <c r="F123" i="13"/>
  <c r="K123" i="13" s="1"/>
  <c r="J138" i="9"/>
  <c r="J28" i="9"/>
  <c r="L67" i="8"/>
  <c r="L45" i="8"/>
  <c r="G50" i="8"/>
  <c r="K138" i="7"/>
  <c r="K24" i="7"/>
  <c r="E175" i="7" s="1"/>
  <c r="L50" i="14"/>
  <c r="J39" i="15"/>
  <c r="L40" i="8"/>
  <c r="F138" i="11"/>
  <c r="J78" i="15"/>
  <c r="J61" i="15"/>
  <c r="J61" i="9"/>
  <c r="K61" i="7"/>
  <c r="E178" i="7" s="1"/>
  <c r="K93" i="7"/>
  <c r="L55" i="10"/>
  <c r="H66" i="10"/>
  <c r="J39" i="7"/>
  <c r="L50" i="6"/>
  <c r="J61" i="11"/>
  <c r="J24" i="11"/>
  <c r="J78" i="9"/>
  <c r="L40" i="10"/>
  <c r="L45" i="12"/>
  <c r="G50" i="12"/>
  <c r="L50" i="10"/>
  <c r="J39" i="11"/>
  <c r="L40" i="12"/>
  <c r="F61" i="9"/>
  <c r="K93" i="11"/>
  <c r="J138" i="15"/>
  <c r="F78" i="9"/>
  <c r="I149" i="11" l="1"/>
  <c r="J149" i="11" s="1"/>
  <c r="F149" i="11"/>
  <c r="I146" i="15"/>
  <c r="J146" i="15" s="1"/>
  <c r="F146" i="15"/>
  <c r="I146" i="11"/>
  <c r="J146" i="11" s="1"/>
  <c r="F146" i="11"/>
  <c r="I148" i="9"/>
  <c r="J148" i="9" s="1"/>
  <c r="F148" i="9"/>
  <c r="I148" i="15"/>
  <c r="J148" i="15" s="1"/>
  <c r="F148" i="15"/>
  <c r="I147" i="13"/>
  <c r="J147" i="13" s="1"/>
  <c r="F147" i="13"/>
  <c r="I146" i="13"/>
  <c r="J146" i="13" s="1"/>
  <c r="F146" i="13"/>
  <c r="I147" i="9"/>
  <c r="J147" i="9" s="1"/>
  <c r="J153" i="9" s="1"/>
  <c r="F147" i="9"/>
  <c r="I150" i="7"/>
  <c r="J150" i="7" s="1"/>
  <c r="F150" i="7"/>
  <c r="I145" i="15"/>
  <c r="J145" i="15" s="1"/>
  <c r="F145" i="15"/>
  <c r="I150" i="9"/>
  <c r="J150" i="9" s="1"/>
  <c r="F150" i="9"/>
  <c r="I148" i="13"/>
  <c r="J148" i="13" s="1"/>
  <c r="F148" i="13"/>
  <c r="K78" i="11"/>
  <c r="E179" i="11" s="1"/>
  <c r="K138" i="9"/>
  <c r="E177" i="9" s="1"/>
  <c r="K138" i="13"/>
  <c r="E177" i="13" s="1"/>
  <c r="K78" i="15"/>
  <c r="E179" i="15" s="1"/>
  <c r="J28" i="11"/>
  <c r="J44" i="11" s="1"/>
  <c r="L67" i="10"/>
  <c r="K138" i="11"/>
  <c r="E177" i="11" s="1"/>
  <c r="K61" i="13"/>
  <c r="E178" i="13" s="1"/>
  <c r="J44" i="15"/>
  <c r="K78" i="13"/>
  <c r="E179" i="13" s="1"/>
  <c r="L50" i="12"/>
  <c r="J39" i="13"/>
  <c r="J44" i="13" s="1"/>
  <c r="J44" i="7"/>
  <c r="K24" i="15"/>
  <c r="E175" i="15" s="1"/>
  <c r="E177" i="7"/>
  <c r="K78" i="9"/>
  <c r="E179" i="9" s="1"/>
  <c r="K24" i="11"/>
  <c r="E175" i="11" s="1"/>
  <c r="K61" i="15"/>
  <c r="E178" i="15" s="1"/>
  <c r="K61" i="9"/>
  <c r="E178" i="9" s="1"/>
  <c r="J39" i="9"/>
  <c r="J44" i="9" s="1"/>
  <c r="L50" i="8"/>
  <c r="K61" i="11"/>
  <c r="E178" i="11" s="1"/>
  <c r="K138" i="15"/>
  <c r="E177" i="15" s="1"/>
  <c r="F153" i="9" l="1"/>
  <c r="I150" i="11"/>
  <c r="J150" i="11" s="1"/>
  <c r="F150" i="11"/>
  <c r="I149" i="13"/>
  <c r="J149" i="13" s="1"/>
  <c r="F149" i="13"/>
  <c r="I149" i="7"/>
  <c r="J149" i="7" s="1"/>
  <c r="J153" i="7" s="1"/>
  <c r="F149" i="7"/>
  <c r="F153" i="7" s="1"/>
  <c r="I147" i="11"/>
  <c r="J147" i="11" s="1"/>
  <c r="J153" i="11" s="1"/>
  <c r="J167" i="11" s="1"/>
  <c r="J169" i="11" s="1"/>
  <c r="F147" i="11"/>
  <c r="F153" i="11" s="1"/>
  <c r="K44" i="7"/>
  <c r="E176" i="7" s="1"/>
  <c r="J167" i="7"/>
  <c r="K44" i="13"/>
  <c r="E176" i="13" s="1"/>
  <c r="K44" i="11"/>
  <c r="E176" i="11" s="1"/>
  <c r="K44" i="9"/>
  <c r="E176" i="9" s="1"/>
  <c r="J167" i="9"/>
  <c r="J169" i="9" s="1"/>
  <c r="K44" i="15"/>
  <c r="E176" i="15" s="1"/>
  <c r="K153" i="11" l="1"/>
  <c r="E180" i="11" s="1"/>
  <c r="F167" i="11"/>
  <c r="I150" i="13"/>
  <c r="J150" i="13" s="1"/>
  <c r="J153" i="13" s="1"/>
  <c r="J167" i="13" s="1"/>
  <c r="J169" i="13" s="1"/>
  <c r="F150" i="13"/>
  <c r="F153" i="13" s="1"/>
  <c r="K153" i="9"/>
  <c r="E180" i="9" s="1"/>
  <c r="F167" i="9"/>
  <c r="F168" i="9" s="1"/>
  <c r="F169" i="9" s="1"/>
  <c r="K153" i="7"/>
  <c r="E180" i="7" s="1"/>
  <c r="F167" i="7"/>
  <c r="F168" i="7" s="1"/>
  <c r="I149" i="15"/>
  <c r="J149" i="15" s="1"/>
  <c r="F149" i="15"/>
  <c r="K167" i="9"/>
  <c r="J169" i="7"/>
  <c r="K168" i="9"/>
  <c r="E182" i="9" s="1"/>
  <c r="K153" i="13" l="1"/>
  <c r="E180" i="13" s="1"/>
  <c r="F167" i="13"/>
  <c r="E183" i="9"/>
  <c r="I150" i="15"/>
  <c r="J150" i="15" s="1"/>
  <c r="J153" i="15" s="1"/>
  <c r="J167" i="15" s="1"/>
  <c r="J169" i="15" s="1"/>
  <c r="F150" i="15"/>
  <c r="F153" i="15" s="1"/>
  <c r="F168" i="11"/>
  <c r="K167" i="11"/>
  <c r="F169" i="7"/>
  <c r="K168" i="7"/>
  <c r="E182" i="7" s="1"/>
  <c r="E183" i="7" s="1"/>
  <c r="K167" i="7"/>
  <c r="K169" i="9"/>
  <c r="E184" i="9" s="1"/>
  <c r="K153" i="15" l="1"/>
  <c r="E180" i="15" s="1"/>
  <c r="F167" i="15"/>
  <c r="K169" i="7"/>
  <c r="E184" i="7" s="1"/>
  <c r="F168" i="13"/>
  <c r="K167" i="13"/>
  <c r="F169" i="11"/>
  <c r="K168" i="11"/>
  <c r="F169" i="13" l="1"/>
  <c r="K168" i="13"/>
  <c r="E182" i="13" s="1"/>
  <c r="E183" i="13" s="1"/>
  <c r="F168" i="15"/>
  <c r="K167" i="15"/>
  <c r="E182" i="11"/>
  <c r="E183" i="11" s="1"/>
  <c r="K169" i="11"/>
  <c r="E184" i="11" s="1"/>
  <c r="F169" i="15" l="1"/>
  <c r="K168" i="15"/>
  <c r="E182" i="15" s="1"/>
  <c r="E183" i="15" s="1"/>
  <c r="K169" i="13"/>
  <c r="E184" i="13" s="1"/>
  <c r="K169" i="15" l="1"/>
  <c r="E184" i="15" s="1"/>
</calcChain>
</file>

<file path=xl/sharedStrings.xml><?xml version="1.0" encoding="utf-8"?>
<sst xmlns="http://schemas.openxmlformats.org/spreadsheetml/2006/main" count="1043" uniqueCount="112">
  <si>
    <t>File Number:</t>
  </si>
  <si>
    <t>Exhibit:</t>
  </si>
  <si>
    <t>2027 Commodity Expense</t>
  </si>
  <si>
    <t>Tab:</t>
  </si>
  <si>
    <t>Schedule:</t>
  </si>
  <si>
    <t>Page:</t>
  </si>
  <si>
    <t>Date:</t>
  </si>
  <si>
    <t>Step 1:</t>
  </si>
  <si>
    <t>Commodity Pricing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</si>
  <si>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</si>
  <si>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</si>
  <si>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</si>
  <si>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</si>
  <si>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</si>
  <si>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</si>
  <si>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</si>
  <si>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</si>
  <si>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</si>
  <si>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</si>
  <si>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</si>
  <si>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</si>
  <si>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</si>
  <si>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</si>
  <si>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test year is loss adjusted)</t>
  </si>
  <si>
    <t>Commodity</t>
  </si>
  <si>
    <t>2027 Test Year</t>
  </si>
  <si>
    <t>Customer</t>
  </si>
  <si>
    <t>Revenue</t>
  </si>
  <si>
    <t>Expense</t>
  </si>
  <si>
    <t>Class Name</t>
  </si>
  <si>
    <t>UoM</t>
  </si>
  <si>
    <t>USoA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</si>
  <si>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</si>
  <si>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</si>
  <si>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</si>
  <si>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</si>
  <si>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</si>
  <si>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</si>
  <si>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</si>
  <si>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</si>
  <si>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Residential Seasonal</t>
  </si>
  <si>
    <t>GS&lt;50</t>
  </si>
  <si>
    <t>GS 50 - 2,999</t>
  </si>
  <si>
    <t>GS 3,000 - 4,999</t>
  </si>
  <si>
    <t>Large Use</t>
  </si>
  <si>
    <t>Street Light</t>
  </si>
  <si>
    <t>Sentinel Light</t>
  </si>
  <si>
    <t>USL</t>
  </si>
  <si>
    <t>TOTAL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</si>
  <si>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</si>
  <si>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</si>
  <si>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</si>
  <si>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</si>
  <si>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</si>
  <si>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</si>
  <si>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</si>
  <si>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*Regulated Price Plan Prices for the Period November 1, 2023 to October 31, 2024, p. 5</t>
  </si>
  <si>
    <t>** Enter 2024 load forecast data by class based on the most recent 12-month historic Class A and Class B RPP/Non-RPP proportions</t>
  </si>
  <si>
    <t>*** Based on average $ GA per kWh billed to class A customers for most recent 12-month historical year.</t>
  </si>
  <si>
    <t>2027 Cost of Power Calculation</t>
  </si>
  <si>
    <t>All Volume should be loss adjusted with the exception of:</t>
  </si>
  <si>
    <t>1. Volume for Electricity Commodity, Wholesale Market Services, Class A and B should loss adjusted less WMP</t>
  </si>
  <si>
    <t>2. Low Voltage Charges -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</si>
  <si>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</si>
  <si>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</si>
  <si>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</si>
  <si>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</si>
  <si>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</si>
  <si>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</si>
  <si>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</si>
  <si>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</si>
  <si>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/>
  </si>
  <si>
    <t>SUB-TOTAL</t>
  </si>
  <si>
    <t>OK</t>
  </si>
  <si>
    <t>Global Adjustment non-RPP</t>
  </si>
  <si>
    <t xml:space="preserve">Class per Load Forecast </t>
  </si>
  <si>
    <t>Transmission - Network</t>
  </si>
  <si>
    <t xml:space="preserve"> Volume</t>
  </si>
  <si>
    <t>Transmission - Connection</t>
  </si>
  <si>
    <t>Wholesale Market Service</t>
  </si>
  <si>
    <t xml:space="preserve">Class A CBR </t>
  </si>
  <si>
    <t xml:space="preserve">Class B CBR </t>
  </si>
  <si>
    <t>RRRP</t>
  </si>
  <si>
    <t>Low Voltage - No TLF adjustment</t>
  </si>
  <si>
    <t>Smart Meter Entity Charge</t>
  </si>
  <si>
    <t>SUB- TOTAL</t>
  </si>
  <si>
    <t>OER CREDIT</t>
  </si>
  <si>
    <t xml:space="preserve">3.The OER Credit will only apply to RPP proportion of the listed components. Impacts on distribution charges are excluded for the purpose of calculating the cost of power. </t>
  </si>
  <si>
    <t>4. Class A CBR: use the average CBR per kWh, similar to how the Class A GA cost is calculated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</si>
  <si>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</si>
  <si>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</si>
  <si>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</si>
  <si>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</si>
  <si>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</si>
  <si>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</si>
  <si>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</si>
  <si>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</si>
  <si>
    <t xml:space="preserve">2028 Commodity Expense </t>
  </si>
  <si>
    <t>2028 Test Year</t>
  </si>
  <si>
    <t>2028 Cost of Power Calculation</t>
  </si>
  <si>
    <t xml:space="preserve">2029 Commodity Expense </t>
  </si>
  <si>
    <t>2029 Test Year</t>
  </si>
  <si>
    <t>2029 Cost of Power Calculation</t>
  </si>
  <si>
    <t>ERROR</t>
  </si>
  <si>
    <t xml:space="preserve">2030 Commodity Expense </t>
  </si>
  <si>
    <t>2030 Test Year</t>
  </si>
  <si>
    <t>2030 Cost of Power Calculation</t>
  </si>
  <si>
    <t xml:space="preserve">2031 Commodity Expense </t>
  </si>
  <si>
    <t>2031 Test Year</t>
  </si>
  <si>
    <t>2031 Cost of Power Calculation</t>
  </si>
  <si>
    <t>EB-2025-0312</t>
  </si>
  <si>
    <t>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</si>
</sst>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\$#,##0.00_);&quot;($&quot;#,##0.00\)"/>
    <numFmt numFmtId="168" formatCode="_-* #,##0_-;\-* #,##0_-;_-* &quot;-&quot;??_-;_-@_-"/>
    <numFmt numFmtId="169" formatCode="_(&quot;$&quot;* #,##0.00000_);_(&quot;$&quot;* \(#,##0.00000\);_(&quot;$&quot;* &quot;-&quot;??_);_(@_)"/>
    <numFmt numFmtId="170" formatCode="\$#,##0"/>
    <numFmt numFmtId="171" formatCode="_(* #,##0_);_(* \(#,##0\);_(* &quot;-&quot;??_);_(@_)"/>
    <numFmt numFmtId="172" formatCode="_(* #,##0.0000_);_(* \(#,##0.0000\);_(* &quot;-&quot;??_);_(@_)"/>
    <numFmt numFmtId="173" formatCode="0.0000"/>
    <numFmt numFmtId="174" formatCode="_-* #,##0_-;\-* #,##0_-;_-* \-??_-;_-@_-"/>
    <numFmt numFmtId="175" formatCode="_-* #,##0.00_-;\-* #,##0.00_-;_-* \-??_-;_-@_-"/>
    <numFmt numFmtId="176" formatCode="_(&quot;$&quot;* #,##0_);_(&quot;$&quot;* \(#,##0\);_(&quot;$&quot;* &quot;-&quot;??_);_(@_)"/>
    <numFmt numFmtId="177" formatCode="0.00000"/>
    <numFmt numFmtId="178" formatCode="_(* #,##0.0_);_(* \(#,##0.0\);_(* &quot;-&quot;??_);_(@_)"/>
    <numFmt numFmtId="179" formatCode="#,##0.0"/>
    <numFmt numFmtId="180" formatCode="mm/dd/yyyy"/>
    <numFmt numFmtId="181" formatCode="0\-0"/>
    <numFmt numFmtId="182" formatCode="##\-#"/>
    <numFmt numFmtId="183" formatCode="&quot;£ &quot;#,##0.00;[Red]\-&quot;£ &quot;#,##0.00"/>
  </numFmts>
  <fonts count="6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i/>
      <sz val="8"/>
      <color indexed="22"/>
      <name val="Arial"/>
      <family val="2"/>
    </font>
    <font>
      <strike/>
      <sz val="11"/>
      <color rgb="FFFF0000"/>
      <name val="Aptos Narrow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Mangal"/>
      <family val="2"/>
      <charset val="1"/>
    </font>
    <font>
      <b/>
      <i/>
      <sz val="11"/>
      <name val="Arial"/>
      <family val="2"/>
    </font>
    <font>
      <b/>
      <u/>
      <sz val="12"/>
      <name val="Arial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 tint="-0.499984740745262"/>
      <name val="Arial"/>
      <family val="2"/>
      <charset val="1"/>
    </font>
    <font>
      <sz val="10"/>
      <color theme="0" tint="-0.499984740745262"/>
      <name val="Arial"/>
      <family val="2"/>
      <charset val="1"/>
    </font>
    <font>
      <sz val="11"/>
      <color theme="0" tint="-0.49998474074526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5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">
    <xf numFmtId="0" fontId="0" fillId="0" borderId="0"/>
    <xf numFmtId="0" fontId="3" fillId="0" borderId="0"/>
    <xf numFmtId="0" fontId="1" fillId="0" borderId="0"/>
    <xf numFmtId="9" fontId="11" fillId="0" borderId="0" applyFill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11" fillId="0" borderId="0" applyFill="0" applyBorder="0" applyAlignment="0" applyProtection="0"/>
    <xf numFmtId="165" fontId="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7" borderId="0" applyNumberFormat="0" applyBorder="0" applyAlignment="0" applyProtection="0"/>
    <xf numFmtId="0" fontId="43" fillId="41" borderId="0" applyNumberFormat="0" applyBorder="0" applyAlignment="0" applyProtection="0"/>
    <xf numFmtId="0" fontId="44" fillId="58" borderId="44" applyNumberFormat="0" applyAlignment="0" applyProtection="0"/>
    <xf numFmtId="0" fontId="45" fillId="59" borderId="45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42" borderId="0" applyNumberFormat="0" applyBorder="0" applyAlignment="0" applyProtection="0"/>
    <xf numFmtId="0" fontId="48" fillId="0" borderId="46" applyNumberFormat="0" applyFill="0" applyAlignment="0" applyProtection="0"/>
    <xf numFmtId="0" fontId="49" fillId="0" borderId="47" applyNumberFormat="0" applyFill="0" applyAlignment="0" applyProtection="0"/>
    <xf numFmtId="0" fontId="50" fillId="0" borderId="48" applyNumberFormat="0" applyFill="0" applyAlignment="0" applyProtection="0"/>
    <xf numFmtId="0" fontId="50" fillId="0" borderId="0" applyNumberFormat="0" applyFill="0" applyBorder="0" applyAlignment="0" applyProtection="0"/>
    <xf numFmtId="0" fontId="51" fillId="45" borderId="44" applyNumberFormat="0" applyAlignment="0" applyProtection="0"/>
    <xf numFmtId="0" fontId="52" fillId="0" borderId="49" applyNumberFormat="0" applyFill="0" applyAlignment="0" applyProtection="0"/>
    <xf numFmtId="0" fontId="53" fillId="60" borderId="0" applyNumberFormat="0" applyBorder="0" applyAlignment="0" applyProtection="0"/>
    <xf numFmtId="0" fontId="3" fillId="61" borderId="50" applyNumberFormat="0" applyFont="0" applyAlignment="0" applyProtection="0"/>
    <xf numFmtId="0" fontId="54" fillId="58" borderId="51" applyNumberFormat="0" applyAlignment="0" applyProtection="0"/>
    <xf numFmtId="9" fontId="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52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9" fillId="0" borderId="36" applyNumberFormat="0" applyFill="0" applyAlignment="0" applyProtection="0"/>
    <xf numFmtId="0" fontId="28" fillId="0" borderId="35" applyNumberFormat="0" applyFill="0" applyAlignment="0" applyProtection="0"/>
    <xf numFmtId="0" fontId="1" fillId="0" borderId="0"/>
    <xf numFmtId="0" fontId="30" fillId="0" borderId="37" applyNumberFormat="0" applyFill="0" applyAlignment="0" applyProtection="0"/>
    <xf numFmtId="0" fontId="30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59" fillId="11" borderId="0" applyNumberFormat="0" applyBorder="0" applyAlignment="0" applyProtection="0"/>
    <xf numFmtId="0" fontId="33" fillId="12" borderId="38" applyNumberFormat="0" applyAlignment="0" applyProtection="0"/>
    <xf numFmtId="0" fontId="34" fillId="13" borderId="39" applyNumberFormat="0" applyAlignment="0" applyProtection="0"/>
    <xf numFmtId="0" fontId="35" fillId="13" borderId="38" applyNumberFormat="0" applyAlignment="0" applyProtection="0"/>
    <xf numFmtId="0" fontId="36" fillId="0" borderId="40" applyNumberFormat="0" applyFill="0" applyAlignment="0" applyProtection="0"/>
    <xf numFmtId="0" fontId="37" fillId="14" borderId="41" applyNumberFormat="0" applyAlignment="0" applyProtection="0"/>
    <xf numFmtId="0" fontId="38" fillId="0" borderId="0" applyNumberFormat="0" applyFill="0" applyBorder="0" applyAlignment="0" applyProtection="0"/>
    <xf numFmtId="0" fontId="1" fillId="15" borderId="42" applyNumberFormat="0" applyFont="0" applyAlignment="0" applyProtection="0"/>
    <xf numFmtId="0" fontId="39" fillId="0" borderId="0" applyNumberFormat="0" applyFill="0" applyBorder="0" applyAlignment="0" applyProtection="0"/>
    <xf numFmtId="0" fontId="2" fillId="0" borderId="43" applyNumberFormat="0" applyFill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0" fillId="3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" fillId="0" borderId="0"/>
    <xf numFmtId="179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80" fontId="3" fillId="0" borderId="0"/>
    <xf numFmtId="181" fontId="3" fillId="0" borderId="0"/>
    <xf numFmtId="180" fontId="3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7" fillId="62" borderId="0" applyNumberFormat="0" applyBorder="0" applyAlignment="0" applyProtection="0"/>
    <xf numFmtId="10" fontId="7" fillId="63" borderId="17" applyNumberFormat="0" applyBorder="0" applyAlignment="0" applyProtection="0"/>
    <xf numFmtId="182" fontId="3" fillId="0" borderId="0"/>
    <xf numFmtId="171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3" fontId="3" fillId="0" borderId="0"/>
    <xf numFmtId="10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61" borderId="50" applyNumberFormat="0" applyFont="0" applyAlignment="0" applyProtection="0"/>
    <xf numFmtId="0" fontId="1" fillId="0" borderId="0"/>
    <xf numFmtId="0" fontId="1" fillId="15" borderId="42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1" fillId="45" borderId="4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51" fillId="45" borderId="44" applyNumberFormat="0" applyAlignment="0" applyProtection="0"/>
    <xf numFmtId="9" fontId="3" fillId="0" borderId="0" applyFont="0" applyFill="0" applyBorder="0" applyAlignment="0" applyProtection="0"/>
    <xf numFmtId="0" fontId="51" fillId="45" borderId="44" applyNumberFormat="0" applyAlignment="0" applyProtection="0"/>
    <xf numFmtId="0" fontId="3" fillId="0" borderId="0"/>
    <xf numFmtId="0" fontId="51" fillId="45" borderId="44" applyNumberFormat="0" applyAlignment="0" applyProtection="0"/>
  </cellStyleXfs>
  <cellXfs count="202">
    <xf numFmtId="0" fontId="0" fillId="0" borderId="0" xfId="0"/>
    <xf numFmtId="0" fontId="1" fillId="0" borderId="0" xfId="2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wrapText="1"/>
    </xf>
    <xf numFmtId="0" fontId="6" fillId="0" borderId="0" xfId="2" applyFont="1" applyAlignment="1">
      <alignment horizontal="left"/>
    </xf>
    <xf numFmtId="0" fontId="7" fillId="2" borderId="0" xfId="2" applyFont="1" applyFill="1" applyAlignment="1" applyProtection="1">
      <alignment horizontal="right" vertical="top"/>
      <protection locked="0"/>
    </xf>
    <xf numFmtId="0" fontId="8" fillId="0" borderId="0" xfId="2" applyFont="1" applyAlignment="1">
      <alignment vertical="top"/>
    </xf>
    <xf numFmtId="0" fontId="7" fillId="2" borderId="1" xfId="2" applyFont="1" applyFill="1" applyBorder="1" applyAlignment="1" applyProtection="1">
      <alignment horizontal="right" vertical="top"/>
      <protection locked="0"/>
    </xf>
    <xf numFmtId="0" fontId="1" fillId="0" borderId="0" xfId="2" applyAlignment="1">
      <alignment horizontal="center"/>
    </xf>
    <xf numFmtId="0" fontId="7" fillId="0" borderId="0" xfId="2" applyFont="1" applyAlignment="1">
      <alignment horizontal="right" vertical="top"/>
    </xf>
    <xf numFmtId="0" fontId="9" fillId="0" borderId="2" xfId="2" applyFont="1" applyBorder="1"/>
    <xf numFmtId="0" fontId="10" fillId="0" borderId="2" xfId="2" applyFont="1" applyBorder="1" applyAlignment="1">
      <alignment horizontal="left" indent="1"/>
    </xf>
    <xf numFmtId="0" fontId="10" fillId="0" borderId="2" xfId="2" applyFont="1" applyBorder="1"/>
    <xf numFmtId="10" fontId="10" fillId="0" borderId="2" xfId="3" applyNumberFormat="1" applyFont="1" applyFill="1" applyBorder="1" applyAlignment="1" applyProtection="1">
      <alignment horizontal="right"/>
    </xf>
    <xf numFmtId="10" fontId="10" fillId="0" borderId="0" xfId="3" applyNumberFormat="1" applyFont="1" applyFill="1" applyBorder="1" applyAlignment="1" applyProtection="1">
      <alignment horizontal="right"/>
    </xf>
    <xf numFmtId="0" fontId="9" fillId="0" borderId="0" xfId="2" applyFont="1"/>
    <xf numFmtId="0" fontId="10" fillId="0" borderId="0" xfId="2" applyFont="1" applyAlignment="1">
      <alignment horizontal="left" indent="1"/>
    </xf>
    <xf numFmtId="0" fontId="10" fillId="0" borderId="0" xfId="2" applyFont="1"/>
    <xf numFmtId="0" fontId="12" fillId="0" borderId="0" xfId="2" applyFont="1"/>
    <xf numFmtId="0" fontId="13" fillId="0" borderId="0" xfId="2" applyFont="1"/>
    <xf numFmtId="164" fontId="6" fillId="0" borderId="3" xfId="2" applyNumberFormat="1" applyFont="1" applyBorder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0" fontId="14" fillId="0" borderId="0" xfId="2" applyFont="1" applyAlignment="1">
      <alignment horizontal="center" vertical="top"/>
    </xf>
    <xf numFmtId="0" fontId="15" fillId="0" borderId="0" xfId="2" applyFont="1"/>
    <xf numFmtId="0" fontId="16" fillId="0" borderId="5" xfId="2" applyFont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/>
    <xf numFmtId="0" fontId="16" fillId="0" borderId="7" xfId="2" applyFont="1" applyBorder="1" applyAlignment="1">
      <alignment horizontal="center"/>
    </xf>
    <xf numFmtId="0" fontId="16" fillId="0" borderId="8" xfId="2" applyFont="1" applyBorder="1" applyAlignment="1">
      <alignment horizontal="center"/>
    </xf>
    <xf numFmtId="0" fontId="18" fillId="0" borderId="9" xfId="2" applyFont="1" applyBorder="1"/>
    <xf numFmtId="0" fontId="18" fillId="3" borderId="13" xfId="2" applyFont="1" applyFill="1" applyBorder="1" applyAlignment="1">
      <alignment horizontal="center" wrapText="1"/>
    </xf>
    <xf numFmtId="167" fontId="18" fillId="4" borderId="14" xfId="2" applyNumberFormat="1" applyFont="1" applyFill="1" applyBorder="1" applyProtection="1">
      <protection locked="0"/>
    </xf>
    <xf numFmtId="167" fontId="18" fillId="2" borderId="15" xfId="2" applyNumberFormat="1" applyFont="1" applyFill="1" applyBorder="1" applyProtection="1">
      <protection locked="0"/>
    </xf>
    <xf numFmtId="167" fontId="18" fillId="0" borderId="0" xfId="2" applyNumberFormat="1" applyFont="1"/>
    <xf numFmtId="0" fontId="18" fillId="3" borderId="16" xfId="2" applyFont="1" applyFill="1" applyBorder="1" applyAlignment="1">
      <alignment horizontal="center" wrapText="1"/>
    </xf>
    <xf numFmtId="167" fontId="18" fillId="4" borderId="17" xfId="2" applyNumberFormat="1" applyFont="1" applyFill="1" applyBorder="1" applyProtection="1">
      <protection locked="0"/>
    </xf>
    <xf numFmtId="167" fontId="18" fillId="2" borderId="18" xfId="2" applyNumberFormat="1" applyFont="1" applyFill="1" applyBorder="1" applyProtection="1">
      <protection locked="0"/>
    </xf>
    <xf numFmtId="167" fontId="9" fillId="0" borderId="17" xfId="2" applyNumberFormat="1" applyFont="1" applyBorder="1"/>
    <xf numFmtId="167" fontId="9" fillId="0" borderId="0" xfId="2" applyNumberFormat="1" applyFont="1"/>
    <xf numFmtId="0" fontId="19" fillId="0" borderId="9" xfId="2" applyFont="1" applyBorder="1" applyAlignment="1">
      <alignment horizontal="left" indent="1"/>
    </xf>
    <xf numFmtId="167" fontId="19" fillId="0" borderId="17" xfId="2" applyNumberFormat="1" applyFont="1" applyBorder="1"/>
    <xf numFmtId="167" fontId="19" fillId="0" borderId="18" xfId="2" applyNumberFormat="1" applyFont="1" applyBorder="1"/>
    <xf numFmtId="167" fontId="19" fillId="0" borderId="0" xfId="2" applyNumberFormat="1" applyFont="1"/>
    <xf numFmtId="0" fontId="20" fillId="0" borderId="0" xfId="2" applyFont="1"/>
    <xf numFmtId="0" fontId="21" fillId="0" borderId="0" xfId="2" applyFont="1"/>
    <xf numFmtId="0" fontId="1" fillId="0" borderId="19" xfId="2" applyBorder="1"/>
    <xf numFmtId="1" fontId="19" fillId="5" borderId="12" xfId="2" applyNumberFormat="1" applyFont="1" applyFill="1" applyBorder="1" applyAlignment="1">
      <alignment horizontal="center"/>
    </xf>
    <xf numFmtId="0" fontId="19" fillId="0" borderId="20" xfId="2" applyFont="1" applyBorder="1"/>
    <xf numFmtId="0" fontId="19" fillId="0" borderId="20" xfId="2" applyFont="1" applyBorder="1" applyAlignment="1">
      <alignment horizontal="center"/>
    </xf>
    <xf numFmtId="0" fontId="19" fillId="0" borderId="9" xfId="2" applyFont="1" applyBorder="1" applyAlignment="1">
      <alignment horizontal="center"/>
    </xf>
    <xf numFmtId="0" fontId="19" fillId="0" borderId="17" xfId="2" applyFont="1" applyBorder="1" applyAlignment="1">
      <alignment horizontal="center"/>
    </xf>
    <xf numFmtId="0" fontId="1" fillId="0" borderId="20" xfId="2" applyBorder="1"/>
    <xf numFmtId="0" fontId="1" fillId="0" borderId="20" xfId="2" applyBorder="1" applyAlignment="1">
      <alignment horizontal="center"/>
    </xf>
    <xf numFmtId="0" fontId="1" fillId="0" borderId="9" xfId="2" applyBorder="1" applyAlignment="1">
      <alignment horizontal="center"/>
    </xf>
    <xf numFmtId="0" fontId="18" fillId="0" borderId="17" xfId="2" applyFont="1" applyBorder="1" applyAlignment="1">
      <alignment horizontal="center" wrapText="1"/>
    </xf>
    <xf numFmtId="0" fontId="1" fillId="0" borderId="17" xfId="2" applyBorder="1" applyAlignment="1">
      <alignment horizontal="center"/>
    </xf>
    <xf numFmtId="0" fontId="18" fillId="2" borderId="20" xfId="2" applyFont="1" applyFill="1" applyBorder="1" applyAlignment="1" applyProtection="1">
      <alignment vertical="center"/>
      <protection locked="0"/>
    </xf>
    <xf numFmtId="0" fontId="1" fillId="6" borderId="20" xfId="2" applyFill="1" applyBorder="1" applyAlignment="1">
      <alignment horizontal="center"/>
    </xf>
    <xf numFmtId="0" fontId="1" fillId="6" borderId="9" xfId="2" applyFill="1" applyBorder="1" applyAlignment="1">
      <alignment horizontal="center"/>
    </xf>
    <xf numFmtId="168" fontId="18" fillId="2" borderId="20" xfId="4" applyNumberFormat="1" applyFont="1" applyFill="1" applyBorder="1" applyAlignment="1" applyProtection="1">
      <alignment vertical="center"/>
      <protection locked="0"/>
    </xf>
    <xf numFmtId="168" fontId="1" fillId="3" borderId="0" xfId="4" applyNumberFormat="1" applyFont="1" applyFill="1" applyProtection="1"/>
    <xf numFmtId="169" fontId="0" fillId="0" borderId="17" xfId="5" quotePrefix="1" applyNumberFormat="1" applyFont="1" applyFill="1" applyBorder="1" applyAlignment="1" applyProtection="1">
      <alignment horizontal="right"/>
    </xf>
    <xf numFmtId="170" fontId="1" fillId="0" borderId="17" xfId="2" applyNumberFormat="1" applyBorder="1" applyAlignment="1">
      <alignment horizontal="right"/>
    </xf>
    <xf numFmtId="0" fontId="19" fillId="0" borderId="21" xfId="2" applyFont="1" applyBorder="1"/>
    <xf numFmtId="49" fontId="1" fillId="0" borderId="21" xfId="2" applyNumberFormat="1" applyBorder="1" applyAlignment="1">
      <alignment horizontal="center"/>
    </xf>
    <xf numFmtId="0" fontId="19" fillId="0" borderId="21" xfId="2" applyFont="1" applyBorder="1" applyAlignment="1">
      <alignment horizontal="center"/>
    </xf>
    <xf numFmtId="0" fontId="19" fillId="0" borderId="22" xfId="2" applyFont="1" applyBorder="1" applyAlignment="1">
      <alignment horizontal="center"/>
    </xf>
    <xf numFmtId="37" fontId="19" fillId="0" borderId="17" xfId="2" applyNumberFormat="1" applyFont="1" applyBorder="1" applyAlignment="1">
      <alignment horizontal="right"/>
    </xf>
    <xf numFmtId="171" fontId="2" fillId="0" borderId="17" xfId="6" applyNumberFormat="1" applyFont="1" applyBorder="1" applyProtection="1"/>
    <xf numFmtId="37" fontId="19" fillId="0" borderId="12" xfId="2" applyNumberFormat="1" applyFont="1" applyBorder="1" applyAlignment="1">
      <alignment horizontal="right"/>
    </xf>
    <xf numFmtId="170" fontId="19" fillId="0" borderId="17" xfId="2" applyNumberFormat="1" applyFont="1" applyBorder="1" applyAlignment="1">
      <alignment horizontal="right"/>
    </xf>
    <xf numFmtId="172" fontId="9" fillId="0" borderId="0" xfId="2" applyNumberFormat="1" applyFont="1"/>
    <xf numFmtId="1" fontId="19" fillId="5" borderId="23" xfId="2" applyNumberFormat="1" applyFont="1" applyFill="1" applyBorder="1" applyAlignment="1">
      <alignment horizontal="center"/>
    </xf>
    <xf numFmtId="0" fontId="23" fillId="3" borderId="0" xfId="2" applyFont="1" applyFill="1" applyAlignment="1">
      <alignment horizontal="center"/>
    </xf>
    <xf numFmtId="0" fontId="19" fillId="0" borderId="24" xfId="2" applyFont="1" applyBorder="1" applyAlignment="1">
      <alignment horizontal="center"/>
    </xf>
    <xf numFmtId="0" fontId="1" fillId="3" borderId="0" xfId="2" applyFill="1"/>
    <xf numFmtId="0" fontId="19" fillId="3" borderId="0" xfId="2" applyFont="1" applyFill="1" applyAlignment="1">
      <alignment horizontal="center"/>
    </xf>
    <xf numFmtId="0" fontId="19" fillId="0" borderId="24" xfId="2" applyFont="1" applyBorder="1" applyAlignment="1">
      <alignment horizontal="center" wrapText="1"/>
    </xf>
    <xf numFmtId="0" fontId="19" fillId="0" borderId="25" xfId="2" applyFont="1" applyBorder="1" applyAlignment="1">
      <alignment horizontal="center"/>
    </xf>
    <xf numFmtId="0" fontId="24" fillId="3" borderId="0" xfId="2" applyFont="1" applyFill="1" applyAlignment="1" applyProtection="1">
      <alignment vertical="center"/>
      <protection locked="0"/>
    </xf>
    <xf numFmtId="168" fontId="18" fillId="2" borderId="26" xfId="4" applyNumberFormat="1" applyFont="1" applyFill="1" applyBorder="1" applyAlignment="1" applyProtection="1">
      <alignment vertical="center"/>
      <protection locked="0"/>
    </xf>
    <xf numFmtId="171" fontId="0" fillId="3" borderId="0" xfId="6" applyNumberFormat="1" applyFont="1" applyFill="1" applyBorder="1" applyAlignment="1" applyProtection="1">
      <alignment horizontal="center"/>
    </xf>
    <xf numFmtId="173" fontId="18" fillId="2" borderId="20" xfId="2" applyNumberFormat="1" applyFont="1" applyFill="1" applyBorder="1" applyAlignment="1" applyProtection="1">
      <alignment vertical="center"/>
      <protection locked="0"/>
    </xf>
    <xf numFmtId="170" fontId="1" fillId="0" borderId="20" xfId="2" applyNumberFormat="1" applyBorder="1" applyAlignment="1">
      <alignment horizontal="right"/>
    </xf>
    <xf numFmtId="165" fontId="0" fillId="3" borderId="0" xfId="6" applyFont="1" applyFill="1" applyBorder="1" applyAlignment="1" applyProtection="1">
      <alignment horizontal="center"/>
    </xf>
    <xf numFmtId="171" fontId="25" fillId="3" borderId="0" xfId="2" applyNumberFormat="1" applyFont="1" applyFill="1" applyAlignment="1">
      <alignment horizontal="center"/>
    </xf>
    <xf numFmtId="174" fontId="1" fillId="6" borderId="26" xfId="2" applyNumberFormat="1" applyFill="1" applyBorder="1" applyAlignment="1">
      <alignment horizontal="center"/>
    </xf>
    <xf numFmtId="174" fontId="1" fillId="3" borderId="0" xfId="2" applyNumberFormat="1" applyFill="1" applyAlignment="1">
      <alignment horizontal="center"/>
    </xf>
    <xf numFmtId="0" fontId="1" fillId="6" borderId="26" xfId="2" applyFill="1" applyBorder="1" applyAlignment="1">
      <alignment horizontal="center"/>
    </xf>
    <xf numFmtId="170" fontId="2" fillId="0" borderId="20" xfId="2" applyNumberFormat="1" applyFont="1" applyBorder="1" applyAlignment="1">
      <alignment horizontal="right"/>
    </xf>
    <xf numFmtId="0" fontId="19" fillId="0" borderId="0" xfId="2" applyFont="1"/>
    <xf numFmtId="0" fontId="18" fillId="0" borderId="17" xfId="2" applyFont="1" applyBorder="1" applyAlignment="1">
      <alignment horizontal="center"/>
    </xf>
    <xf numFmtId="0" fontId="18" fillId="0" borderId="13" xfId="2" applyFont="1" applyBorder="1" applyAlignment="1">
      <alignment horizontal="center"/>
    </xf>
    <xf numFmtId="0" fontId="18" fillId="0" borderId="20" xfId="2" applyFont="1" applyBorder="1" applyAlignment="1">
      <alignment vertical="center"/>
    </xf>
    <xf numFmtId="37" fontId="1" fillId="3" borderId="0" xfId="2" quotePrefix="1" applyNumberFormat="1" applyFill="1" applyAlignment="1">
      <alignment horizontal="right"/>
    </xf>
    <xf numFmtId="37" fontId="1" fillId="7" borderId="11" xfId="2" quotePrefix="1" applyNumberFormat="1" applyFill="1" applyBorder="1" applyAlignment="1">
      <alignment horizontal="right"/>
    </xf>
    <xf numFmtId="169" fontId="0" fillId="7" borderId="12" xfId="5" quotePrefix="1" applyNumberFormat="1" applyFont="1" applyFill="1" applyBorder="1" applyAlignment="1" applyProtection="1">
      <alignment horizontal="right"/>
    </xf>
    <xf numFmtId="37" fontId="1" fillId="0" borderId="17" xfId="2" quotePrefix="1" applyNumberFormat="1" applyBorder="1" applyAlignment="1">
      <alignment horizontal="right"/>
    </xf>
    <xf numFmtId="37" fontId="2" fillId="7" borderId="17" xfId="2" quotePrefix="1" applyNumberFormat="1" applyFont="1" applyFill="1" applyBorder="1" applyAlignment="1">
      <alignment horizontal="right"/>
    </xf>
    <xf numFmtId="37" fontId="1" fillId="7" borderId="12" xfId="2" quotePrefix="1" applyNumberFormat="1" applyFill="1" applyBorder="1" applyAlignment="1">
      <alignment horizontal="right"/>
    </xf>
    <xf numFmtId="0" fontId="1" fillId="0" borderId="0" xfId="2" quotePrefix="1"/>
    <xf numFmtId="49" fontId="1" fillId="0" borderId="20" xfId="2" applyNumberFormat="1" applyBorder="1" applyAlignment="1">
      <alignment horizontal="center"/>
    </xf>
    <xf numFmtId="37" fontId="19" fillId="0" borderId="14" xfId="2" applyNumberFormat="1" applyFont="1" applyBorder="1" applyAlignment="1">
      <alignment horizontal="right"/>
    </xf>
    <xf numFmtId="170" fontId="2" fillId="0" borderId="17" xfId="2" applyNumberFormat="1" applyFont="1" applyBorder="1" applyAlignment="1">
      <alignment horizontal="right"/>
    </xf>
    <xf numFmtId="49" fontId="1" fillId="0" borderId="0" xfId="2" applyNumberFormat="1" applyAlignment="1">
      <alignment horizontal="center"/>
    </xf>
    <xf numFmtId="0" fontId="19" fillId="0" borderId="0" xfId="2" applyFont="1" applyAlignment="1">
      <alignment horizontal="center"/>
    </xf>
    <xf numFmtId="37" fontId="19" fillId="0" borderId="0" xfId="2" applyNumberFormat="1" applyFont="1" applyAlignment="1">
      <alignment horizontal="right"/>
    </xf>
    <xf numFmtId="170" fontId="1" fillId="0" borderId="0" xfId="2" applyNumberFormat="1"/>
    <xf numFmtId="174" fontId="11" fillId="0" borderId="0" xfId="7" applyNumberFormat="1" applyProtection="1"/>
    <xf numFmtId="165" fontId="1" fillId="0" borderId="0" xfId="2" applyNumberFormat="1"/>
    <xf numFmtId="0" fontId="2" fillId="0" borderId="0" xfId="2" applyFont="1" applyAlignment="1">
      <alignment horizontal="center"/>
    </xf>
    <xf numFmtId="0" fontId="1" fillId="0" borderId="0" xfId="2" applyAlignment="1">
      <alignment wrapText="1"/>
    </xf>
    <xf numFmtId="0" fontId="2" fillId="0" borderId="0" xfId="2" applyFont="1" applyAlignment="1">
      <alignment wrapText="1"/>
    </xf>
    <xf numFmtId="0" fontId="2" fillId="0" borderId="17" xfId="2" applyFont="1" applyBorder="1" applyAlignment="1">
      <alignment horizontal="center"/>
    </xf>
    <xf numFmtId="0" fontId="2" fillId="0" borderId="0" xfId="2" applyFont="1"/>
    <xf numFmtId="0" fontId="2" fillId="0" borderId="12" xfId="2" applyFont="1" applyBorder="1" applyAlignment="1">
      <alignment horizontal="center" vertical="center"/>
    </xf>
    <xf numFmtId="0" fontId="27" fillId="0" borderId="17" xfId="2" applyFont="1" applyBorder="1"/>
    <xf numFmtId="0" fontId="1" fillId="0" borderId="16" xfId="2" applyBorder="1" applyAlignment="1">
      <alignment horizontal="center"/>
    </xf>
    <xf numFmtId="0" fontId="1" fillId="0" borderId="17" xfId="2" applyBorder="1" applyAlignment="1">
      <alignment horizontal="center" wrapText="1"/>
    </xf>
    <xf numFmtId="0" fontId="1" fillId="0" borderId="12" xfId="2" applyBorder="1" applyAlignment="1">
      <alignment horizontal="center"/>
    </xf>
    <xf numFmtId="0" fontId="2" fillId="0" borderId="17" xfId="2" applyFont="1" applyBorder="1"/>
    <xf numFmtId="0" fontId="1" fillId="0" borderId="16" xfId="2" applyBorder="1"/>
    <xf numFmtId="37" fontId="1" fillId="0" borderId="17" xfId="2" applyNumberFormat="1" applyBorder="1"/>
    <xf numFmtId="0" fontId="1" fillId="0" borderId="13" xfId="2" applyBorder="1"/>
    <xf numFmtId="171" fontId="0" fillId="0" borderId="12" xfId="6" applyNumberFormat="1" applyFont="1" applyFill="1" applyBorder="1" applyProtection="1"/>
    <xf numFmtId="0" fontId="1" fillId="0" borderId="17" xfId="2" applyBorder="1"/>
    <xf numFmtId="0" fontId="1" fillId="2" borderId="17" xfId="2" applyFill="1" applyBorder="1" applyProtection="1">
      <protection locked="0"/>
    </xf>
    <xf numFmtId="171" fontId="0" fillId="0" borderId="12" xfId="6" applyNumberFormat="1" applyFont="1" applyBorder="1" applyProtection="1"/>
    <xf numFmtId="0" fontId="1" fillId="3" borderId="16" xfId="2" applyFill="1" applyBorder="1"/>
    <xf numFmtId="0" fontId="1" fillId="0" borderId="27" xfId="2" applyBorder="1"/>
    <xf numFmtId="0" fontId="1" fillId="2" borderId="13" xfId="2" applyFill="1" applyBorder="1" applyProtection="1">
      <protection locked="0"/>
    </xf>
    <xf numFmtId="0" fontId="1" fillId="0" borderId="14" xfId="2" applyBorder="1"/>
    <xf numFmtId="0" fontId="1" fillId="0" borderId="28" xfId="2" applyBorder="1"/>
    <xf numFmtId="171" fontId="1" fillId="0" borderId="17" xfId="2" applyNumberFormat="1" applyBorder="1"/>
    <xf numFmtId="176" fontId="0" fillId="0" borderId="17" xfId="5" applyNumberFormat="1" applyFont="1" applyBorder="1" applyProtection="1"/>
    <xf numFmtId="0" fontId="1" fillId="0" borderId="29" xfId="2" applyBorder="1"/>
    <xf numFmtId="0" fontId="1" fillId="0" borderId="30" xfId="2" applyBorder="1" applyAlignment="1">
      <alignment horizontal="center"/>
    </xf>
    <xf numFmtId="0" fontId="1" fillId="0" borderId="27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12" xfId="2" applyBorder="1"/>
    <xf numFmtId="37" fontId="1" fillId="3" borderId="0" xfId="2" applyNumberFormat="1" applyFill="1"/>
    <xf numFmtId="0" fontId="1" fillId="0" borderId="10" xfId="2" applyBorder="1" applyAlignment="1">
      <alignment horizontal="center"/>
    </xf>
    <xf numFmtId="171" fontId="0" fillId="0" borderId="17" xfId="6" applyNumberFormat="1" applyFont="1" applyFill="1" applyBorder="1" applyProtection="1"/>
    <xf numFmtId="176" fontId="1" fillId="0" borderId="0" xfId="2" applyNumberFormat="1"/>
    <xf numFmtId="171" fontId="0" fillId="2" borderId="17" xfId="8" applyNumberFormat="1" applyFont="1" applyFill="1" applyBorder="1" applyProtection="1">
      <protection locked="0"/>
    </xf>
    <xf numFmtId="172" fontId="0" fillId="2" borderId="17" xfId="8" applyNumberFormat="1" applyFont="1" applyFill="1" applyBorder="1" applyProtection="1">
      <protection locked="0"/>
    </xf>
    <xf numFmtId="171" fontId="0" fillId="0" borderId="17" xfId="6" applyNumberFormat="1" applyFont="1" applyBorder="1" applyProtection="1"/>
    <xf numFmtId="172" fontId="0" fillId="2" borderId="17" xfId="6" applyNumberFormat="1" applyFont="1" applyFill="1" applyBorder="1" applyProtection="1">
      <protection locked="0"/>
    </xf>
    <xf numFmtId="171" fontId="0" fillId="2" borderId="17" xfId="6" applyNumberFormat="1" applyFont="1" applyFill="1" applyBorder="1" applyProtection="1">
      <protection locked="0"/>
    </xf>
    <xf numFmtId="172" fontId="1" fillId="0" borderId="17" xfId="2" applyNumberFormat="1" applyBorder="1"/>
    <xf numFmtId="0" fontId="1" fillId="0" borderId="10" xfId="2" applyBorder="1"/>
    <xf numFmtId="0" fontId="1" fillId="0" borderId="31" xfId="2" applyBorder="1"/>
    <xf numFmtId="171" fontId="0" fillId="0" borderId="23" xfId="6" applyNumberFormat="1" applyFont="1" applyFill="1" applyBorder="1" applyProtection="1"/>
    <xf numFmtId="171" fontId="0" fillId="0" borderId="13" xfId="6" applyNumberFormat="1" applyFont="1" applyBorder="1" applyProtection="1"/>
    <xf numFmtId="0" fontId="1" fillId="0" borderId="30" xfId="2" applyBorder="1"/>
    <xf numFmtId="0" fontId="1" fillId="2" borderId="17" xfId="2" applyFill="1" applyBorder="1"/>
    <xf numFmtId="43" fontId="0" fillId="2" borderId="17" xfId="4" applyFont="1" applyFill="1" applyBorder="1" applyProtection="1">
      <protection locked="0"/>
    </xf>
    <xf numFmtId="165" fontId="0" fillId="2" borderId="17" xfId="6" applyFont="1" applyFill="1" applyBorder="1" applyProtection="1">
      <protection locked="0"/>
    </xf>
    <xf numFmtId="0" fontId="1" fillId="2" borderId="13" xfId="2" applyFill="1" applyBorder="1"/>
    <xf numFmtId="0" fontId="1" fillId="0" borderId="29" xfId="2" applyBorder="1" applyAlignment="1">
      <alignment horizontal="center"/>
    </xf>
    <xf numFmtId="166" fontId="1" fillId="2" borderId="10" xfId="2" applyNumberFormat="1" applyFill="1" applyBorder="1" applyAlignment="1">
      <alignment horizontal="center"/>
    </xf>
    <xf numFmtId="171" fontId="0" fillId="0" borderId="33" xfId="6" applyNumberFormat="1" applyFont="1" applyBorder="1" applyProtection="1"/>
    <xf numFmtId="10" fontId="2" fillId="0" borderId="17" xfId="2" applyNumberFormat="1" applyFont="1" applyBorder="1"/>
    <xf numFmtId="0" fontId="2" fillId="0" borderId="16" xfId="2" applyFont="1" applyBorder="1"/>
    <xf numFmtId="171" fontId="2" fillId="0" borderId="34" xfId="6" applyNumberFormat="1" applyFont="1" applyBorder="1" applyProtection="1"/>
    <xf numFmtId="10" fontId="2" fillId="0" borderId="0" xfId="2" applyNumberFormat="1" applyFont="1"/>
    <xf numFmtId="171" fontId="2" fillId="0" borderId="0" xfId="6" applyNumberFormat="1" applyFont="1" applyBorder="1" applyProtection="1"/>
    <xf numFmtId="176" fontId="1" fillId="0" borderId="17" xfId="2" applyNumberFormat="1" applyBorder="1"/>
    <xf numFmtId="176" fontId="2" fillId="0" borderId="17" xfId="2" applyNumberFormat="1" applyFont="1" applyBorder="1"/>
    <xf numFmtId="0" fontId="0" fillId="3" borderId="16" xfId="0" applyFill="1" applyBorder="1"/>
    <xf numFmtId="177" fontId="18" fillId="2" borderId="20" xfId="2" applyNumberFormat="1" applyFont="1" applyFill="1" applyBorder="1" applyAlignment="1" applyProtection="1">
      <alignment vertical="center"/>
      <protection locked="0"/>
    </xf>
    <xf numFmtId="1" fontId="2" fillId="0" borderId="17" xfId="2" applyNumberFormat="1" applyFont="1" applyBorder="1" applyAlignment="1">
      <alignment horizontal="center"/>
    </xf>
    <xf numFmtId="0" fontId="7" fillId="0" borderId="0" xfId="0" applyFont="1" applyAlignment="1">
      <alignment horizontal="right" vertical="top"/>
    </xf>
    <xf numFmtId="14" fontId="7" fillId="2" borderId="0" xfId="2" applyNumberFormat="1" applyFont="1" applyFill="1" applyAlignment="1" applyProtection="1">
      <alignment horizontal="right" vertical="top"/>
      <protection locked="0"/>
    </xf>
    <xf numFmtId="1" fontId="19" fillId="5" borderId="17" xfId="2" applyNumberFormat="1" applyFont="1" applyFill="1" applyBorder="1" applyAlignment="1">
      <alignment horizontal="center"/>
    </xf>
    <xf numFmtId="0" fontId="8" fillId="0" borderId="0" xfId="2" applyFont="1" applyAlignment="1">
      <alignment horizontal="center" vertical="top"/>
    </xf>
    <xf numFmtId="0" fontId="18" fillId="0" borderId="10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26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2" fillId="0" borderId="17" xfId="2" applyFont="1" applyBorder="1" applyAlignment="1">
      <alignment horizontal="center"/>
    </xf>
    <xf numFmtId="0" fontId="1" fillId="0" borderId="17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27" xfId="2" applyBorder="1" applyAlignment="1">
      <alignment horizontal="center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1" fillId="0" borderId="13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28" xfId="2" applyBorder="1" applyAlignment="1">
      <alignment horizontal="center"/>
    </xf>
    <xf numFmtId="0" fontId="1" fillId="0" borderId="13" xfId="2" applyBorder="1" applyAlignment="1">
      <alignment horizontal="center" wrapText="1"/>
    </xf>
    <xf numFmtId="0" fontId="1" fillId="0" borderId="16" xfId="2" applyBorder="1" applyAlignment="1">
      <alignment horizontal="center" wrapText="1"/>
    </xf>
    <xf numFmtId="0" fontId="1" fillId="0" borderId="14" xfId="2" applyBorder="1" applyAlignment="1">
      <alignment horizontal="center"/>
    </xf>
    <xf numFmtId="0" fontId="1" fillId="0" borderId="32" xfId="2" applyBorder="1" applyAlignment="1">
      <alignment horizontal="center"/>
    </xf>
    <xf numFmtId="0" fontId="1" fillId="0" borderId="14" xfId="2" applyBorder="1" applyAlignment="1">
      <alignment horizontal="center" wrapText="1"/>
    </xf>
    <xf numFmtId="0" fontId="1" fillId="8" borderId="17" xfId="2" applyFill="1" applyBorder="1" applyAlignment="1">
      <alignment horizontal="center"/>
    </xf>
  </cellXfs>
  <cellStyles count="207">
    <cellStyle name="$" xfId="108" xr:uid="{013EF0DD-6A67-4976-B284-5499A67F5743}"/>
    <cellStyle name="$.00" xfId="109" xr:uid="{E1655613-D642-4F6B-990C-EFCF345C768A}"/>
    <cellStyle name="$_9. Rev2Cost_GDPIPI" xfId="110" xr:uid="{064A1306-36BA-44E6-91A1-C0175C89CB5F}"/>
    <cellStyle name="$_lists" xfId="111" xr:uid="{D5811566-5A13-43CC-9242-4134691A320E}"/>
    <cellStyle name="$_lists_4. Current Monthly Fixed Charge" xfId="112" xr:uid="{89183180-04C4-4759-B65B-0C7EDC5C81EA}"/>
    <cellStyle name="$_Sheet4" xfId="113" xr:uid="{1F1C46A8-B1FE-4062-93AE-414CCCB6C5D4}"/>
    <cellStyle name="$M" xfId="114" xr:uid="{8F4A369D-CAB3-4DB7-A008-D29E6F2000EE}"/>
    <cellStyle name="$M.00" xfId="115" xr:uid="{1B87CB91-BD55-43A7-8631-121654B86B4F}"/>
    <cellStyle name="$M_9. Rev2Cost_GDPIPI" xfId="116" xr:uid="{FF862788-3594-4C6E-A2DE-B5551BFDD596}"/>
    <cellStyle name="20% - Accent1 2" xfId="75" xr:uid="{5013085C-BEBF-4D9F-84E0-345770B2A67F}"/>
    <cellStyle name="20% - Accent1 2 2" xfId="155" xr:uid="{005615AF-4E30-4C63-9906-D80498C29A7F}"/>
    <cellStyle name="20% - Accent1 3" xfId="12" xr:uid="{7CAF5311-79CC-4123-BF60-3B394C121075}"/>
    <cellStyle name="20% - Accent2 2" xfId="79" xr:uid="{2CD799A0-5FBC-4684-B250-51908A346629}"/>
    <cellStyle name="20% - Accent2 2 2" xfId="157" xr:uid="{104AEC67-1B0D-400A-8DFB-A085B1A3B0DB}"/>
    <cellStyle name="20% - Accent2 3" xfId="13" xr:uid="{324F8957-28A2-45ED-B36F-9A552B4BC8EB}"/>
    <cellStyle name="20% - Accent3 2" xfId="83" xr:uid="{CDD42B79-40F6-43A0-9C86-D0CDC34F7B2D}"/>
    <cellStyle name="20% - Accent3 2 2" xfId="159" xr:uid="{5F4408D0-4BB7-4BB8-9427-D20ADC90B209}"/>
    <cellStyle name="20% - Accent3 3" xfId="14" xr:uid="{D86F892B-880B-4AAE-8C44-DCD9D0844A54}"/>
    <cellStyle name="20% - Accent4 2" xfId="87" xr:uid="{F1088EFF-E4D1-4BED-AD1A-3D1F9F43B66B}"/>
    <cellStyle name="20% - Accent4 2 2" xfId="161" xr:uid="{771C8B79-2949-4E6E-9322-8245F0EF1E0F}"/>
    <cellStyle name="20% - Accent4 3" xfId="15" xr:uid="{6D60CBA5-E946-4429-BA6C-3265C59DDCEB}"/>
    <cellStyle name="20% - Accent5 2" xfId="91" xr:uid="{14962A96-3CA0-4627-B019-989F77B24BA9}"/>
    <cellStyle name="20% - Accent5 2 2" xfId="163" xr:uid="{21433379-4939-4702-9841-CF1417041E02}"/>
    <cellStyle name="20% - Accent5 3" xfId="16" xr:uid="{0733E0FF-8D8C-49AD-B9EF-4BE11F677A1C}"/>
    <cellStyle name="20% - Accent6 2" xfId="95" xr:uid="{EDF87419-1B76-492D-A8FB-A5EC02EA714C}"/>
    <cellStyle name="20% - Accent6 2 2" xfId="165" xr:uid="{7B62BA12-0187-4665-833F-86018286F98D}"/>
    <cellStyle name="20% - Accent6 3" xfId="17" xr:uid="{397CA22D-C67B-4B1B-A2DC-AA108A215823}"/>
    <cellStyle name="40% - Accent1 2" xfId="76" xr:uid="{76E30FF2-474E-4360-9DA8-F61AB7F6E0B3}"/>
    <cellStyle name="40% - Accent1 2 2" xfId="156" xr:uid="{E61F4546-EE0F-46B0-9F9C-429A6C4A5A61}"/>
    <cellStyle name="40% - Accent1 3" xfId="18" xr:uid="{3C6C17B5-509A-4F16-8F27-32A04636BF7A}"/>
    <cellStyle name="40% - Accent2 2" xfId="80" xr:uid="{6AF89D14-420E-42ED-AD5C-178E79028BE3}"/>
    <cellStyle name="40% - Accent2 2 2" xfId="158" xr:uid="{20B66A5C-CABD-4ABB-A090-A4E9FE941209}"/>
    <cellStyle name="40% - Accent2 3" xfId="19" xr:uid="{977C6293-6A15-4541-8160-07F06023DC05}"/>
    <cellStyle name="40% - Accent3 2" xfId="84" xr:uid="{8E4FB91A-4821-4FA2-835E-5DA08C4B845A}"/>
    <cellStyle name="40% - Accent3 2 2" xfId="160" xr:uid="{D5BEC6FB-58FD-4EE9-B8F8-5A4C583857BA}"/>
    <cellStyle name="40% - Accent3 3" xfId="20" xr:uid="{3722D1D8-7403-47D7-A85F-A3C0C875FA6E}"/>
    <cellStyle name="40% - Accent4 2" xfId="88" xr:uid="{CD885886-1A02-4C3D-829A-7869B7601F07}"/>
    <cellStyle name="40% - Accent4 2 2" xfId="162" xr:uid="{4C2FEF76-C1DA-4334-A1DD-B255796BAA65}"/>
    <cellStyle name="40% - Accent4 3" xfId="21" xr:uid="{580355EE-6491-4DD4-A815-3E476441F34D}"/>
    <cellStyle name="40% - Accent5 2" xfId="92" xr:uid="{AD834A40-6922-4FF4-AC3C-44E31F29D5B7}"/>
    <cellStyle name="40% - Accent5 2 2" xfId="164" xr:uid="{36022FFE-3218-4FB9-B168-5552CD627EDB}"/>
    <cellStyle name="40% - Accent5 3" xfId="22" xr:uid="{FD3953A6-9C0A-4B0B-B1F0-677F8094FE29}"/>
    <cellStyle name="40% - Accent6 2" xfId="96" xr:uid="{A056EB7E-48FF-4EB9-A4DE-816A5DA24955}"/>
    <cellStyle name="40% - Accent6 2 2" xfId="166" xr:uid="{289DD393-6262-4A18-B2E7-FE3B5CB1DF92}"/>
    <cellStyle name="40% - Accent6 3" xfId="23" xr:uid="{652CCA58-FCEE-4391-964E-DA1F41E1A7D6}"/>
    <cellStyle name="60% - Accent1 2" xfId="77" xr:uid="{30DCE463-E118-4449-A85B-29E6CDA28995}"/>
    <cellStyle name="60% - Accent1 3" xfId="24" xr:uid="{4D4E03F9-9005-4A33-9A3D-0D0296F942F0}"/>
    <cellStyle name="60% - Accent2 2" xfId="81" xr:uid="{E5389759-5B7D-4A82-A977-BFACA9BAC03D}"/>
    <cellStyle name="60% - Accent2 3" xfId="25" xr:uid="{9BEAF09C-8FFD-4AFE-91A5-01E6CCBAB6C8}"/>
    <cellStyle name="60% - Accent3 2" xfId="85" xr:uid="{4BF402FF-7535-427E-8DF7-5002C992E759}"/>
    <cellStyle name="60% - Accent3 3" xfId="26" xr:uid="{2895CA50-1F2A-4D62-A0BF-6EF6109927E6}"/>
    <cellStyle name="60% - Accent4 2" xfId="89" xr:uid="{CF59317E-94C3-41F5-AD4E-149AEC41D400}"/>
    <cellStyle name="60% - Accent4 3" xfId="27" xr:uid="{1ED11C1F-BC30-493B-A2A7-561100CF8EF0}"/>
    <cellStyle name="60% - Accent5 2" xfId="93" xr:uid="{5DB002B4-46BE-433A-93DD-45E57BD53FDE}"/>
    <cellStyle name="60% - Accent5 3" xfId="28" xr:uid="{80CAF495-8C93-49BF-96BB-99471CD0676F}"/>
    <cellStyle name="60% - Accent6 2" xfId="97" xr:uid="{0A77E404-4329-405E-9F24-E6DD3128B8CD}"/>
    <cellStyle name="60% - Accent6 3" xfId="29" xr:uid="{0D624313-5716-4770-BDA6-B7FC5C3DFA46}"/>
    <cellStyle name="Accent1 2" xfId="74" xr:uid="{E2F2F8A5-20BB-48A5-84CA-A34690975B2E}"/>
    <cellStyle name="Accent1 3" xfId="30" xr:uid="{E2074CFB-97EF-45D4-B4BF-A8E58E96D60C}"/>
    <cellStyle name="Accent2 2" xfId="78" xr:uid="{383ABEB9-113E-43E7-87D5-E449476E8D76}"/>
    <cellStyle name="Accent2 3" xfId="31" xr:uid="{161A4485-E748-4D5D-9B47-0953D3FEE1F0}"/>
    <cellStyle name="Accent3 2" xfId="82" xr:uid="{06125816-1F4B-49A2-90F9-8AF6D79A4816}"/>
    <cellStyle name="Accent3 3" xfId="32" xr:uid="{3F656E3B-383D-4984-9742-135C9342699B}"/>
    <cellStyle name="Accent4 2" xfId="86" xr:uid="{6DAC2361-183E-47C4-9C95-67254061C851}"/>
    <cellStyle name="Accent4 3" xfId="33" xr:uid="{3245B9B8-813A-46F6-A97D-8EB194F94783}"/>
    <cellStyle name="Accent5 2" xfId="90" xr:uid="{284E9AFF-0490-465B-8CE5-BD851B86F0AE}"/>
    <cellStyle name="Accent5 3" xfId="34" xr:uid="{B0C22775-BA12-4AF1-B86B-BF72B58BE302}"/>
    <cellStyle name="Accent6 2" xfId="94" xr:uid="{9EF55643-0E6C-4C45-AE04-604DB6299D06}"/>
    <cellStyle name="Accent6 3" xfId="35" xr:uid="{C376378C-1E50-48B6-A5C4-1866386C8F25}"/>
    <cellStyle name="Bad 2" xfId="63" xr:uid="{4D4695C4-F48B-42CA-9B15-D4EE564ED1D2}"/>
    <cellStyle name="Bad 3" xfId="36" xr:uid="{233A8D1E-3BA4-4D0B-86CF-B892ED24DA47}"/>
    <cellStyle name="Calculation 2" xfId="67" xr:uid="{A5DFDE03-C725-4FA3-A593-DA91D3878EA3}"/>
    <cellStyle name="Calculation 3" xfId="37" xr:uid="{ACE10964-7AAC-4DC7-8690-4BE1692B7E5A}"/>
    <cellStyle name="Check Cell 2" xfId="69" xr:uid="{04DD2D56-67F8-4A57-84D4-E4D96509D0D3}"/>
    <cellStyle name="Check Cell 3" xfId="38" xr:uid="{E83DCC70-4EBB-4DAA-B490-AFD5160E62D0}"/>
    <cellStyle name="Comma 2" xfId="4" xr:uid="{8D917BFA-0F01-41E9-8946-7EC5DD0B9FA7}"/>
    <cellStyle name="Comma 2 2" xfId="168" xr:uid="{F57E3672-B39C-4A94-93C0-F75C65DFA328}"/>
    <cellStyle name="Comma 2 3" xfId="99" xr:uid="{80978D6C-2545-4331-A072-01583F70E9E3}"/>
    <cellStyle name="Comma 3" xfId="10" xr:uid="{700F45FD-5884-4B75-A2CC-20AC3E105FB0}"/>
    <cellStyle name="Comma 3 2" xfId="132" xr:uid="{EF4F9447-B8CF-4CAD-918D-61628BF9379C}"/>
    <cellStyle name="Comma 3 2 2" xfId="136" xr:uid="{A4411615-2597-45C3-8EC7-7C958CAF831F}"/>
    <cellStyle name="Comma 3 2 2 2" xfId="181" xr:uid="{42E77AF9-9FC0-478F-9A1C-AD455D2E5244}"/>
    <cellStyle name="Comma 3 2 3" xfId="178" xr:uid="{07BEFB84-6F95-4A58-84A4-8E2F4A32CB91}"/>
    <cellStyle name="Comma 3 3" xfId="171" xr:uid="{88E7808C-4487-4C83-927F-5E027820AB12}"/>
    <cellStyle name="Comma 3 4" xfId="102" xr:uid="{C0A29138-845D-4CAD-A523-E86D85EE50B8}"/>
    <cellStyle name="Comma 4" xfId="107" xr:uid="{F582E224-3EA8-4B21-A575-9BD1A95B8446}"/>
    <cellStyle name="Comma 4 2" xfId="176" xr:uid="{28F242D7-9E9D-4C2A-8096-F5F3367507DB}"/>
    <cellStyle name="Comma 5" xfId="140" xr:uid="{F5CF89A7-0B1F-44A3-B796-680087B0E5E2}"/>
    <cellStyle name="Comma 5 2" xfId="185" xr:uid="{6E1824CF-C806-4280-997E-2393D18E511F}"/>
    <cellStyle name="Comma 6" xfId="7" xr:uid="{F6DD5433-FEEC-4EB5-B2D0-133ABD804F3A}"/>
    <cellStyle name="Comma 7" xfId="6" xr:uid="{FC447C9B-C4E8-46A3-A3D6-9147CBC3B95A}"/>
    <cellStyle name="Comma 7 2" xfId="8" xr:uid="{418C9807-6125-43ED-8505-10CAC429B702}"/>
    <cellStyle name="Comma 7 2 2" xfId="194" xr:uid="{C8B14718-FE62-4F9F-BD1C-431C8A9F97AC}"/>
    <cellStyle name="Comma 7 2 3" xfId="151" xr:uid="{2C1C4BAD-034B-4285-92DC-5E02425AA453}"/>
    <cellStyle name="Comma 7 3" xfId="189" xr:uid="{7F1B3A9D-12FE-4517-8224-4708672CB0DF}"/>
    <cellStyle name="Comma 7 4" xfId="145" xr:uid="{E219F282-64E4-4D46-AC87-3F88344947BB}"/>
    <cellStyle name="Comma 8" xfId="150" xr:uid="{D47A1704-C466-4E86-8241-B05FFD25D1F4}"/>
    <cellStyle name="Comma 8 2" xfId="193" xr:uid="{E2E5307E-ADCF-43EE-8249-BD7334C6C06C}"/>
    <cellStyle name="Comma 9" xfId="39" xr:uid="{B3A14C64-CCD3-4FBE-B6B3-00E5A3F4C1E8}"/>
    <cellStyle name="Comma0" xfId="117" xr:uid="{E54D6098-84E7-43C4-BA1A-D8B7D3C600E8}"/>
    <cellStyle name="Currency 2" xfId="106" xr:uid="{6FCCD5E9-A999-4136-992C-021A8C61AA17}"/>
    <cellStyle name="Currency 2 2" xfId="142" xr:uid="{A2608DE3-D2F7-4CC9-83FC-E2E885B1A058}"/>
    <cellStyle name="Currency 2 3" xfId="175" xr:uid="{34C73CCE-7E47-459E-948D-41461045065F}"/>
    <cellStyle name="Currency 3" xfId="134" xr:uid="{452856E3-7216-4754-A794-2E42A2376044}"/>
    <cellStyle name="Currency 4" xfId="139" xr:uid="{701E0ABE-CA99-4879-904C-7415623904E1}"/>
    <cellStyle name="Currency 4 2" xfId="184" xr:uid="{31EB3C52-4FB2-447B-9290-919AAE1CF48A}"/>
    <cellStyle name="Currency 5" xfId="5" xr:uid="{2A0FBE19-5AAC-4603-AD75-88089195CAD7}"/>
    <cellStyle name="Currency 5 2" xfId="188" xr:uid="{0CE1E9EA-0787-499D-9E54-831C0343A028}"/>
    <cellStyle name="Currency 5 3" xfId="144" xr:uid="{4585B160-1B83-465B-B280-C8B4F50A17C1}"/>
    <cellStyle name="Currency 6" xfId="40" xr:uid="{C4FFF958-7EE6-4327-B31D-72CBC511DDC2}"/>
    <cellStyle name="Currency0" xfId="118" xr:uid="{87D65AC0-A57A-4714-A1FD-4522B42973B0}"/>
    <cellStyle name="Date" xfId="119" xr:uid="{2032404B-BC55-4847-9604-67AE59BB94A0}"/>
    <cellStyle name="Explanatory Text 2" xfId="72" xr:uid="{2ECF7027-6765-4476-803A-A95AF4F306C6}"/>
    <cellStyle name="Explanatory Text 3" xfId="41" xr:uid="{5BA614B6-2B6B-4AEE-A6FA-15C6028882D8}"/>
    <cellStyle name="Fixed" xfId="120" xr:uid="{6C2552F5-FC4E-4F41-98DD-5217B4A8C2C9}"/>
    <cellStyle name="Good 2" xfId="62" xr:uid="{4863387A-1D18-46E7-819E-666AC30C7439}"/>
    <cellStyle name="Good 3" xfId="42" xr:uid="{845F37DF-D28B-4DF7-9CC1-DF61B75EC6A7}"/>
    <cellStyle name="Grey" xfId="121" xr:uid="{EB0B2B04-0BC3-4439-8667-63E4236471D8}"/>
    <cellStyle name="Heading 1 2" xfId="58" xr:uid="{982D762D-5EFF-4669-9E68-19CABFACF722}"/>
    <cellStyle name="Heading 1 3" xfId="43" xr:uid="{19131931-E736-41D6-8651-EBC28518C04E}"/>
    <cellStyle name="Heading 2 2" xfId="57" xr:uid="{0B8E8F66-A7EB-4044-AA4B-3DC2C3ECAD00}"/>
    <cellStyle name="Heading 2 3" xfId="44" xr:uid="{5DCF9CEE-5FAC-4BEF-B414-9A177B25840A}"/>
    <cellStyle name="Heading 3 2" xfId="60" xr:uid="{33DDF2B0-9EE0-4628-8DD2-D38CB604D886}"/>
    <cellStyle name="Heading 3 3" xfId="45" xr:uid="{089903C6-82A2-4511-8F44-45A91E47A8EA}"/>
    <cellStyle name="Heading 4 2" xfId="61" xr:uid="{7186387B-EAE0-49F1-866A-BF330B21D628}"/>
    <cellStyle name="Heading 4 3" xfId="46" xr:uid="{A2F71C85-7AED-4A0E-A8C6-EBCCB6450185}"/>
    <cellStyle name="Input [yellow]" xfId="122" xr:uid="{375717EF-5BB7-4D1E-8544-33950132B8A8}"/>
    <cellStyle name="Input 2" xfId="65" xr:uid="{18AA5FEE-E433-411A-8723-EDCC94A6AF22}"/>
    <cellStyle name="Input 3" xfId="47" xr:uid="{6E0BFAB8-7345-43E8-8430-C752E8A8FD8C}"/>
    <cellStyle name="Input 4" xfId="197" xr:uid="{0B0D0FAD-DBE1-44FA-9E61-6D43EA91C7B7}"/>
    <cellStyle name="Input 5" xfId="206" xr:uid="{8E939D2E-B312-4542-A8B8-8F9AEFCF88A9}"/>
    <cellStyle name="Input 6" xfId="202" xr:uid="{866EAB5F-6CBB-4567-99D4-8B71BD1C766A}"/>
    <cellStyle name="Input 7" xfId="204" xr:uid="{4E54D517-B539-4222-8293-468996294B56}"/>
    <cellStyle name="Linked Cell 2" xfId="68" xr:uid="{3C6BA565-851F-4F31-8EF8-123A79B5B7F7}"/>
    <cellStyle name="Linked Cell 3" xfId="48" xr:uid="{3DDBD138-996C-49D7-96CD-010EAE30157F}"/>
    <cellStyle name="M" xfId="123" xr:uid="{30EFE48E-3394-4DFD-9B2B-2F0668169ED3}"/>
    <cellStyle name="M.00" xfId="124" xr:uid="{8D0E17BE-1001-4862-A7E0-7EADBE785098}"/>
    <cellStyle name="M_9. Rev2Cost_GDPIPI" xfId="125" xr:uid="{0A20B4B4-2C91-4C7E-93EF-DB25DFE08B65}"/>
    <cellStyle name="M_lists" xfId="126" xr:uid="{11733F13-E97F-484D-8AD3-1174A7D0F653}"/>
    <cellStyle name="M_lists_4. Current Monthly Fixed Charge" xfId="127" xr:uid="{D2F5EBE1-B021-4276-B724-0DD28BC16E41}"/>
    <cellStyle name="M_Sheet4" xfId="128" xr:uid="{328720BC-D66D-4319-9102-2DC12AE837AB}"/>
    <cellStyle name="Neutral 2" xfId="64" xr:uid="{3752A498-0D8B-41E0-AC72-24A3BB45F5D7}"/>
    <cellStyle name="Neutral 3" xfId="49" xr:uid="{A952656A-F869-4A13-9F08-AA212FCDAB25}"/>
    <cellStyle name="Normal" xfId="0" builtinId="0"/>
    <cellStyle name="Normal - Style1" xfId="129" xr:uid="{91598DD7-A26B-4C42-98C6-70017A67E5E9}"/>
    <cellStyle name="Normal 10" xfId="148" xr:uid="{5F425413-949D-4554-80E9-0C1222B12B7A}"/>
    <cellStyle name="Normal 10 2" xfId="191" xr:uid="{56EA44B0-0991-4893-B761-E8531D632131}"/>
    <cellStyle name="Normal 11" xfId="149" xr:uid="{D3BD87A5-8EFB-4C67-A0B3-D759E0E113BD}"/>
    <cellStyle name="Normal 11 2" xfId="192" xr:uid="{E12AA29B-1920-492F-8524-6BE33A0A1F99}"/>
    <cellStyle name="Normal 12" xfId="143" xr:uid="{F6023EFF-F894-42B7-A100-CC9A36655B73}"/>
    <cellStyle name="Normal 13" xfId="201" xr:uid="{71DB6B76-9B04-4559-AEEA-725958DD04D7}"/>
    <cellStyle name="Normal 14" xfId="205" xr:uid="{75779A05-ECD9-476B-84FF-9EA800BAEA20}"/>
    <cellStyle name="Normal 15" xfId="200" xr:uid="{772318F3-49FB-4A77-A1DB-8FA94359DF46}"/>
    <cellStyle name="Normal 2" xfId="1" xr:uid="{034EA50B-B5B1-4206-ACCB-A9AFB39C69E3}"/>
    <cellStyle name="Normal 2 2 2 2 2" xfId="9" xr:uid="{D97AC47F-30AA-42EC-904F-93271FFC5C7A}"/>
    <cellStyle name="Normal 2 4" xfId="195" xr:uid="{A6FCCD50-91C0-4783-AB24-FC1A8424847B}"/>
    <cellStyle name="Normal 3" xfId="59" xr:uid="{5AC51CF8-964A-4B33-B2C5-D6B2CC9B994C}"/>
    <cellStyle name="Normal 3 2" xfId="153" xr:uid="{6C4CE3FB-3B03-4031-93B3-640B4B09F27D}"/>
    <cellStyle name="Normal 4" xfId="98" xr:uid="{6950A88E-3E86-4B23-A414-471E9F4044C6}"/>
    <cellStyle name="Normal 4 2" xfId="2" xr:uid="{39F53BB8-E559-48F1-A5B8-3D9EE69012D4}"/>
    <cellStyle name="Normal 4 2 2" xfId="187" xr:uid="{B7979E54-99A9-4DB0-9232-FBD5E5AB0099}"/>
    <cellStyle name="Normal 4 3" xfId="167" xr:uid="{701A8A13-822F-46F9-A654-FE21A93CCF27}"/>
    <cellStyle name="Normal 5" xfId="101" xr:uid="{64389E49-7F21-4655-99EC-F60C8CC6A9F9}"/>
    <cellStyle name="Normal 5 2" xfId="131" xr:uid="{CBC40CB6-24B0-4B0F-8ABD-1FADA1E9B543}"/>
    <cellStyle name="Normal 5 2 2" xfId="135" xr:uid="{7722CEC0-7D37-42A6-B8CA-B84530DCD5B2}"/>
    <cellStyle name="Normal 5 2 2 2" xfId="180" xr:uid="{CF31D093-74F0-4F04-9923-9DF5FD99C87D}"/>
    <cellStyle name="Normal 5 2 3" xfId="177" xr:uid="{81AAC1E9-BB83-4E01-98B4-4B9335895136}"/>
    <cellStyle name="Normal 5 3" xfId="170" xr:uid="{8EDE5F74-CD79-4A1C-953F-4C8EB0756F6F}"/>
    <cellStyle name="Normal 6" xfId="104" xr:uid="{6047FABB-9374-4750-80FB-F2BEDBB32541}"/>
    <cellStyle name="Normal 6 2" xfId="173" xr:uid="{10B58E7B-F568-47D8-9B25-2EBD504AA48B}"/>
    <cellStyle name="Normal 7" xfId="138" xr:uid="{91414A80-6456-4768-9949-4A3E790CE9DD}"/>
    <cellStyle name="Normal 7 2" xfId="183" xr:uid="{9D008F01-BAF8-44F1-A47A-64389EB2D99B}"/>
    <cellStyle name="Normal 8" xfId="146" xr:uid="{02E9915D-D3A3-4D15-9994-F9F90E0B984C}"/>
    <cellStyle name="Normal 9" xfId="147" xr:uid="{84E33C01-81FD-41CC-9B8F-3BB6FF600F68}"/>
    <cellStyle name="Normal 9 2" xfId="190" xr:uid="{3D98F5BD-4495-489E-896F-78D034B905B5}"/>
    <cellStyle name="Note 2" xfId="71" xr:uid="{7C968317-9460-4CCB-9564-3FD3D66C06A5}"/>
    <cellStyle name="Note 2 2" xfId="154" xr:uid="{7DB4F35F-1E75-465C-9D1A-D6E33AB510C3}"/>
    <cellStyle name="Note 3" xfId="152" xr:uid="{78EDF0E0-3194-43A8-BBD2-485E8F50C002}"/>
    <cellStyle name="Note 4" xfId="50" xr:uid="{7E43BF2E-FB58-45BE-A6AA-FD615C94DFC1}"/>
    <cellStyle name="Output 2" xfId="66" xr:uid="{EAE826E7-F38A-4F15-82CF-54B541C58FC8}"/>
    <cellStyle name="Output 3" xfId="51" xr:uid="{24713660-F9FD-4D42-8217-5E78C180B743}"/>
    <cellStyle name="Percent [2]" xfId="130" xr:uid="{B5BE385A-A49F-4BDC-810B-34F775D4CD10}"/>
    <cellStyle name="Percent 10" xfId="196" xr:uid="{12665A28-0BC7-4361-89BA-1DA56D0C09FE}"/>
    <cellStyle name="Percent 11" xfId="199" xr:uid="{0CCFD13E-B6E0-4EC8-A894-DC3125082731}"/>
    <cellStyle name="Percent 2" xfId="11" xr:uid="{195E55E1-AA74-4488-93F6-A5A8DA8ED898}"/>
    <cellStyle name="Percent 2 2" xfId="169" xr:uid="{8A0732F3-60E8-408D-961A-728E43FAB092}"/>
    <cellStyle name="Percent 2 3" xfId="100" xr:uid="{6615CE4D-50F3-4CA8-9E79-9F6661ED7D86}"/>
    <cellStyle name="Percent 3" xfId="103" xr:uid="{FC0277E4-EDAE-40C3-9EBC-C772B2C0075B}"/>
    <cellStyle name="Percent 3 2" xfId="133" xr:uid="{50A926ED-7CF8-43D3-BDE7-F831FED8D397}"/>
    <cellStyle name="Percent 3 2 2" xfId="137" xr:uid="{BC8C80C0-6007-4078-A361-BD36ED6A97CB}"/>
    <cellStyle name="Percent 3 2 2 2" xfId="182" xr:uid="{29780AB1-FADC-43CD-8A99-93033DADA2B6}"/>
    <cellStyle name="Percent 3 2 3" xfId="179" xr:uid="{9C5F2844-CFC5-4B95-BB06-AFBB26319E87}"/>
    <cellStyle name="Percent 3 3" xfId="172" xr:uid="{8BCB3F9B-146B-4F74-843F-1F1074BC2FF7}"/>
    <cellStyle name="Percent 4" xfId="105" xr:uid="{CD11ABF9-F345-45AE-A23C-1BC154076000}"/>
    <cellStyle name="Percent 4 2" xfId="174" xr:uid="{C468D854-045E-4A02-972C-AF2321134112}"/>
    <cellStyle name="Percent 5" xfId="141" xr:uid="{3D24D7FB-321E-4C3B-9AE7-70AFC33EAEF8}"/>
    <cellStyle name="Percent 5 2" xfId="186" xr:uid="{E46B829D-27E9-476F-8F3D-3C2ADBE74D81}"/>
    <cellStyle name="Percent 6" xfId="3" xr:uid="{4FE06531-8588-42C6-8CBD-081D2BE96529}"/>
    <cellStyle name="Percent 7" xfId="52" xr:uid="{AD28C284-B18F-48CF-9CF9-2036BBBC2A33}"/>
    <cellStyle name="Percent 8" xfId="198" xr:uid="{4E2BC034-314B-42A0-B988-3537D7D44C51}"/>
    <cellStyle name="Percent 9" xfId="203" xr:uid="{D675228C-8799-42BE-8B55-3DBFD0A8AC20}"/>
    <cellStyle name="Title 2" xfId="56" xr:uid="{349F74BD-C08D-4F23-90BC-B287B8508D57}"/>
    <cellStyle name="Title 3" xfId="53" xr:uid="{0119C0C0-208D-4CC4-86A0-70B9F2DC8A2C}"/>
    <cellStyle name="Total 2" xfId="73" xr:uid="{8EA6EB3B-D465-461F-A7FA-7ECECF2A060F}"/>
    <cellStyle name="Total 3" xfId="54" xr:uid="{E12B5838-FF66-4C18-A7AD-15EA6E887551}"/>
    <cellStyle name="Warning Text 2" xfId="70" xr:uid="{ADCBE9EF-0A72-4054-A7CA-EA23256FE14F}"/>
    <cellStyle name="Warning Text 3" xfId="55" xr:uid="{5B9DD425-EEE3-4947-BF54-D9E83AED591E}"/>
  </cellStyles>
  <dxfs count="5"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1287-BE53-448F-9BDA-24192880F55C}">
  <sheetPr codeName="Sheet2"/>
  <dimension ref="A1:AA72"/>
  <sheetViews>
    <sheetView tabSelected="1" workbookViewId="0">
      <selection activeCell="D9" sqref="D9"/>
    </sheetView>
  </sheetViews>
  <sheetFormatPr defaultColWidth="9.28515625" defaultRowHeight="15" outlineLevelRow="1" x14ac:dyDescent="0.25"/>
  <cols>
    <col min="1" max="1" width="9.28515625" style="1"/>
    <col min="2" max="2" width="43.28515625" style="1" customWidth="1"/>
    <col min="3" max="3" width="7.28515625" style="1" customWidth="1"/>
    <col min="4" max="4" width="10.28515625" style="1" customWidth="1"/>
    <col min="5" max="5" width="7.5703125" style="1" customWidth="1"/>
    <col min="6" max="6" width="20.28515625" style="1" customWidth="1"/>
    <col min="7" max="7" width="14.5703125" style="1" customWidth="1"/>
    <col min="8" max="10" width="17.42578125" style="1" customWidth="1"/>
    <col min="11" max="11" width="21.285156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28515625" style="1"/>
  </cols>
  <sheetData>
    <row r="1" spans="1:27" x14ac:dyDescent="0.25">
      <c r="B1" s="2"/>
    </row>
    <row r="2" spans="1:27" x14ac:dyDescent="0.25">
      <c r="A2" s="3"/>
      <c r="B2" s="3"/>
      <c r="C2" s="3"/>
      <c r="D2" s="3"/>
      <c r="E2" s="3"/>
      <c r="K2" s="4" t="s">
        <v>0</v>
      </c>
      <c r="L2" s="5" t="s">
        <v>110</v>
      </c>
    </row>
    <row r="3" spans="1:27" ht="18" x14ac:dyDescent="0.25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 t="s">
        <v>111</v>
      </c>
    </row>
    <row r="4" spans="1:27" x14ac:dyDescent="0.25">
      <c r="B4" s="177" t="s">
        <v>2</v>
      </c>
      <c r="C4" s="177"/>
      <c r="D4" s="177"/>
      <c r="E4" s="177"/>
      <c r="F4" s="177"/>
      <c r="G4" s="177"/>
      <c r="H4" s="177"/>
      <c r="I4" s="177"/>
      <c r="K4" s="4" t="s">
        <v>3</v>
      </c>
      <c r="L4" s="7">
        <v>3</v>
      </c>
    </row>
    <row r="5" spans="1:27" ht="18" customHeight="1" x14ac:dyDescent="0.25">
      <c r="B5" s="177"/>
      <c r="C5" s="177"/>
      <c r="D5" s="177"/>
      <c r="E5" s="177"/>
      <c r="F5" s="177"/>
      <c r="G5" s="177"/>
      <c r="H5" s="177"/>
      <c r="I5" s="177"/>
      <c r="J5" s="6"/>
      <c r="K5" s="4" t="s">
        <v>4</v>
      </c>
      <c r="L5" s="7">
        <v>1</v>
      </c>
    </row>
    <row r="6" spans="1:27" ht="15" customHeight="1" x14ac:dyDescent="0.25">
      <c r="B6" s="177"/>
      <c r="C6" s="177"/>
      <c r="D6" s="177"/>
      <c r="E6" s="177"/>
      <c r="F6" s="177"/>
      <c r="G6" s="177"/>
      <c r="H6" s="177"/>
      <c r="I6" s="177"/>
      <c r="J6" s="6"/>
      <c r="K6" s="4" t="s">
        <v>5</v>
      </c>
      <c r="L6" s="5"/>
    </row>
    <row r="7" spans="1:27" x14ac:dyDescent="0.25">
      <c r="B7" s="8"/>
      <c r="K7" s="4"/>
      <c r="L7" s="9"/>
    </row>
    <row r="8" spans="1:27" x14ac:dyDescent="0.25">
      <c r="B8" s="8"/>
      <c r="K8" s="4" t="s">
        <v>6</v>
      </c>
      <c r="L8" s="175">
        <v>46010</v>
      </c>
    </row>
    <row r="9" spans="1:27" x14ac:dyDescent="0.25">
      <c r="B9" s="8"/>
    </row>
    <row r="10" spans="1:27" ht="15.75" thickBot="1" x14ac:dyDescent="0.3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Q10" s="14"/>
      <c r="R10" s="14"/>
      <c r="S10" s="14"/>
      <c r="T10" s="14"/>
      <c r="U10" s="14"/>
      <c r="V10" s="14"/>
      <c r="Y10" s="15"/>
      <c r="Z10" s="15"/>
      <c r="AA10" s="15"/>
    </row>
    <row r="11" spans="1:27" ht="15.75" x14ac:dyDescent="0.25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Y11" s="15"/>
      <c r="Z11" s="15"/>
      <c r="AA11" s="15"/>
    </row>
    <row r="12" spans="1:27" ht="15.75" x14ac:dyDescent="0.25">
      <c r="A12" s="18" t="s">
        <v>7</v>
      </c>
      <c r="B12" s="19" t="s">
        <v>8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Y12" s="15"/>
      <c r="Z12" s="15"/>
      <c r="AA12" s="15"/>
    </row>
    <row r="13" spans="1:27" ht="16.5" thickBot="1" x14ac:dyDescent="0.3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Y13" s="15"/>
      <c r="Z13" s="15"/>
      <c r="AA13" s="15"/>
    </row>
    <row r="14" spans="1:27" ht="15.75" thickBot="1" x14ac:dyDescent="0.3">
      <c r="A14" s="15"/>
      <c r="B14" s="15" t="s">
        <v>9</v>
      </c>
      <c r="C14" s="15"/>
      <c r="D14" s="15"/>
      <c r="E14" s="15"/>
      <c r="F14" s="15"/>
      <c r="G14" s="20"/>
      <c r="H14" s="21"/>
      <c r="J14" s="22"/>
      <c r="K14" s="22"/>
      <c r="N14" s="23"/>
      <c r="O14" s="23"/>
      <c r="P14" s="15"/>
    </row>
    <row r="15" spans="1:27" x14ac:dyDescent="0.25">
      <c r="A15" s="18"/>
      <c r="B15" s="24" t="s">
        <v>10</v>
      </c>
      <c r="C15" s="15" t="s">
        <v>11</v>
      </c>
      <c r="D15" s="15"/>
      <c r="E15" s="15"/>
      <c r="F15" s="15"/>
      <c r="G15" s="25" t="s">
        <v>12</v>
      </c>
      <c r="H15" s="26" t="s">
        <v>13</v>
      </c>
      <c r="J15" s="27"/>
      <c r="K15" s="27"/>
      <c r="N15" s="23"/>
      <c r="O15" s="23"/>
      <c r="P15" s="15"/>
    </row>
    <row r="16" spans="1:27" ht="15.75" thickBot="1" x14ac:dyDescent="0.3">
      <c r="A16" s="15"/>
      <c r="B16" s="28"/>
      <c r="C16" s="15"/>
      <c r="D16" s="15"/>
      <c r="E16" s="15"/>
      <c r="F16" s="15"/>
      <c r="G16" s="29"/>
      <c r="H16" s="30"/>
      <c r="J16" s="27"/>
      <c r="K16" s="27"/>
      <c r="N16" s="23"/>
      <c r="O16" s="23"/>
      <c r="P16" s="15"/>
    </row>
    <row r="17" spans="1:16" ht="29.25" customHeight="1" x14ac:dyDescent="0.25">
      <c r="A17" s="15"/>
      <c r="B17" s="31" t="s">
        <v>14</v>
      </c>
      <c r="C17" s="178" t="s">
        <v>15</v>
      </c>
      <c r="D17" s="179"/>
      <c r="E17" s="180"/>
      <c r="F17" s="32"/>
      <c r="G17" s="33">
        <v>35.2734624</v>
      </c>
      <c r="H17" s="34">
        <f>G17</f>
        <v>35.2734624</v>
      </c>
      <c r="J17" s="35"/>
      <c r="K17" s="35"/>
      <c r="N17" s="15"/>
      <c r="O17" s="15"/>
      <c r="P17" s="15"/>
    </row>
    <row r="18" spans="1:16" ht="32.25" customHeight="1" x14ac:dyDescent="0.25">
      <c r="A18" s="15"/>
      <c r="B18" s="31" t="s">
        <v>16</v>
      </c>
      <c r="C18" s="178" t="s">
        <v>17</v>
      </c>
      <c r="D18" s="179"/>
      <c r="E18" s="180"/>
      <c r="F18" s="36"/>
      <c r="G18" s="37">
        <v>70.972932800000009</v>
      </c>
      <c r="H18" s="38">
        <f>G18</f>
        <v>70.972932800000009</v>
      </c>
      <c r="J18" s="35"/>
      <c r="K18" s="35"/>
      <c r="N18" s="15"/>
      <c r="O18" s="15"/>
      <c r="P18" s="15"/>
    </row>
    <row r="19" spans="1:16" x14ac:dyDescent="0.25">
      <c r="A19" s="15"/>
      <c r="B19" s="31" t="s">
        <v>18</v>
      </c>
      <c r="C19" s="181"/>
      <c r="D19" s="182"/>
      <c r="E19" s="183"/>
      <c r="F19" s="36"/>
      <c r="G19" s="39"/>
      <c r="H19" s="38"/>
      <c r="J19" s="40"/>
      <c r="K19" s="35"/>
      <c r="N19" s="15"/>
      <c r="O19" s="15"/>
      <c r="P19" s="15"/>
    </row>
    <row r="20" spans="1:16" ht="40.9" customHeight="1" x14ac:dyDescent="0.25">
      <c r="A20" s="15"/>
      <c r="B20" s="41" t="s">
        <v>19</v>
      </c>
      <c r="C20" s="178" t="s">
        <v>20</v>
      </c>
      <c r="D20" s="179"/>
      <c r="E20" s="180"/>
      <c r="F20" s="36"/>
      <c r="G20" s="42"/>
      <c r="H20" s="43">
        <f>SUM(H17:H19)</f>
        <v>106.24639520000001</v>
      </c>
      <c r="J20" s="44"/>
      <c r="K20" s="44"/>
      <c r="N20" s="15"/>
      <c r="O20" s="15"/>
      <c r="P20" s="15"/>
    </row>
    <row r="21" spans="1:16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customHeight="1" outlineLevel="1" x14ac:dyDescent="0.25">
      <c r="A23" s="18" t="s">
        <v>21</v>
      </c>
      <c r="B23" s="19" t="s">
        <v>22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" customHeight="1" outlineLevel="1" x14ac:dyDescent="0.25">
      <c r="A24" s="15"/>
      <c r="B24" s="45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" customHeight="1" outlineLevel="1" x14ac:dyDescent="0.25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" customHeight="1" outlineLevel="1" x14ac:dyDescent="0.25">
      <c r="A26" s="15"/>
      <c r="B26" s="46" t="s">
        <v>24</v>
      </c>
      <c r="E26" s="47"/>
      <c r="F26" s="48"/>
      <c r="G26" s="176" t="s">
        <v>25</v>
      </c>
      <c r="H26" s="176"/>
      <c r="I26" s="176"/>
      <c r="J26" s="176"/>
      <c r="K26" s="176"/>
      <c r="L26" s="176"/>
      <c r="M26" s="15"/>
      <c r="N26" s="15"/>
      <c r="O26" s="15"/>
      <c r="P26" s="15"/>
    </row>
    <row r="27" spans="1:16" ht="15" customHeight="1" outlineLevel="1" x14ac:dyDescent="0.25">
      <c r="A27" s="15"/>
      <c r="B27" s="49" t="s">
        <v>26</v>
      </c>
      <c r="C27" s="50"/>
      <c r="D27" s="50" t="s">
        <v>27</v>
      </c>
      <c r="E27" s="51" t="s">
        <v>28</v>
      </c>
      <c r="F27" s="52"/>
      <c r="G27" s="52"/>
      <c r="H27" s="52"/>
      <c r="I27" s="52"/>
      <c r="J27" s="52"/>
      <c r="K27" s="52"/>
      <c r="L27" s="52"/>
      <c r="M27" s="15"/>
      <c r="N27" s="15"/>
      <c r="O27" s="15"/>
      <c r="P27" s="15"/>
    </row>
    <row r="28" spans="1:16" ht="42.75" customHeight="1" outlineLevel="1" x14ac:dyDescent="0.25">
      <c r="A28" s="15"/>
      <c r="B28" s="53" t="s">
        <v>29</v>
      </c>
      <c r="C28" s="54" t="s">
        <v>30</v>
      </c>
      <c r="D28" s="54" t="s">
        <v>31</v>
      </c>
      <c r="E28" s="55" t="s">
        <v>31</v>
      </c>
      <c r="F28" s="56" t="s">
        <v>32</v>
      </c>
      <c r="G28" s="56"/>
      <c r="H28" s="56" t="s">
        <v>33</v>
      </c>
      <c r="I28" s="56" t="s">
        <v>34</v>
      </c>
      <c r="J28" s="56" t="s">
        <v>35</v>
      </c>
      <c r="K28" s="56" t="s">
        <v>36</v>
      </c>
      <c r="L28" s="57" t="s">
        <v>37</v>
      </c>
      <c r="M28" s="15"/>
      <c r="N28" s="15"/>
      <c r="O28" s="15"/>
      <c r="P28" s="15"/>
    </row>
    <row r="29" spans="1:16" ht="15" customHeight="1" outlineLevel="1" x14ac:dyDescent="0.25">
      <c r="A29" s="15"/>
      <c r="B29" s="58" t="s">
        <v>38</v>
      </c>
      <c r="C29" s="59" t="s">
        <v>39</v>
      </c>
      <c r="D29" s="59">
        <v>4006</v>
      </c>
      <c r="E29" s="60">
        <v>4705</v>
      </c>
      <c r="F29" s="61">
        <v>0</v>
      </c>
      <c r="G29" s="62"/>
      <c r="H29" s="61">
        <v>20195482.977051001</v>
      </c>
      <c r="I29" s="61">
        <v>1628419434.0458386</v>
      </c>
      <c r="J29" s="63">
        <f t="shared" ref="J29:J39" si="0">+$G$17/1000</f>
        <v>3.5273462399999997E-2</v>
      </c>
      <c r="K29" s="63">
        <f t="shared" ref="K29:K39" si="1">+$H$20/1000</f>
        <v>0.10624639520000001</v>
      </c>
      <c r="L29" s="64">
        <f t="shared" ref="L29:L39" si="2">(+F29+H29)*J29+(I29*K29)</f>
        <v>173726059.35043538</v>
      </c>
      <c r="M29" s="15"/>
      <c r="N29" s="15"/>
      <c r="O29" s="15"/>
      <c r="P29" s="15"/>
    </row>
    <row r="30" spans="1:16" ht="15" customHeight="1" outlineLevel="1" x14ac:dyDescent="0.25">
      <c r="A30" s="15"/>
      <c r="B30" s="58" t="s">
        <v>40</v>
      </c>
      <c r="C30" s="59" t="s">
        <v>39</v>
      </c>
      <c r="D30" s="59">
        <v>4010</v>
      </c>
      <c r="E30" s="60">
        <v>4705</v>
      </c>
      <c r="F30" s="61">
        <v>0</v>
      </c>
      <c r="G30" s="62"/>
      <c r="H30" s="61">
        <v>174647.32082629041</v>
      </c>
      <c r="I30" s="61">
        <v>14082311.953655418</v>
      </c>
      <c r="J30" s="63">
        <f t="shared" si="0"/>
        <v>3.5273462399999997E-2</v>
      </c>
      <c r="K30" s="63">
        <f t="shared" si="1"/>
        <v>0.10624639520000001</v>
      </c>
      <c r="L30" s="64">
        <f t="shared" si="2"/>
        <v>1502355.2968621845</v>
      </c>
      <c r="M30" s="15"/>
      <c r="N30" s="15"/>
      <c r="O30" s="15"/>
      <c r="P30" s="15"/>
    </row>
    <row r="31" spans="1:16" ht="15" customHeight="1" outlineLevel="1" x14ac:dyDescent="0.25">
      <c r="A31" s="15"/>
      <c r="B31" s="58" t="s">
        <v>41</v>
      </c>
      <c r="C31" s="59" t="s">
        <v>39</v>
      </c>
      <c r="D31" s="59">
        <v>4035</v>
      </c>
      <c r="E31" s="60">
        <v>4705</v>
      </c>
      <c r="F31" s="61">
        <v>50790.873404674501</v>
      </c>
      <c r="G31" s="62"/>
      <c r="H31" s="61">
        <v>53002546.974631585</v>
      </c>
      <c r="I31" s="61">
        <v>339922415.84662682</v>
      </c>
      <c r="J31" s="63">
        <f t="shared" si="0"/>
        <v>3.5273462399999997E-2</v>
      </c>
      <c r="K31" s="63">
        <f t="shared" si="1"/>
        <v>0.10624639520000001</v>
      </c>
      <c r="L31" s="64">
        <f>(+F31+H31)*J31+(I31*K31)</f>
        <v>37986906.249156661</v>
      </c>
      <c r="M31" s="15"/>
      <c r="N31" s="15"/>
      <c r="O31" s="15"/>
      <c r="P31" s="15"/>
    </row>
    <row r="32" spans="1:16" ht="15" customHeight="1" outlineLevel="1" x14ac:dyDescent="0.25">
      <c r="A32" s="15"/>
      <c r="B32" s="58" t="s">
        <v>42</v>
      </c>
      <c r="C32" s="59" t="s">
        <v>39</v>
      </c>
      <c r="D32" s="59">
        <v>4010</v>
      </c>
      <c r="E32" s="60">
        <v>4705</v>
      </c>
      <c r="F32" s="61">
        <v>102909060.95999044</v>
      </c>
      <c r="G32" s="62"/>
      <c r="H32" s="61">
        <v>831032183.5383842</v>
      </c>
      <c r="I32" s="61">
        <v>484622485.32437748</v>
      </c>
      <c r="J32" s="63">
        <f t="shared" si="0"/>
        <v>3.5273462399999997E-2</v>
      </c>
      <c r="K32" s="63">
        <f t="shared" si="1"/>
        <v>0.10624639520000001</v>
      </c>
      <c r="L32" s="64">
        <f>(+F32+H32)*J32+(I32*K32)</f>
        <v>84432733.47020264</v>
      </c>
      <c r="M32" s="15"/>
      <c r="N32" s="15"/>
      <c r="O32" s="15"/>
      <c r="P32" s="15"/>
    </row>
    <row r="33" spans="1:16" ht="15" customHeight="1" outlineLevel="1" x14ac:dyDescent="0.25">
      <c r="A33" s="15"/>
      <c r="B33" s="58" t="s">
        <v>43</v>
      </c>
      <c r="C33" s="59" t="s">
        <v>39</v>
      </c>
      <c r="D33" s="59">
        <v>4025</v>
      </c>
      <c r="E33" s="60">
        <v>4705</v>
      </c>
      <c r="F33" s="61">
        <v>259460071.80985457</v>
      </c>
      <c r="G33" s="62"/>
      <c r="H33" s="61">
        <v>51538151.546735093</v>
      </c>
      <c r="I33" s="61">
        <v>8473668.3034613822</v>
      </c>
      <c r="J33" s="63">
        <f t="shared" si="0"/>
        <v>3.5273462399999997E-2</v>
      </c>
      <c r="K33" s="63">
        <f t="shared" si="1"/>
        <v>0.10624639520000001</v>
      </c>
      <c r="L33" s="64">
        <f t="shared" si="2"/>
        <v>11870280.849398738</v>
      </c>
      <c r="M33" s="15"/>
      <c r="N33" s="15"/>
      <c r="O33" s="15"/>
      <c r="P33" s="15"/>
    </row>
    <row r="34" spans="1:16" ht="15" customHeight="1" outlineLevel="1" x14ac:dyDescent="0.25">
      <c r="A34" s="15"/>
      <c r="B34" s="58" t="s">
        <v>44</v>
      </c>
      <c r="C34" s="59" t="s">
        <v>39</v>
      </c>
      <c r="D34" s="59">
        <v>4025</v>
      </c>
      <c r="E34" s="60">
        <v>4705</v>
      </c>
      <c r="F34" s="61">
        <v>366834846.44878954</v>
      </c>
      <c r="G34" s="62"/>
      <c r="H34" s="61">
        <v>49128108.129117675</v>
      </c>
      <c r="I34" s="61">
        <v>0</v>
      </c>
      <c r="J34" s="63">
        <f t="shared" si="0"/>
        <v>3.5273462399999997E-2</v>
      </c>
      <c r="K34" s="63">
        <f t="shared" si="1"/>
        <v>0.10624639520000001</v>
      </c>
      <c r="L34" s="64">
        <f t="shared" si="2"/>
        <v>14672453.638096716</v>
      </c>
      <c r="M34" s="15"/>
      <c r="N34" s="15"/>
      <c r="O34" s="15"/>
      <c r="P34" s="15"/>
    </row>
    <row r="35" spans="1:16" ht="15" customHeight="1" outlineLevel="1" x14ac:dyDescent="0.25">
      <c r="A35" s="15"/>
      <c r="B35" s="58" t="s">
        <v>45</v>
      </c>
      <c r="C35" s="59" t="s">
        <v>39</v>
      </c>
      <c r="D35" s="59">
        <v>4025</v>
      </c>
      <c r="E35" s="60">
        <v>4705</v>
      </c>
      <c r="F35" s="61">
        <v>0</v>
      </c>
      <c r="G35" s="62"/>
      <c r="H35" s="61">
        <v>17146297.255072951</v>
      </c>
      <c r="I35" s="61">
        <v>0</v>
      </c>
      <c r="J35" s="63">
        <f t="shared" si="0"/>
        <v>3.5273462399999997E-2</v>
      </c>
      <c r="K35" s="63">
        <f t="shared" si="1"/>
        <v>0.10624639520000001</v>
      </c>
      <c r="L35" s="64">
        <f t="shared" si="2"/>
        <v>604809.27152603888</v>
      </c>
      <c r="M35" s="15"/>
      <c r="N35" s="15"/>
      <c r="O35" s="15"/>
      <c r="P35" s="15"/>
    </row>
    <row r="36" spans="1:16" ht="15" customHeight="1" outlineLevel="1" x14ac:dyDescent="0.25">
      <c r="A36" s="15"/>
      <c r="B36" s="58" t="s">
        <v>46</v>
      </c>
      <c r="C36" s="59" t="s">
        <v>39</v>
      </c>
      <c r="D36" s="59">
        <v>4025</v>
      </c>
      <c r="E36" s="60">
        <v>4705</v>
      </c>
      <c r="F36" s="61">
        <v>0</v>
      </c>
      <c r="G36" s="62"/>
      <c r="H36" s="61">
        <v>0</v>
      </c>
      <c r="I36" s="61">
        <v>248541.88928054867</v>
      </c>
      <c r="J36" s="63">
        <f t="shared" si="0"/>
        <v>3.5273462399999997E-2</v>
      </c>
      <c r="K36" s="63">
        <f t="shared" si="1"/>
        <v>0.10624639520000001</v>
      </c>
      <c r="L36" s="64">
        <f t="shared" si="2"/>
        <v>26406.679792255822</v>
      </c>
      <c r="M36" s="15"/>
      <c r="N36" s="15"/>
      <c r="O36" s="15"/>
      <c r="P36" s="15"/>
    </row>
    <row r="37" spans="1:16" ht="15" customHeight="1" outlineLevel="1" x14ac:dyDescent="0.25">
      <c r="A37" s="15"/>
      <c r="B37" s="58" t="s">
        <v>47</v>
      </c>
      <c r="C37" s="59" t="s">
        <v>39</v>
      </c>
      <c r="D37" s="59">
        <v>4025</v>
      </c>
      <c r="E37" s="60">
        <v>4705</v>
      </c>
      <c r="F37" s="61">
        <v>0</v>
      </c>
      <c r="G37" s="62"/>
      <c r="H37" s="61">
        <v>4232.0663005657252</v>
      </c>
      <c r="I37" s="61">
        <v>6668816.9856978264</v>
      </c>
      <c r="J37" s="63">
        <f t="shared" si="0"/>
        <v>3.5273462399999997E-2</v>
      </c>
      <c r="K37" s="63">
        <f t="shared" si="1"/>
        <v>0.10624639520000001</v>
      </c>
      <c r="L37" s="64">
        <f t="shared" si="2"/>
        <v>708687.04461045132</v>
      </c>
      <c r="M37" s="15"/>
      <c r="N37" s="15"/>
      <c r="O37" s="15"/>
      <c r="P37" s="15"/>
    </row>
    <row r="38" spans="1:16" ht="15" customHeight="1" outlineLevel="1" x14ac:dyDescent="0.25">
      <c r="A38" s="15"/>
      <c r="B38" s="58"/>
      <c r="C38" s="59" t="s">
        <v>39</v>
      </c>
      <c r="D38" s="59">
        <v>4025</v>
      </c>
      <c r="E38" s="60">
        <v>4705</v>
      </c>
      <c r="F38" s="61"/>
      <c r="G38" s="62"/>
      <c r="H38" s="61"/>
      <c r="I38" s="61"/>
      <c r="J38" s="63">
        <f t="shared" si="0"/>
        <v>3.5273462399999997E-2</v>
      </c>
      <c r="K38" s="63">
        <f t="shared" si="1"/>
        <v>0.10624639520000001</v>
      </c>
      <c r="L38" s="64">
        <f t="shared" si="2"/>
        <v>0</v>
      </c>
      <c r="M38" s="15"/>
      <c r="N38" s="15"/>
      <c r="O38" s="15"/>
      <c r="P38" s="15"/>
    </row>
    <row r="39" spans="1:16" ht="15" customHeight="1" outlineLevel="1" x14ac:dyDescent="0.25">
      <c r="A39" s="15"/>
      <c r="B39" s="58"/>
      <c r="C39" s="59" t="s">
        <v>39</v>
      </c>
      <c r="D39" s="59">
        <v>4025</v>
      </c>
      <c r="E39" s="60">
        <v>4705</v>
      </c>
      <c r="F39" s="61"/>
      <c r="G39" s="62"/>
      <c r="H39" s="61"/>
      <c r="I39" s="61"/>
      <c r="J39" s="63">
        <f t="shared" si="0"/>
        <v>3.5273462399999997E-2</v>
      </c>
      <c r="K39" s="63">
        <f t="shared" si="1"/>
        <v>0.10624639520000001</v>
      </c>
      <c r="L39" s="64">
        <f t="shared" si="2"/>
        <v>0</v>
      </c>
      <c r="M39" s="15"/>
      <c r="N39" s="15"/>
      <c r="O39" s="15"/>
      <c r="P39" s="15"/>
    </row>
    <row r="40" spans="1:16" ht="15" customHeight="1" outlineLevel="1" x14ac:dyDescent="0.25">
      <c r="A40" s="15"/>
      <c r="B40" s="65" t="s">
        <v>48</v>
      </c>
      <c r="C40" s="66"/>
      <c r="D40" s="67"/>
      <c r="E40" s="68"/>
      <c r="F40" s="69"/>
      <c r="G40" s="70"/>
      <c r="H40" s="69"/>
      <c r="I40" s="71"/>
      <c r="J40" s="71"/>
      <c r="K40" s="69"/>
      <c r="L40" s="72">
        <f>SUM(L29:L39)</f>
        <v>325530691.85008103</v>
      </c>
      <c r="M40" s="15"/>
      <c r="N40" s="15"/>
      <c r="O40" s="15"/>
      <c r="P40" s="15"/>
    </row>
    <row r="41" spans="1:16" ht="15" customHeight="1" outlineLevel="1" x14ac:dyDescent="0.25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outlineLevel="1" x14ac:dyDescent="0.25">
      <c r="A42" s="15"/>
      <c r="B42" s="28"/>
      <c r="C42" s="15"/>
      <c r="D42" s="15"/>
      <c r="E42" s="15"/>
      <c r="F42" s="73"/>
      <c r="G42" s="73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.75" customHeight="1" outlineLevel="1" x14ac:dyDescent="0.25">
      <c r="A43" s="15"/>
      <c r="B43" s="46" t="s">
        <v>49</v>
      </c>
      <c r="E43" s="47"/>
      <c r="F43" s="74"/>
      <c r="G43" s="176">
        <v>2027</v>
      </c>
      <c r="H43" s="176"/>
      <c r="I43" s="176"/>
      <c r="J43" s="176"/>
      <c r="K43" s="176"/>
      <c r="L43" s="176"/>
      <c r="M43" s="15"/>
      <c r="N43" s="15"/>
      <c r="O43" s="15"/>
      <c r="P43" s="15"/>
    </row>
    <row r="44" spans="1:16" ht="15" customHeight="1" outlineLevel="1" x14ac:dyDescent="0.25">
      <c r="A44" s="15"/>
      <c r="B44" s="49" t="s">
        <v>26</v>
      </c>
      <c r="C44" s="54"/>
      <c r="D44" s="50" t="s">
        <v>27</v>
      </c>
      <c r="E44" s="51" t="s">
        <v>28</v>
      </c>
      <c r="F44" s="75"/>
      <c r="G44" s="76" t="s">
        <v>50</v>
      </c>
      <c r="H44" s="77"/>
      <c r="I44" s="77"/>
      <c r="J44" s="78"/>
      <c r="K44" s="79" t="s">
        <v>51</v>
      </c>
      <c r="L44" s="80" t="s">
        <v>37</v>
      </c>
      <c r="M44" s="15"/>
      <c r="N44" s="15"/>
      <c r="O44" s="15"/>
      <c r="P44" s="15"/>
    </row>
    <row r="45" spans="1:16" ht="15" customHeight="1" outlineLevel="1" x14ac:dyDescent="0.25">
      <c r="A45" s="15"/>
      <c r="B45" s="58"/>
      <c r="C45" s="59"/>
      <c r="D45" s="59">
        <v>4035</v>
      </c>
      <c r="E45" s="60">
        <v>4707</v>
      </c>
      <c r="F45" s="81"/>
      <c r="G45" s="82">
        <f>F31</f>
        <v>50790.873404674501</v>
      </c>
      <c r="H45" s="77"/>
      <c r="I45" s="77"/>
      <c r="J45" s="83"/>
      <c r="K45" s="172">
        <v>3.0729380196367954E-2</v>
      </c>
      <c r="L45" s="85">
        <f>+K45*G45</f>
        <v>1560.7720593578365</v>
      </c>
      <c r="M45" s="15"/>
      <c r="N45" s="15"/>
      <c r="O45" s="15"/>
      <c r="P45" s="15"/>
    </row>
    <row r="46" spans="1:16" ht="15" customHeight="1" outlineLevel="1" x14ac:dyDescent="0.25">
      <c r="A46" s="15"/>
      <c r="B46" s="58"/>
      <c r="C46" s="59"/>
      <c r="D46" s="59">
        <v>4010</v>
      </c>
      <c r="E46" s="60">
        <v>4707</v>
      </c>
      <c r="F46" s="81"/>
      <c r="G46" s="82">
        <f t="shared" ref="G46:G48" si="3">F32</f>
        <v>102909060.95999044</v>
      </c>
      <c r="H46" s="77"/>
      <c r="I46" s="77"/>
      <c r="J46" s="83"/>
      <c r="K46" s="172">
        <f>K45</f>
        <v>3.0729380196367954E-2</v>
      </c>
      <c r="L46" s="85">
        <f>+K46*G46</f>
        <v>3162331.6598907528</v>
      </c>
      <c r="M46" s="15"/>
      <c r="N46" s="15"/>
      <c r="O46" s="15"/>
      <c r="P46" s="15"/>
    </row>
    <row r="47" spans="1:16" ht="15" customHeight="1" outlineLevel="1" x14ac:dyDescent="0.25">
      <c r="A47" s="15"/>
      <c r="B47" s="58"/>
      <c r="C47" s="59"/>
      <c r="D47" s="59">
        <v>4010</v>
      </c>
      <c r="E47" s="60">
        <v>4707</v>
      </c>
      <c r="F47" s="81"/>
      <c r="G47" s="82">
        <f t="shared" si="3"/>
        <v>259460071.80985457</v>
      </c>
      <c r="H47" s="77"/>
      <c r="I47" s="77"/>
      <c r="J47" s="83"/>
      <c r="K47" s="172">
        <f t="shared" ref="K47:K48" si="4">K46</f>
        <v>3.0729380196367954E-2</v>
      </c>
      <c r="L47" s="85">
        <f>+K47*G47</f>
        <v>7973047.1924219523</v>
      </c>
      <c r="M47" s="15"/>
      <c r="N47" s="15"/>
      <c r="O47" s="15"/>
      <c r="P47" s="15"/>
    </row>
    <row r="48" spans="1:16" ht="15" customHeight="1" outlineLevel="1" x14ac:dyDescent="0.25">
      <c r="A48" s="15"/>
      <c r="B48" s="58"/>
      <c r="C48" s="59"/>
      <c r="D48" s="59">
        <v>4010</v>
      </c>
      <c r="E48" s="60">
        <v>4707</v>
      </c>
      <c r="F48" s="81"/>
      <c r="G48" s="82">
        <f t="shared" si="3"/>
        <v>366834846.44878954</v>
      </c>
      <c r="H48" s="77"/>
      <c r="I48" s="77"/>
      <c r="J48" s="83"/>
      <c r="K48" s="172">
        <f t="shared" si="4"/>
        <v>3.0729380196367954E-2</v>
      </c>
      <c r="L48" s="85">
        <f>+K48*G48</f>
        <v>11272607.465801112</v>
      </c>
      <c r="M48" s="15"/>
      <c r="N48" s="15"/>
      <c r="O48" s="15"/>
      <c r="P48" s="15"/>
    </row>
    <row r="49" spans="1:16" ht="15" customHeight="1" outlineLevel="1" x14ac:dyDescent="0.25">
      <c r="A49" s="15"/>
      <c r="B49" s="58"/>
      <c r="C49" s="59"/>
      <c r="D49" s="59">
        <v>4010</v>
      </c>
      <c r="E49" s="60">
        <v>4707</v>
      </c>
      <c r="F49" s="81"/>
      <c r="G49" s="82"/>
      <c r="H49" s="77"/>
      <c r="I49" s="77"/>
      <c r="J49" s="86"/>
      <c r="K49" s="58"/>
      <c r="L49" s="85">
        <f>+K49*G49</f>
        <v>0</v>
      </c>
      <c r="M49" s="15"/>
      <c r="N49" s="15"/>
      <c r="O49" s="15"/>
      <c r="P49" s="15"/>
    </row>
    <row r="50" spans="1:16" ht="15" customHeight="1" outlineLevel="1" x14ac:dyDescent="0.25">
      <c r="A50" s="15"/>
      <c r="F50" s="87">
        <f>+F45+F46</f>
        <v>0</v>
      </c>
      <c r="G50" s="88">
        <f>SUM(G45:G49)</f>
        <v>729254770.09203923</v>
      </c>
      <c r="H50" s="77"/>
      <c r="I50" s="77"/>
      <c r="J50" s="89"/>
      <c r="K50" s="90"/>
      <c r="L50" s="91">
        <f>SUM(L45:L49)</f>
        <v>22409547.090173177</v>
      </c>
      <c r="M50" s="15"/>
      <c r="N50" s="15"/>
      <c r="O50" s="15"/>
      <c r="P50" s="15"/>
    </row>
    <row r="51" spans="1:16" ht="15" customHeight="1" outlineLevel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15.75" customHeight="1" outlineLevel="1" x14ac:dyDescent="0.25">
      <c r="B52" s="46" t="s">
        <v>52</v>
      </c>
      <c r="E52" s="47"/>
      <c r="F52" s="48"/>
      <c r="G52" s="176">
        <f>G43</f>
        <v>2027</v>
      </c>
      <c r="H52" s="176"/>
      <c r="I52" s="176"/>
      <c r="J52" s="176"/>
      <c r="K52" s="176"/>
      <c r="L52" s="176"/>
    </row>
    <row r="53" spans="1:16" ht="15" customHeight="1" outlineLevel="1" x14ac:dyDescent="0.25">
      <c r="A53" s="92"/>
      <c r="B53" s="49" t="s">
        <v>26</v>
      </c>
      <c r="C53" s="50"/>
      <c r="D53" s="50" t="s">
        <v>27</v>
      </c>
      <c r="E53" s="51" t="s">
        <v>28</v>
      </c>
      <c r="F53" s="52"/>
      <c r="G53" s="52"/>
      <c r="H53" s="52"/>
      <c r="I53" s="52"/>
      <c r="J53" s="52"/>
      <c r="K53" s="52"/>
      <c r="L53" s="57" t="s">
        <v>37</v>
      </c>
      <c r="M53" s="92"/>
      <c r="N53" s="92"/>
      <c r="O53" s="92"/>
      <c r="P53" s="92"/>
    </row>
    <row r="54" spans="1:16" ht="30.75" customHeight="1" outlineLevel="1" x14ac:dyDescent="0.25">
      <c r="B54" s="53" t="s">
        <v>29</v>
      </c>
      <c r="C54" s="54" t="s">
        <v>30</v>
      </c>
      <c r="D54" s="54" t="s">
        <v>31</v>
      </c>
      <c r="E54" s="54" t="s">
        <v>31</v>
      </c>
      <c r="F54" s="93"/>
      <c r="G54" s="93"/>
      <c r="H54" s="56" t="s">
        <v>53</v>
      </c>
      <c r="I54" s="94"/>
      <c r="J54" s="94"/>
      <c r="K54" s="93" t="s">
        <v>54</v>
      </c>
    </row>
    <row r="55" spans="1:16" ht="15" customHeight="1" outlineLevel="1" x14ac:dyDescent="0.25">
      <c r="B55" s="95" t="str">
        <f>IF(B29=0,"",B29)</f>
        <v>Residential</v>
      </c>
      <c r="C55" s="59" t="s">
        <v>39</v>
      </c>
      <c r="D55" s="59">
        <v>4006</v>
      </c>
      <c r="E55" s="59">
        <v>4707</v>
      </c>
      <c r="F55" s="96"/>
      <c r="G55" s="96"/>
      <c r="H55" s="97">
        <f>+H29</f>
        <v>20195482.977051001</v>
      </c>
      <c r="I55" s="96"/>
      <c r="J55" s="96"/>
      <c r="K55" s="98">
        <f>+$G$18/1000</f>
        <v>7.0972932800000013E-2</v>
      </c>
      <c r="L55" s="64">
        <f t="shared" ref="L55:L65" si="5">+K55*H55</f>
        <v>1433332.6561937849</v>
      </c>
    </row>
    <row r="56" spans="1:16" ht="15" customHeight="1" outlineLevel="1" x14ac:dyDescent="0.25">
      <c r="B56" s="95" t="str">
        <f t="shared" ref="B56:B65" si="6">IF(B30=0,"",B30)</f>
        <v>Residential Seasonal</v>
      </c>
      <c r="C56" s="59" t="s">
        <v>39</v>
      </c>
      <c r="D56" s="59">
        <v>4010</v>
      </c>
      <c r="E56" s="59">
        <v>4707</v>
      </c>
      <c r="F56" s="96"/>
      <c r="G56" s="96"/>
      <c r="H56" s="97">
        <f t="shared" ref="H56:H63" si="7">+H30</f>
        <v>174647.32082629041</v>
      </c>
      <c r="I56" s="96"/>
      <c r="J56" s="96"/>
      <c r="K56" s="98">
        <f>+$G$18/1000</f>
        <v>7.0972932800000013E-2</v>
      </c>
      <c r="L56" s="64">
        <f t="shared" si="5"/>
        <v>12395.232564704353</v>
      </c>
    </row>
    <row r="57" spans="1:16" ht="15" customHeight="1" outlineLevel="1" x14ac:dyDescent="0.25">
      <c r="B57" s="95" t="str">
        <f t="shared" si="6"/>
        <v>GS&lt;50</v>
      </c>
      <c r="C57" s="59" t="s">
        <v>39</v>
      </c>
      <c r="D57" s="59">
        <v>4035</v>
      </c>
      <c r="E57" s="59">
        <v>4707</v>
      </c>
      <c r="F57" s="96"/>
      <c r="G57" s="96"/>
      <c r="H57" s="97">
        <f>+H31</f>
        <v>53002546.974631585</v>
      </c>
      <c r="I57" s="96"/>
      <c r="J57" s="96"/>
      <c r="K57" s="98">
        <f>+$G$18/1000</f>
        <v>7.0972932800000013E-2</v>
      </c>
      <c r="L57" s="64">
        <f>+K57*H57</f>
        <v>3761746.2046593716</v>
      </c>
    </row>
    <row r="58" spans="1:16" ht="15" customHeight="1" outlineLevel="1" x14ac:dyDescent="0.25">
      <c r="B58" s="95" t="str">
        <f>IF(B32=0,"",B32)</f>
        <v>GS 50 - 2,999</v>
      </c>
      <c r="C58" s="59" t="s">
        <v>39</v>
      </c>
      <c r="D58" s="59">
        <v>4010</v>
      </c>
      <c r="E58" s="59">
        <v>4707</v>
      </c>
      <c r="F58" s="96"/>
      <c r="G58" s="96"/>
      <c r="H58" s="97">
        <f t="shared" si="7"/>
        <v>831032183.5383842</v>
      </c>
      <c r="I58" s="96"/>
      <c r="J58" s="96"/>
      <c r="K58" s="98">
        <f t="shared" ref="K58:K65" si="8">+$G$18/1000</f>
        <v>7.0972932800000013E-2</v>
      </c>
      <c r="L58" s="64">
        <f t="shared" si="5"/>
        <v>58980791.316907018</v>
      </c>
    </row>
    <row r="59" spans="1:16" ht="15" customHeight="1" outlineLevel="1" x14ac:dyDescent="0.25">
      <c r="B59" s="95" t="str">
        <f>IF(B33=0,"",B33)</f>
        <v>GS 3,000 - 4,999</v>
      </c>
      <c r="C59" s="59" t="s">
        <v>39</v>
      </c>
      <c r="D59" s="59">
        <v>4025</v>
      </c>
      <c r="E59" s="59">
        <v>4707</v>
      </c>
      <c r="F59" s="96"/>
      <c r="G59" s="96"/>
      <c r="H59" s="97">
        <f>+H33</f>
        <v>51538151.546735093</v>
      </c>
      <c r="I59" s="96"/>
      <c r="J59" s="96"/>
      <c r="K59" s="98">
        <f>+$G$18/1000</f>
        <v>7.0972932800000013E-2</v>
      </c>
      <c r="L59" s="64">
        <f t="shared" si="5"/>
        <v>3657813.7663626466</v>
      </c>
    </row>
    <row r="60" spans="1:16" ht="15" customHeight="1" outlineLevel="1" x14ac:dyDescent="0.25">
      <c r="B60" s="95" t="str">
        <f t="shared" si="6"/>
        <v>Large Use</v>
      </c>
      <c r="C60" s="59" t="s">
        <v>39</v>
      </c>
      <c r="D60" s="59">
        <v>4025</v>
      </c>
      <c r="E60" s="59">
        <v>4707</v>
      </c>
      <c r="F60" s="96"/>
      <c r="G60" s="96"/>
      <c r="H60" s="97">
        <f t="shared" si="7"/>
        <v>49128108.129117675</v>
      </c>
      <c r="I60" s="96"/>
      <c r="J60" s="96"/>
      <c r="K60" s="98">
        <f t="shared" si="8"/>
        <v>7.0972932800000013E-2</v>
      </c>
      <c r="L60" s="64">
        <f t="shared" si="5"/>
        <v>3486765.9168390031</v>
      </c>
    </row>
    <row r="61" spans="1:16" ht="15" customHeight="1" outlineLevel="1" x14ac:dyDescent="0.25">
      <c r="B61" s="95" t="str">
        <f t="shared" si="6"/>
        <v>Street Light</v>
      </c>
      <c r="C61" s="59" t="s">
        <v>39</v>
      </c>
      <c r="D61" s="59">
        <v>4025</v>
      </c>
      <c r="E61" s="59">
        <v>4707</v>
      </c>
      <c r="F61" s="96"/>
      <c r="G61" s="96"/>
      <c r="H61" s="97">
        <f t="shared" si="7"/>
        <v>17146297.255072951</v>
      </c>
      <c r="I61" s="96"/>
      <c r="J61" s="96"/>
      <c r="K61" s="98">
        <f t="shared" si="8"/>
        <v>7.0972932800000013E-2</v>
      </c>
      <c r="L61" s="64">
        <f t="shared" si="5"/>
        <v>1216923.0028531172</v>
      </c>
    </row>
    <row r="62" spans="1:16" ht="15" customHeight="1" outlineLevel="1" x14ac:dyDescent="0.25">
      <c r="B62" s="95" t="str">
        <f>IF(B36=0,"",B36)</f>
        <v>Sentinel Light</v>
      </c>
      <c r="C62" s="59" t="s">
        <v>39</v>
      </c>
      <c r="D62" s="59">
        <v>4025</v>
      </c>
      <c r="E62" s="59">
        <v>4707</v>
      </c>
      <c r="F62" s="96"/>
      <c r="G62" s="96"/>
      <c r="H62" s="97">
        <f>+H36</f>
        <v>0</v>
      </c>
      <c r="I62" s="96"/>
      <c r="J62" s="96"/>
      <c r="K62" s="98">
        <f t="shared" si="8"/>
        <v>7.0972932800000013E-2</v>
      </c>
      <c r="L62" s="64">
        <f t="shared" si="5"/>
        <v>0</v>
      </c>
    </row>
    <row r="63" spans="1:16" ht="15" customHeight="1" outlineLevel="1" x14ac:dyDescent="0.25">
      <c r="B63" s="95" t="str">
        <f t="shared" si="6"/>
        <v>USL</v>
      </c>
      <c r="C63" s="59" t="s">
        <v>39</v>
      </c>
      <c r="D63" s="59">
        <v>4025</v>
      </c>
      <c r="E63" s="59">
        <v>4707</v>
      </c>
      <c r="F63" s="96"/>
      <c r="G63" s="96"/>
      <c r="H63" s="97">
        <f t="shared" si="7"/>
        <v>4232.0663005657252</v>
      </c>
      <c r="I63" s="96"/>
      <c r="J63" s="96"/>
      <c r="K63" s="98">
        <f t="shared" si="8"/>
        <v>7.0972932800000013E-2</v>
      </c>
      <c r="L63" s="64">
        <f t="shared" si="5"/>
        <v>300.36215715519586</v>
      </c>
    </row>
    <row r="64" spans="1:16" ht="15" customHeight="1" outlineLevel="1" x14ac:dyDescent="0.25">
      <c r="B64" s="95" t="str">
        <f t="shared" si="6"/>
        <v/>
      </c>
      <c r="C64" s="59" t="s">
        <v>39</v>
      </c>
      <c r="D64" s="59">
        <v>4025</v>
      </c>
      <c r="E64" s="59">
        <v>4707</v>
      </c>
      <c r="F64" s="96"/>
      <c r="G64" s="96"/>
      <c r="H64" s="97">
        <f>+H38</f>
        <v>0</v>
      </c>
      <c r="I64" s="96"/>
      <c r="J64" s="96"/>
      <c r="K64" s="98">
        <f t="shared" si="8"/>
        <v>7.0972932800000013E-2</v>
      </c>
      <c r="L64" s="64">
        <f>+K64*H64</f>
        <v>0</v>
      </c>
    </row>
    <row r="65" spans="1:16" ht="15" customHeight="1" outlineLevel="1" x14ac:dyDescent="0.25">
      <c r="B65" s="95" t="str">
        <f t="shared" si="6"/>
        <v/>
      </c>
      <c r="C65" s="59" t="s">
        <v>39</v>
      </c>
      <c r="D65" s="59">
        <v>4025</v>
      </c>
      <c r="E65" s="59">
        <v>4707</v>
      </c>
      <c r="F65" s="96"/>
      <c r="G65" s="96"/>
      <c r="H65" s="97">
        <f>+H39</f>
        <v>0</v>
      </c>
      <c r="I65" s="96"/>
      <c r="J65" s="96"/>
      <c r="K65" s="98">
        <f t="shared" si="8"/>
        <v>7.0972932800000013E-2</v>
      </c>
      <c r="L65" s="64">
        <f t="shared" si="5"/>
        <v>0</v>
      </c>
    </row>
    <row r="66" spans="1:16" ht="15" customHeight="1" outlineLevel="1" x14ac:dyDescent="0.25">
      <c r="B66" s="95" t="s">
        <v>55</v>
      </c>
      <c r="C66" s="54"/>
      <c r="D66" s="54"/>
      <c r="E66" s="55"/>
      <c r="F66" s="99"/>
      <c r="G66" s="99"/>
      <c r="H66" s="100">
        <f>SUM(H55:H65)</f>
        <v>1022221649.8081193</v>
      </c>
      <c r="I66" s="99"/>
      <c r="J66" s="99"/>
      <c r="K66" s="101"/>
      <c r="L66" s="72"/>
      <c r="P66" s="102"/>
    </row>
    <row r="67" spans="1:16" ht="15" customHeight="1" outlineLevel="1" x14ac:dyDescent="0.25">
      <c r="B67" s="49" t="s">
        <v>48</v>
      </c>
      <c r="C67" s="103"/>
      <c r="D67" s="50"/>
      <c r="E67" s="51"/>
      <c r="F67" s="104"/>
      <c r="G67" s="104"/>
      <c r="H67" s="104"/>
      <c r="I67" s="104"/>
      <c r="J67" s="104"/>
      <c r="K67" s="69"/>
      <c r="L67" s="105">
        <f>SUM(L55:L65)</f>
        <v>72550068.458536789</v>
      </c>
    </row>
    <row r="68" spans="1:16" ht="15" customHeight="1" outlineLevel="1" x14ac:dyDescent="0.25">
      <c r="B68" s="92"/>
      <c r="C68" s="106"/>
      <c r="D68" s="107"/>
      <c r="E68" s="107"/>
      <c r="F68" s="108"/>
      <c r="G68" s="108"/>
      <c r="H68" s="108"/>
      <c r="I68" s="108"/>
      <c r="J68" s="108"/>
      <c r="K68" s="108"/>
      <c r="L68" s="8"/>
    </row>
    <row r="69" spans="1:16" ht="15" customHeight="1" outlineLevel="1" x14ac:dyDescent="0.25">
      <c r="L69" s="109"/>
    </row>
    <row r="70" spans="1:16" ht="21" x14ac:dyDescent="0.55000000000000004">
      <c r="A70" s="1" t="s">
        <v>56</v>
      </c>
      <c r="F70" s="110"/>
      <c r="G70" s="110"/>
      <c r="H70" s="110"/>
      <c r="I70" s="110"/>
      <c r="J70" s="110"/>
      <c r="K70" s="110"/>
    </row>
    <row r="71" spans="1:16" x14ac:dyDescent="0.25">
      <c r="A71" s="1" t="s">
        <v>57</v>
      </c>
      <c r="G71" s="111"/>
      <c r="H71" s="111"/>
      <c r="I71" s="111"/>
      <c r="J71" s="111"/>
      <c r="K71" s="111"/>
    </row>
    <row r="72" spans="1:16" x14ac:dyDescent="0.25">
      <c r="A72" s="1" t="s">
        <v>58</v>
      </c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4" priority="1" stopIfTrue="1">
      <formula>LEFT($C1,6)="Macros"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302C-785A-4C11-9A31-F7A2736C2DD3}">
  <sheetPr codeName="Sheet11"/>
  <dimension ref="A1:L184"/>
  <sheetViews>
    <sheetView workbookViewId="0">
      <selection activeCell="K9" sqref="K9"/>
    </sheetView>
  </sheetViews>
  <sheetFormatPr defaultColWidth="9.28515625" defaultRowHeight="15" x14ac:dyDescent="0.25"/>
  <cols>
    <col min="1" max="1" width="37" style="1" customWidth="1"/>
    <col min="2" max="2" width="8" style="1" bestFit="1" customWidth="1"/>
    <col min="3" max="3" width="1.5703125" style="1" customWidth="1"/>
    <col min="4" max="4" width="23.28515625" style="1" bestFit="1" customWidth="1"/>
    <col min="5" max="5" width="15.28515625" style="1" bestFit="1" customWidth="1"/>
    <col min="6" max="6" width="12.7109375" style="1" bestFit="1" customWidth="1"/>
    <col min="7" max="7" width="2.28515625" style="1" customWidth="1"/>
    <col min="8" max="8" width="19.28515625" style="1" customWidth="1"/>
    <col min="9" max="9" width="11.28515625" style="1" customWidth="1"/>
    <col min="10" max="10" width="13.28515625" style="1" customWidth="1"/>
    <col min="11" max="11" width="16.28515625" style="1" bestFit="1" customWidth="1"/>
    <col min="12" max="12" width="12" style="1" bestFit="1" customWidth="1"/>
    <col min="13" max="16384" width="9.28515625" style="1"/>
  </cols>
  <sheetData>
    <row r="1" spans="1:11" ht="21" x14ac:dyDescent="0.35">
      <c r="A1" s="184" t="s">
        <v>109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4" t="s">
        <v>0</v>
      </c>
      <c r="K2" s="5" t="s">
        <v>110</v>
      </c>
    </row>
    <row r="3" spans="1:1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4" t="s">
        <v>1</v>
      </c>
      <c r="K3" s="5" t="s">
        <v>111</v>
      </c>
    </row>
    <row r="4" spans="1:1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4" t="s">
        <v>3</v>
      </c>
      <c r="K4" s="5">
        <v>3</v>
      </c>
    </row>
    <row r="5" spans="1:1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4" t="s">
        <v>4</v>
      </c>
      <c r="K5" s="5">
        <v>1</v>
      </c>
    </row>
    <row r="6" spans="1:1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4" t="s">
        <v>5</v>
      </c>
      <c r="K6" s="5"/>
    </row>
    <row r="7" spans="1:11" x14ac:dyDescent="0.25">
      <c r="A7" s="1" t="s">
        <v>60</v>
      </c>
      <c r="J7" s="4"/>
      <c r="K7" s="9"/>
    </row>
    <row r="8" spans="1:11" x14ac:dyDescent="0.25">
      <c r="A8" s="1" t="s">
        <v>61</v>
      </c>
      <c r="J8" s="4" t="s">
        <v>6</v>
      </c>
      <c r="K8" s="175">
        <v>46010</v>
      </c>
    </row>
    <row r="9" spans="1:11" x14ac:dyDescent="0.25">
      <c r="A9" s="1" t="s">
        <v>62</v>
      </c>
      <c r="E9" s="185"/>
      <c r="F9" s="185"/>
      <c r="G9" s="8"/>
      <c r="H9" s="8"/>
      <c r="I9" s="185"/>
      <c r="J9" s="185"/>
    </row>
    <row r="10" spans="1:11" x14ac:dyDescent="0.25">
      <c r="B10" s="113"/>
      <c r="C10" s="114"/>
      <c r="D10" s="173" t="str">
        <f>'App.2-ZA_Com. Exp. (2031)'!G26</f>
        <v>2031 Test Year</v>
      </c>
      <c r="E10" s="186" t="s">
        <v>13</v>
      </c>
      <c r="F10" s="186"/>
      <c r="G10" s="116"/>
      <c r="H10" s="115" t="str">
        <f>D10</f>
        <v>2031 Test Year</v>
      </c>
      <c r="I10" s="186" t="s">
        <v>12</v>
      </c>
      <c r="J10" s="186"/>
      <c r="K10" s="117" t="s">
        <v>63</v>
      </c>
    </row>
    <row r="11" spans="1:11" x14ac:dyDescent="0.25">
      <c r="A11" s="118" t="s">
        <v>64</v>
      </c>
      <c r="B11" s="190" t="s">
        <v>65</v>
      </c>
      <c r="C11" s="119"/>
      <c r="D11" s="120" t="s">
        <v>66</v>
      </c>
      <c r="E11" s="120" t="s">
        <v>67</v>
      </c>
      <c r="F11" s="57" t="s">
        <v>68</v>
      </c>
      <c r="G11" s="8"/>
      <c r="H11" s="120" t="s">
        <v>66</v>
      </c>
      <c r="I11" s="120" t="s">
        <v>67</v>
      </c>
      <c r="J11" s="57" t="s">
        <v>68</v>
      </c>
      <c r="K11" s="121" t="s">
        <v>69</v>
      </c>
    </row>
    <row r="12" spans="1:11" x14ac:dyDescent="0.25">
      <c r="A12" s="122" t="s">
        <v>70</v>
      </c>
      <c r="B12" s="191"/>
      <c r="C12" s="123"/>
      <c r="D12" s="124"/>
      <c r="E12" s="125"/>
      <c r="F12" s="126"/>
      <c r="H12" s="124"/>
      <c r="I12" s="125"/>
      <c r="J12" s="126"/>
      <c r="K12" s="187"/>
    </row>
    <row r="13" spans="1:11" x14ac:dyDescent="0.25">
      <c r="A13" s="127" t="s">
        <v>38</v>
      </c>
      <c r="B13" s="128"/>
      <c r="C13" s="123"/>
      <c r="D13" s="124">
        <f>'App.2-ZA_Com. Exp. (2031)'!I29</f>
        <v>1773260548.0055096</v>
      </c>
      <c r="E13" s="171"/>
      <c r="F13" s="129">
        <f>D13*'App.2-ZA_Com. Exp. (2031)'!K29</f>
        <v>212048719.69483122</v>
      </c>
      <c r="H13" s="124">
        <f>'App.2-ZA_Com. Exp. (2031)'!H29</f>
        <v>21991786.920735881</v>
      </c>
      <c r="I13" s="130"/>
      <c r="J13" s="126">
        <f>H13*'App.2-ZA_Com. Exp. (2031)'!J29</f>
        <v>873086.97507428378</v>
      </c>
      <c r="K13" s="187"/>
    </row>
    <row r="14" spans="1:11" x14ac:dyDescent="0.25">
      <c r="A14" s="127" t="s">
        <v>40</v>
      </c>
      <c r="B14" s="128"/>
      <c r="C14" s="123"/>
      <c r="D14" s="124">
        <f>'App.2-ZA_Com. Exp. (2031)'!I30</f>
        <v>15938994.792181479</v>
      </c>
      <c r="E14" s="171"/>
      <c r="F14" s="129">
        <f>D14*'App.2-ZA_Com. Exp. (2031)'!K30</f>
        <v>1906004.9820124705</v>
      </c>
      <c r="H14" s="124">
        <f>'App.2-ZA_Com. Exp. (2031)'!H30</f>
        <v>197673.70203698057</v>
      </c>
      <c r="I14" s="130"/>
      <c r="J14" s="126">
        <f>H14*'App.2-ZA_Com. Exp. (2031)'!J30</f>
        <v>7847.7631301744004</v>
      </c>
      <c r="K14" s="187"/>
    </row>
    <row r="15" spans="1:11" x14ac:dyDescent="0.25">
      <c r="A15" s="127" t="s">
        <v>41</v>
      </c>
      <c r="B15" s="128"/>
      <c r="C15" s="123"/>
      <c r="D15" s="124">
        <f>'App.2-ZA_Com. Exp. (2031)'!I31</f>
        <v>343014073.68582946</v>
      </c>
      <c r="E15" s="171"/>
      <c r="F15" s="129">
        <f>D15*'App.2-ZA_Com. Exp. (2031)'!K31</f>
        <v>41018053.01211869</v>
      </c>
      <c r="H15" s="124">
        <f>'App.2-ZA_Com. Exp. (2031)'!H31</f>
        <v>53484615.035496868</v>
      </c>
      <c r="I15" s="130"/>
      <c r="J15" s="126">
        <f>H15*'App.2-ZA_Com. Exp. (2031)'!J31</f>
        <v>2123370.9167273059</v>
      </c>
      <c r="K15" s="187"/>
    </row>
    <row r="16" spans="1:11" x14ac:dyDescent="0.25">
      <c r="A16" s="127" t="s">
        <v>42</v>
      </c>
      <c r="B16" s="128"/>
      <c r="C16" s="123"/>
      <c r="D16" s="124">
        <f>'App.2-ZA_Com. Exp. (2031)'!I32</f>
        <v>494985447.6720624</v>
      </c>
      <c r="E16" s="171"/>
      <c r="F16" s="129">
        <f>D16*'App.2-ZA_Com. Exp. (2031)'!K32</f>
        <v>59190980.459408261</v>
      </c>
      <c r="H16" s="124">
        <f>'App.2-ZA_Com. Exp. (2031)'!H32</f>
        <v>848802624.42487824</v>
      </c>
      <c r="I16" s="130"/>
      <c r="J16" s="126">
        <f>H16*'App.2-ZA_Com. Exp. (2031)'!J32</f>
        <v>33697967.266837843</v>
      </c>
      <c r="K16" s="187"/>
    </row>
    <row r="17" spans="1:11" x14ac:dyDescent="0.25">
      <c r="A17" s="127" t="s">
        <v>43</v>
      </c>
      <c r="B17" s="128"/>
      <c r="C17" s="123"/>
      <c r="D17" s="124">
        <f>'App.2-ZA_Com. Exp. (2031)'!I33</f>
        <v>9758883.7475742698</v>
      </c>
      <c r="E17" s="171"/>
      <c r="F17" s="129">
        <f>D17*'App.2-ZA_Com. Exp. (2031)'!K33</f>
        <v>1166979.5544999577</v>
      </c>
      <c r="H17" s="124">
        <f>'App.2-ZA_Com. Exp. (2031)'!H33</f>
        <v>59355029.19131285</v>
      </c>
      <c r="I17" s="130"/>
      <c r="J17" s="126">
        <f>H17*'App.2-ZA_Com. Exp. (2031)'!J33</f>
        <v>2356429.8380513364</v>
      </c>
      <c r="K17" s="187"/>
    </row>
    <row r="18" spans="1:11" x14ac:dyDescent="0.25">
      <c r="A18" s="127" t="s">
        <v>44</v>
      </c>
      <c r="B18" s="128"/>
      <c r="C18" s="123"/>
      <c r="D18" s="124">
        <f>'App.2-ZA_Com. Exp. (2031)'!I34</f>
        <v>0</v>
      </c>
      <c r="E18" s="171"/>
      <c r="F18" s="129">
        <f>D18*'App.2-ZA_Com. Exp. (2031)'!K34</f>
        <v>0</v>
      </c>
      <c r="H18" s="124">
        <f>'App.2-ZA_Com. Exp. (2031)'!H34</f>
        <v>72842594.3983953</v>
      </c>
      <c r="I18" s="130"/>
      <c r="J18" s="126">
        <f>H18*'App.2-ZA_Com. Exp. (2031)'!J34</f>
        <v>2891894.1707229777</v>
      </c>
      <c r="K18" s="187"/>
    </row>
    <row r="19" spans="1:11" x14ac:dyDescent="0.25">
      <c r="A19" s="127" t="s">
        <v>45</v>
      </c>
      <c r="B19" s="128"/>
      <c r="C19" s="123"/>
      <c r="D19" s="124">
        <f>'App.2-ZA_Com. Exp. (2031)'!I35</f>
        <v>0</v>
      </c>
      <c r="E19" s="171"/>
      <c r="F19" s="129">
        <f>D19*'App.2-ZA_Com. Exp. (2031)'!K35</f>
        <v>0</v>
      </c>
      <c r="H19" s="124">
        <f>'App.2-ZA_Com. Exp. (2031)'!H35</f>
        <v>17968149.647588879</v>
      </c>
      <c r="I19" s="130"/>
      <c r="J19" s="126">
        <f>H19*'App.2-ZA_Com. Exp. (2031)'!J35</f>
        <v>713346.19055914786</v>
      </c>
      <c r="K19" s="187"/>
    </row>
    <row r="20" spans="1:11" x14ac:dyDescent="0.25">
      <c r="A20" s="127" t="s">
        <v>46</v>
      </c>
      <c r="B20" s="128"/>
      <c r="C20" s="123"/>
      <c r="D20" s="124">
        <f>'App.2-ZA_Com. Exp. (2031)'!I36</f>
        <v>236165.68180131374</v>
      </c>
      <c r="E20" s="171"/>
      <c r="F20" s="129">
        <f>D20*'App.2-ZA_Com. Exp. (2031)'!K36</f>
        <v>28240.988341026285</v>
      </c>
      <c r="H20" s="124">
        <f>'App.2-ZA_Com. Exp. (2031)'!H36</f>
        <v>0</v>
      </c>
      <c r="I20" s="130"/>
      <c r="J20" s="126">
        <f>H20*'App.2-ZA_Com. Exp. (2031)'!J36</f>
        <v>0</v>
      </c>
      <c r="K20" s="187"/>
    </row>
    <row r="21" spans="1:11" x14ac:dyDescent="0.25">
      <c r="A21" s="127" t="s">
        <v>47</v>
      </c>
      <c r="B21" s="128"/>
      <c r="C21" s="123"/>
      <c r="D21" s="124">
        <f>'App.2-ZA_Com. Exp. (2031)'!I37</f>
        <v>6460362.2407740569</v>
      </c>
      <c r="E21" s="171"/>
      <c r="F21" s="129">
        <f>D21*'App.2-ZA_Com. Exp. (2031)'!K37</f>
        <v>772538.21693703707</v>
      </c>
      <c r="H21" s="124">
        <f>'App.2-ZA_Com. Exp. (2031)'!H37</f>
        <v>4099.7798241071732</v>
      </c>
      <c r="I21" s="130"/>
      <c r="J21" s="126">
        <f>H21*'App.2-ZA_Com. Exp. (2031)'!J37</f>
        <v>162.76368891721404</v>
      </c>
      <c r="K21" s="187"/>
    </row>
    <row r="22" spans="1:11" x14ac:dyDescent="0.25">
      <c r="A22" s="127" t="s">
        <v>71</v>
      </c>
      <c r="B22" s="128"/>
      <c r="C22" s="131"/>
      <c r="D22" s="124">
        <v>0</v>
      </c>
      <c r="E22" s="171"/>
      <c r="F22" s="129">
        <v>0</v>
      </c>
      <c r="H22" s="124">
        <f>'App.2-ZA_Com. Exp. (2031)'!H38</f>
        <v>0</v>
      </c>
      <c r="I22" s="130"/>
      <c r="J22" s="126">
        <v>0</v>
      </c>
      <c r="K22" s="187"/>
    </row>
    <row r="23" spans="1:11" x14ac:dyDescent="0.25">
      <c r="A23" s="127" t="s">
        <v>71</v>
      </c>
      <c r="B23" s="132"/>
      <c r="C23" s="123"/>
      <c r="D23" s="124">
        <v>0</v>
      </c>
      <c r="E23" s="171"/>
      <c r="F23" s="129">
        <v>0</v>
      </c>
      <c r="H23" s="124">
        <f>'App.2-ZA_Com. Exp. (2031)'!H39</f>
        <v>0</v>
      </c>
      <c r="I23" s="130"/>
      <c r="J23" s="126">
        <v>0</v>
      </c>
      <c r="K23" s="187"/>
    </row>
    <row r="24" spans="1:11" x14ac:dyDescent="0.25">
      <c r="A24" s="122" t="s">
        <v>72</v>
      </c>
      <c r="B24" s="127"/>
      <c r="C24" s="123"/>
      <c r="D24" s="124"/>
      <c r="E24" s="133"/>
      <c r="F24" s="129">
        <f>SUM(F13:F23)</f>
        <v>316131516.90814877</v>
      </c>
      <c r="G24" s="127"/>
      <c r="H24" s="124"/>
      <c r="I24" s="134"/>
      <c r="J24" s="135">
        <f>SUM(J13:J23)</f>
        <v>42664105.884791978</v>
      </c>
      <c r="K24" s="136">
        <f>F24+J24</f>
        <v>358795622.79294074</v>
      </c>
    </row>
    <row r="25" spans="1:11" ht="7.5" customHeight="1" x14ac:dyDescent="0.25">
      <c r="D25" s="137"/>
      <c r="I25" s="188"/>
      <c r="J25" s="189"/>
    </row>
    <row r="26" spans="1:11" x14ac:dyDescent="0.25">
      <c r="A26" s="118" t="s">
        <v>74</v>
      </c>
      <c r="B26" s="190" t="s">
        <v>65</v>
      </c>
      <c r="C26" s="119"/>
      <c r="D26" s="192" t="s">
        <v>66</v>
      </c>
      <c r="E26" s="193" t="s">
        <v>67</v>
      </c>
      <c r="F26" s="194" t="s">
        <v>68</v>
      </c>
      <c r="G26" s="8"/>
      <c r="H26" s="196" t="s">
        <v>66</v>
      </c>
      <c r="I26" s="193" t="s">
        <v>67</v>
      </c>
      <c r="J26" s="194" t="s">
        <v>68</v>
      </c>
      <c r="K26" s="192" t="s">
        <v>63</v>
      </c>
    </row>
    <row r="27" spans="1:11" x14ac:dyDescent="0.25">
      <c r="A27" s="122" t="s">
        <v>75</v>
      </c>
      <c r="B27" s="191"/>
      <c r="C27" s="119"/>
      <c r="D27" s="188"/>
      <c r="E27" s="189"/>
      <c r="F27" s="195"/>
      <c r="G27" s="8"/>
      <c r="H27" s="197"/>
      <c r="I27" s="189"/>
      <c r="J27" s="195"/>
      <c r="K27" s="198"/>
    </row>
    <row r="28" spans="1:11" x14ac:dyDescent="0.25">
      <c r="A28" s="127" t="str">
        <f>IF(A13="","",A13 &amp; " - Class B")</f>
        <v>Residential - Class B</v>
      </c>
      <c r="B28" s="128"/>
      <c r="C28" s="123"/>
      <c r="D28" s="77"/>
      <c r="E28" s="77"/>
      <c r="F28" s="141">
        <f>D28*E28</f>
        <v>0</v>
      </c>
      <c r="H28" s="142"/>
      <c r="I28" s="77"/>
      <c r="J28" s="126">
        <f>'App.2-ZA_Com. Exp. (2031)'!L55</f>
        <v>1756718.4788330395</v>
      </c>
      <c r="K28" s="187"/>
    </row>
    <row r="29" spans="1:11" x14ac:dyDescent="0.25">
      <c r="A29" s="127" t="str">
        <f t="shared" ref="A29:A38" si="0">IF(A14="","",A14 &amp; " - Class B")</f>
        <v>Residential Seasonal - Class B</v>
      </c>
      <c r="B29" s="128"/>
      <c r="C29" s="123"/>
      <c r="D29" s="77"/>
      <c r="E29" s="77"/>
      <c r="F29" s="141">
        <f t="shared" ref="F29:F38" si="1">D29*E29</f>
        <v>0</v>
      </c>
      <c r="H29" s="142"/>
      <c r="I29" s="77"/>
      <c r="J29" s="126">
        <f>'App.2-ZA_Com. Exp. (2031)'!L56</f>
        <v>15790.306008297766</v>
      </c>
      <c r="K29" s="187"/>
    </row>
    <row r="30" spans="1:11" x14ac:dyDescent="0.25">
      <c r="A30" s="127" t="str">
        <f t="shared" si="0"/>
        <v>GS&lt;50 - Class B</v>
      </c>
      <c r="B30" s="128"/>
      <c r="C30" s="123"/>
      <c r="D30" s="77"/>
      <c r="E30" s="77"/>
      <c r="F30" s="141">
        <f t="shared" si="1"/>
        <v>0</v>
      </c>
      <c r="H30" s="142"/>
      <c r="I30" s="77"/>
      <c r="J30" s="126">
        <f>'App.2-ZA_Com. Exp. (2031)'!L57</f>
        <v>4272386.4097435884</v>
      </c>
      <c r="K30" s="187"/>
    </row>
    <row r="31" spans="1:11" x14ac:dyDescent="0.25">
      <c r="A31" s="127" t="str">
        <f t="shared" si="0"/>
        <v>GS 50 - 2,999 - Class B</v>
      </c>
      <c r="B31" s="128"/>
      <c r="C31" s="123"/>
      <c r="D31" s="77"/>
      <c r="E31" s="77"/>
      <c r="F31" s="141">
        <f t="shared" si="1"/>
        <v>0</v>
      </c>
      <c r="H31" s="142"/>
      <c r="I31" s="77"/>
      <c r="J31" s="126">
        <f>'App.2-ZA_Com. Exp. (2031)'!L58</f>
        <v>67802914.814676136</v>
      </c>
      <c r="K31" s="187"/>
    </row>
    <row r="32" spans="1:11" x14ac:dyDescent="0.25">
      <c r="A32" s="127" t="str">
        <f t="shared" si="0"/>
        <v>GS 3,000 - 4,999 - Class B</v>
      </c>
      <c r="B32" s="128"/>
      <c r="C32" s="123"/>
      <c r="D32" s="77"/>
      <c r="E32" s="77"/>
      <c r="F32" s="141">
        <f t="shared" si="1"/>
        <v>0</v>
      </c>
      <c r="H32" s="142"/>
      <c r="I32" s="77"/>
      <c r="J32" s="126">
        <f>'App.2-ZA_Com. Exp. (2031)'!L59</f>
        <v>4741318.9736636793</v>
      </c>
      <c r="K32" s="187"/>
    </row>
    <row r="33" spans="1:12" x14ac:dyDescent="0.25">
      <c r="A33" s="127" t="str">
        <f t="shared" si="0"/>
        <v>Large Use - Class B</v>
      </c>
      <c r="B33" s="128"/>
      <c r="C33" s="123"/>
      <c r="D33" s="77"/>
      <c r="E33" s="77"/>
      <c r="F33" s="141">
        <f t="shared" si="1"/>
        <v>0</v>
      </c>
      <c r="H33" s="142"/>
      <c r="I33" s="77"/>
      <c r="J33" s="126">
        <f>'App.2-ZA_Com. Exp. (2031)'!L60</f>
        <v>5818714.5995464744</v>
      </c>
      <c r="K33" s="187"/>
    </row>
    <row r="34" spans="1:12" x14ac:dyDescent="0.25">
      <c r="A34" s="127" t="str">
        <f t="shared" si="0"/>
        <v>Street Light - Class B</v>
      </c>
      <c r="B34" s="128"/>
      <c r="C34" s="123"/>
      <c r="D34" s="77"/>
      <c r="E34" s="77"/>
      <c r="F34" s="141">
        <f t="shared" si="1"/>
        <v>0</v>
      </c>
      <c r="H34" s="142"/>
      <c r="I34" s="77"/>
      <c r="J34" s="126">
        <f>'App.2-ZA_Com. Exp. (2031)'!L61</f>
        <v>1435307.6732748072</v>
      </c>
      <c r="K34" s="187"/>
    </row>
    <row r="35" spans="1:12" x14ac:dyDescent="0.25">
      <c r="A35" s="127" t="str">
        <f t="shared" si="0"/>
        <v>Sentinel Light - Class B</v>
      </c>
      <c r="B35" s="128"/>
      <c r="C35" s="123"/>
      <c r="D35" s="77"/>
      <c r="E35" s="77"/>
      <c r="F35" s="141">
        <f t="shared" si="1"/>
        <v>0</v>
      </c>
      <c r="H35" s="142"/>
      <c r="I35" s="77"/>
      <c r="J35" s="126">
        <f>'App.2-ZA_Com. Exp. (2031)'!L62</f>
        <v>0</v>
      </c>
      <c r="K35" s="187"/>
    </row>
    <row r="36" spans="1:12" x14ac:dyDescent="0.25">
      <c r="A36" s="127" t="str">
        <f t="shared" si="0"/>
        <v>USL - Class B</v>
      </c>
      <c r="B36" s="128"/>
      <c r="C36" s="123"/>
      <c r="D36" s="77"/>
      <c r="E36" s="77"/>
      <c r="F36" s="141">
        <f t="shared" si="1"/>
        <v>0</v>
      </c>
      <c r="H36" s="142"/>
      <c r="I36" s="77"/>
      <c r="J36" s="126">
        <f>'App.2-ZA_Com. Exp. (2031)'!L63</f>
        <v>327.49312286966011</v>
      </c>
      <c r="K36" s="187"/>
    </row>
    <row r="37" spans="1:12" x14ac:dyDescent="0.25">
      <c r="A37" s="127" t="str">
        <f t="shared" si="0"/>
        <v/>
      </c>
      <c r="B37" s="128"/>
      <c r="C37" s="123"/>
      <c r="D37" s="77"/>
      <c r="E37" s="77"/>
      <c r="F37" s="141">
        <f t="shared" si="1"/>
        <v>0</v>
      </c>
      <c r="H37" s="142"/>
      <c r="I37" s="77"/>
      <c r="J37" s="126">
        <v>0</v>
      </c>
      <c r="K37" s="187"/>
    </row>
    <row r="38" spans="1:12" x14ac:dyDescent="0.25">
      <c r="A38" s="127" t="str">
        <f t="shared" si="0"/>
        <v/>
      </c>
      <c r="B38" s="128"/>
      <c r="C38" s="123"/>
      <c r="D38" s="77"/>
      <c r="E38" s="77"/>
      <c r="F38" s="141">
        <f t="shared" si="1"/>
        <v>0</v>
      </c>
      <c r="H38" s="142"/>
      <c r="I38" s="77"/>
      <c r="J38" s="126">
        <v>0</v>
      </c>
      <c r="K38" s="187"/>
    </row>
    <row r="39" spans="1:12" x14ac:dyDescent="0.25">
      <c r="A39" s="127" t="s">
        <v>71</v>
      </c>
      <c r="B39" s="128"/>
      <c r="C39" s="123"/>
      <c r="D39" s="77"/>
      <c r="E39" s="77"/>
      <c r="F39" s="141">
        <f>D39*E39</f>
        <v>0</v>
      </c>
      <c r="H39" s="142"/>
      <c r="I39" s="77"/>
      <c r="J39" s="126">
        <f>'App.2-ZA_Com. Exp. (2031)'!L45</f>
        <v>1772.6398784821124</v>
      </c>
      <c r="K39" s="187"/>
    </row>
    <row r="40" spans="1:12" x14ac:dyDescent="0.25">
      <c r="A40" s="127" t="s">
        <v>71</v>
      </c>
      <c r="B40" s="128"/>
      <c r="C40" s="123"/>
      <c r="D40" s="77"/>
      <c r="E40" s="77"/>
      <c r="F40" s="141">
        <f>D40*E40</f>
        <v>0</v>
      </c>
      <c r="H40" s="142"/>
      <c r="I40" s="77"/>
      <c r="J40" s="126">
        <f>'App.2-ZA_Com. Exp. (2031)'!L46</f>
        <v>3635341.2588051083</v>
      </c>
      <c r="K40" s="187"/>
    </row>
    <row r="41" spans="1:12" x14ac:dyDescent="0.25">
      <c r="A41" s="127" t="s">
        <v>71</v>
      </c>
      <c r="B41" s="128"/>
      <c r="C41" s="123"/>
      <c r="D41" s="77"/>
      <c r="E41" s="77"/>
      <c r="F41" s="141">
        <f>D41*E41</f>
        <v>0</v>
      </c>
      <c r="H41" s="142"/>
      <c r="I41" s="77"/>
      <c r="J41" s="126">
        <f>'App.2-ZA_Com. Exp. (2031)'!L47</f>
        <v>10334796.232378295</v>
      </c>
      <c r="K41" s="187"/>
      <c r="L41" s="8"/>
    </row>
    <row r="42" spans="1:12" x14ac:dyDescent="0.25">
      <c r="A42" s="127" t="s">
        <v>71</v>
      </c>
      <c r="B42" s="128"/>
      <c r="C42" s="123"/>
      <c r="D42" s="77"/>
      <c r="E42" s="77"/>
      <c r="F42" s="141">
        <f>D42*E42</f>
        <v>0</v>
      </c>
      <c r="H42" s="142"/>
      <c r="I42" s="77"/>
      <c r="J42" s="126">
        <f>'App.2-ZA_Com. Exp. (2031)'!L48</f>
        <v>18811726.167060088</v>
      </c>
      <c r="K42" s="187"/>
    </row>
    <row r="43" spans="1:12" x14ac:dyDescent="0.25">
      <c r="A43" s="127" t="s">
        <v>71</v>
      </c>
      <c r="B43" s="128"/>
      <c r="C43" s="123"/>
      <c r="D43" s="77"/>
      <c r="E43" s="77"/>
      <c r="F43" s="141">
        <f>D43*E43</f>
        <v>0</v>
      </c>
      <c r="H43" s="142"/>
      <c r="I43" s="77"/>
      <c r="J43" s="126">
        <v>0</v>
      </c>
      <c r="K43" s="187"/>
    </row>
    <row r="44" spans="1:12" x14ac:dyDescent="0.25">
      <c r="A44" s="122" t="s">
        <v>72</v>
      </c>
      <c r="B44" s="143"/>
      <c r="C44" s="123"/>
      <c r="D44" s="134"/>
      <c r="E44" s="133"/>
      <c r="F44" s="127">
        <f>SUM(F28:F43)</f>
        <v>0</v>
      </c>
      <c r="G44" s="127"/>
      <c r="H44" s="133"/>
      <c r="I44" s="133"/>
      <c r="J44" s="144">
        <f>SUM(J28:J43)</f>
        <v>118627115.04699086</v>
      </c>
      <c r="K44" s="136">
        <f>F44+J44</f>
        <v>118627115.04699086</v>
      </c>
      <c r="L44" s="145"/>
    </row>
    <row r="45" spans="1:12" ht="8.25" customHeight="1" x14ac:dyDescent="0.25">
      <c r="B45" s="137"/>
      <c r="D45" s="137"/>
    </row>
    <row r="46" spans="1:12" x14ac:dyDescent="0.25">
      <c r="A46" s="118" t="s">
        <v>76</v>
      </c>
      <c r="B46" s="189"/>
      <c r="C46" s="119"/>
      <c r="D46" s="188" t="s">
        <v>77</v>
      </c>
      <c r="E46" s="187" t="s">
        <v>67</v>
      </c>
      <c r="F46" s="194" t="s">
        <v>68</v>
      </c>
      <c r="G46" s="8"/>
      <c r="H46" s="196" t="s">
        <v>66</v>
      </c>
      <c r="I46" s="187" t="s">
        <v>67</v>
      </c>
      <c r="J46" s="194" t="s">
        <v>68</v>
      </c>
      <c r="K46" s="192" t="s">
        <v>63</v>
      </c>
    </row>
    <row r="47" spans="1:12" x14ac:dyDescent="0.25">
      <c r="A47" s="122" t="s">
        <v>75</v>
      </c>
      <c r="B47" s="199"/>
      <c r="C47" s="139"/>
      <c r="D47" s="198"/>
      <c r="E47" s="187"/>
      <c r="F47" s="195"/>
      <c r="G47" s="8"/>
      <c r="H47" s="200"/>
      <c r="I47" s="187"/>
      <c r="J47" s="195"/>
      <c r="K47" s="198"/>
    </row>
    <row r="48" spans="1:12" x14ac:dyDescent="0.25">
      <c r="A48" s="127" t="str">
        <f>IF(A13="","",A13)</f>
        <v>Residential</v>
      </c>
      <c r="B48" s="128"/>
      <c r="C48" s="123"/>
      <c r="D48" s="146">
        <v>1773260548.0055096</v>
      </c>
      <c r="E48" s="147">
        <v>1.5599999999999999E-2</v>
      </c>
      <c r="F48" s="148">
        <f>D48*E48</f>
        <v>27662864.548885949</v>
      </c>
      <c r="H48" s="146">
        <v>21991786.920735881</v>
      </c>
      <c r="I48" s="147">
        <f>E48</f>
        <v>1.5599999999999999E-2</v>
      </c>
      <c r="J48" s="148">
        <f>H48*I48</f>
        <v>343071.87596347975</v>
      </c>
      <c r="K48" s="187"/>
    </row>
    <row r="49" spans="1:11" x14ac:dyDescent="0.25">
      <c r="A49" s="127" t="str">
        <f t="shared" ref="A49:A51" si="2">IF(A14="","",A14)</f>
        <v>Residential Seasonal</v>
      </c>
      <c r="B49" s="128"/>
      <c r="C49" s="131"/>
      <c r="D49" s="146">
        <v>15938994.792181479</v>
      </c>
      <c r="E49" s="147">
        <v>1.5699999999999999E-2</v>
      </c>
      <c r="F49" s="148">
        <f t="shared" ref="F49:F60" si="3">D49*E49</f>
        <v>250242.21823724921</v>
      </c>
      <c r="H49" s="146">
        <v>197673.70203698057</v>
      </c>
      <c r="I49" s="147">
        <f t="shared" ref="I49:I58" si="4">E49</f>
        <v>1.5699999999999999E-2</v>
      </c>
      <c r="J49" s="148">
        <f t="shared" ref="J49:J59" si="5">H49*I49</f>
        <v>3103.4771219805948</v>
      </c>
      <c r="K49" s="187"/>
    </row>
    <row r="50" spans="1:11" x14ac:dyDescent="0.25">
      <c r="A50" s="127" t="str">
        <f t="shared" si="2"/>
        <v>GS&lt;50</v>
      </c>
      <c r="B50" s="128"/>
      <c r="C50" s="131"/>
      <c r="D50" s="146">
        <v>343014073.68582946</v>
      </c>
      <c r="E50" s="147">
        <v>1.41E-2</v>
      </c>
      <c r="F50" s="148">
        <f t="shared" si="3"/>
        <v>4836498.4389701951</v>
      </c>
      <c r="H50" s="146">
        <v>53535867.861378349</v>
      </c>
      <c r="I50" s="147">
        <f t="shared" si="4"/>
        <v>1.41E-2</v>
      </c>
      <c r="J50" s="148">
        <f t="shared" si="5"/>
        <v>754855.73684543476</v>
      </c>
      <c r="K50" s="187"/>
    </row>
    <row r="51" spans="1:11" x14ac:dyDescent="0.25">
      <c r="A51" s="127" t="str">
        <f t="shared" si="2"/>
        <v>GS 50 - 2,999</v>
      </c>
      <c r="B51" s="128"/>
      <c r="C51" s="131"/>
      <c r="D51" s="146">
        <v>2269818.3514637928</v>
      </c>
      <c r="E51" s="147">
        <v>6.5486000000000004</v>
      </c>
      <c r="F51" s="148">
        <f t="shared" si="3"/>
        <v>14864132.456395796</v>
      </c>
      <c r="H51" s="146">
        <v>1133377.0772256488</v>
      </c>
      <c r="I51" s="147">
        <f t="shared" si="4"/>
        <v>6.5486000000000004</v>
      </c>
      <c r="J51" s="148">
        <f t="shared" si="5"/>
        <v>7422033.1279198844</v>
      </c>
      <c r="K51" s="187"/>
    </row>
    <row r="52" spans="1:11" x14ac:dyDescent="0.25">
      <c r="A52" s="127" t="str">
        <f>A51&amp;" EV"</f>
        <v>GS 50 - 2,999 EV</v>
      </c>
      <c r="B52" s="128"/>
      <c r="C52" s="131"/>
      <c r="D52" s="146"/>
      <c r="E52" s="147">
        <v>1.1169</v>
      </c>
      <c r="F52" s="148"/>
      <c r="H52" s="146">
        <v>44432.573221991399</v>
      </c>
      <c r="I52" s="147">
        <f t="shared" si="4"/>
        <v>1.1169</v>
      </c>
      <c r="J52" s="148">
        <f t="shared" si="5"/>
        <v>49626.741031642196</v>
      </c>
      <c r="K52" s="187"/>
    </row>
    <row r="53" spans="1:11" x14ac:dyDescent="0.25">
      <c r="A53" s="127" t="str">
        <f>IF(A17="","",A17)</f>
        <v>GS 3,000 - 4,999</v>
      </c>
      <c r="B53" s="128"/>
      <c r="C53" s="131"/>
      <c r="D53" s="146">
        <v>726668.59575240547</v>
      </c>
      <c r="E53" s="147">
        <v>6.9340000000000002</v>
      </c>
      <c r="F53" s="148">
        <f t="shared" si="3"/>
        <v>5038720.0429471796</v>
      </c>
      <c r="H53" s="146">
        <v>19799.304897918093</v>
      </c>
      <c r="I53" s="147">
        <f t="shared" si="4"/>
        <v>6.9340000000000002</v>
      </c>
      <c r="J53" s="148">
        <f t="shared" si="5"/>
        <v>137288.38016216407</v>
      </c>
      <c r="K53" s="187"/>
    </row>
    <row r="54" spans="1:11" x14ac:dyDescent="0.25">
      <c r="A54" s="127" t="str">
        <f>A53&amp;" EV"</f>
        <v>GS 3,000 - 4,999 EV</v>
      </c>
      <c r="B54" s="128"/>
      <c r="C54" s="131"/>
      <c r="D54" s="146"/>
      <c r="E54" s="147">
        <v>1.1787800000000002</v>
      </c>
      <c r="F54" s="148"/>
      <c r="H54" s="146"/>
      <c r="I54" s="147">
        <f t="shared" si="4"/>
        <v>1.1787800000000002</v>
      </c>
      <c r="J54" s="148">
        <f t="shared" si="5"/>
        <v>0</v>
      </c>
      <c r="K54" s="187"/>
    </row>
    <row r="55" spans="1:11" x14ac:dyDescent="0.25">
      <c r="A55" s="127" t="str">
        <f t="shared" ref="A55:A60" si="6">IF(A18="","",A18)</f>
        <v>Large Use</v>
      </c>
      <c r="B55" s="128"/>
      <c r="C55" s="131"/>
      <c r="D55" s="146">
        <v>1070183.9455947923</v>
      </c>
      <c r="E55" s="147">
        <v>7.3823999999999996</v>
      </c>
      <c r="F55" s="148">
        <f t="shared" si="3"/>
        <v>7900525.9599589938</v>
      </c>
      <c r="H55" s="146">
        <v>0</v>
      </c>
      <c r="I55" s="147">
        <f t="shared" si="4"/>
        <v>7.3823999999999996</v>
      </c>
      <c r="J55" s="148">
        <f t="shared" si="5"/>
        <v>0</v>
      </c>
      <c r="K55" s="187"/>
    </row>
    <row r="56" spans="1:11" x14ac:dyDescent="0.25">
      <c r="A56" s="127" t="str">
        <f t="shared" si="6"/>
        <v>Street Light</v>
      </c>
      <c r="B56" s="128"/>
      <c r="C56" s="123"/>
      <c r="D56" s="146">
        <v>45783.012568858583</v>
      </c>
      <c r="E56" s="147">
        <v>4.4648000000000003</v>
      </c>
      <c r="F56" s="148">
        <f t="shared" si="3"/>
        <v>204411.99451743983</v>
      </c>
      <c r="H56" s="146">
        <v>0</v>
      </c>
      <c r="I56" s="147">
        <f t="shared" si="4"/>
        <v>4.4648000000000003</v>
      </c>
      <c r="J56" s="148">
        <f t="shared" si="5"/>
        <v>0</v>
      </c>
      <c r="K56" s="187"/>
    </row>
    <row r="57" spans="1:11" x14ac:dyDescent="0.25">
      <c r="A57" s="127" t="str">
        <f t="shared" si="6"/>
        <v>Sentinel Light</v>
      </c>
      <c r="B57" s="128"/>
      <c r="C57" s="123"/>
      <c r="D57" s="146">
        <v>0</v>
      </c>
      <c r="E57" s="147">
        <v>4.7103999999999999</v>
      </c>
      <c r="F57" s="148">
        <f t="shared" si="3"/>
        <v>0</v>
      </c>
      <c r="H57" s="146">
        <v>632.66908232300091</v>
      </c>
      <c r="I57" s="147">
        <f t="shared" si="4"/>
        <v>4.7103999999999999</v>
      </c>
      <c r="J57" s="148">
        <f t="shared" si="5"/>
        <v>2980.1244453742634</v>
      </c>
      <c r="K57" s="187"/>
    </row>
    <row r="58" spans="1:11" x14ac:dyDescent="0.25">
      <c r="A58" s="127" t="str">
        <f t="shared" si="6"/>
        <v>USL</v>
      </c>
      <c r="B58" s="128"/>
      <c r="C58" s="123"/>
      <c r="D58" s="146">
        <v>6460362.2407740569</v>
      </c>
      <c r="E58" s="147">
        <v>1.4200000000000001E-2</v>
      </c>
      <c r="F58" s="148">
        <f t="shared" si="3"/>
        <v>91737.143818991608</v>
      </c>
      <c r="H58" s="146">
        <v>4099.7798241071732</v>
      </c>
      <c r="I58" s="147">
        <f t="shared" si="4"/>
        <v>1.4200000000000001E-2</v>
      </c>
      <c r="J58" s="148">
        <f t="shared" si="5"/>
        <v>58.21687350232186</v>
      </c>
      <c r="K58" s="187"/>
    </row>
    <row r="59" spans="1:11" x14ac:dyDescent="0.25">
      <c r="A59" s="127" t="str">
        <f t="shared" si="6"/>
        <v/>
      </c>
      <c r="B59" s="128"/>
      <c r="C59" s="123"/>
      <c r="D59" s="150"/>
      <c r="E59" s="149"/>
      <c r="F59" s="148">
        <f t="shared" si="3"/>
        <v>0</v>
      </c>
      <c r="H59" s="150"/>
      <c r="I59" s="150"/>
      <c r="J59" s="148">
        <f t="shared" si="5"/>
        <v>0</v>
      </c>
      <c r="K59" s="187"/>
    </row>
    <row r="60" spans="1:11" x14ac:dyDescent="0.25">
      <c r="A60" s="127" t="str">
        <f t="shared" si="6"/>
        <v/>
      </c>
      <c r="B60" s="128"/>
      <c r="C60" s="123"/>
      <c r="D60" s="150"/>
      <c r="E60" s="149"/>
      <c r="F60" s="148">
        <f t="shared" si="3"/>
        <v>0</v>
      </c>
      <c r="H60" s="150"/>
      <c r="I60" s="150"/>
      <c r="J60" s="148">
        <f>H60*I60</f>
        <v>0</v>
      </c>
      <c r="K60" s="187"/>
    </row>
    <row r="61" spans="1:11" x14ac:dyDescent="0.25">
      <c r="A61" s="122" t="s">
        <v>72</v>
      </c>
      <c r="B61" s="143"/>
      <c r="C61" s="123"/>
      <c r="D61" s="144"/>
      <c r="E61" s="151"/>
      <c r="F61" s="144">
        <f>SUM(F48:F60)</f>
        <v>60849132.803731792</v>
      </c>
      <c r="G61" s="127"/>
      <c r="H61" s="124"/>
      <c r="I61" s="127"/>
      <c r="J61" s="144">
        <f>SUM(J48:J60)</f>
        <v>8713017.6803634651</v>
      </c>
      <c r="K61" s="148">
        <f>F61+J61</f>
        <v>69562150.484095261</v>
      </c>
    </row>
    <row r="62" spans="1:11" ht="5.25" customHeight="1" x14ac:dyDescent="0.25"/>
    <row r="63" spans="1:11" x14ac:dyDescent="0.25">
      <c r="A63" s="118" t="s">
        <v>78</v>
      </c>
      <c r="B63" s="193"/>
      <c r="C63" s="119"/>
      <c r="D63" s="192"/>
      <c r="E63" s="187"/>
      <c r="F63" s="194"/>
      <c r="G63" s="8"/>
      <c r="H63" s="196"/>
      <c r="I63" s="187"/>
      <c r="J63" s="194" t="s">
        <v>68</v>
      </c>
      <c r="K63" s="192" t="s">
        <v>63</v>
      </c>
    </row>
    <row r="64" spans="1:11" x14ac:dyDescent="0.25">
      <c r="A64" s="122" t="s">
        <v>75</v>
      </c>
      <c r="B64" s="199"/>
      <c r="C64" s="139"/>
      <c r="D64" s="198"/>
      <c r="E64" s="187"/>
      <c r="F64" s="195"/>
      <c r="G64" s="8"/>
      <c r="H64" s="200"/>
      <c r="I64" s="187"/>
      <c r="J64" s="195"/>
      <c r="K64" s="198"/>
    </row>
    <row r="65" spans="1:11" x14ac:dyDescent="0.25">
      <c r="A65" s="127" t="str">
        <f>IF(A48="","",A48)</f>
        <v>Residential</v>
      </c>
      <c r="B65" s="128"/>
      <c r="C65" s="123"/>
      <c r="D65" s="146">
        <f>D48</f>
        <v>1773260548.0055096</v>
      </c>
      <c r="E65" s="147">
        <v>1.0999999999999999E-2</v>
      </c>
      <c r="F65" s="148">
        <f>D65*E65</f>
        <v>19505866.028060604</v>
      </c>
      <c r="H65" s="146">
        <f t="shared" ref="H65:H70" si="7">H48</f>
        <v>21991786.920735881</v>
      </c>
      <c r="I65" s="147">
        <f>E65</f>
        <v>1.0999999999999999E-2</v>
      </c>
      <c r="J65" s="148">
        <f>H65*I65</f>
        <v>241909.65612809468</v>
      </c>
      <c r="K65" s="187"/>
    </row>
    <row r="66" spans="1:11" x14ac:dyDescent="0.25">
      <c r="A66" s="127" t="str">
        <f>IF(A49="","",A49)</f>
        <v>Residential Seasonal</v>
      </c>
      <c r="B66" s="128"/>
      <c r="C66" s="123"/>
      <c r="D66" s="146">
        <f>D49</f>
        <v>15938994.792181479</v>
      </c>
      <c r="E66" s="147">
        <v>1.35E-2</v>
      </c>
      <c r="F66" s="148">
        <f>D66*E66</f>
        <v>215176.42969444997</v>
      </c>
      <c r="H66" s="146">
        <f t="shared" si="7"/>
        <v>197673.70203698057</v>
      </c>
      <c r="I66" s="147">
        <f t="shared" ref="I66:I75" si="8">E66</f>
        <v>1.35E-2</v>
      </c>
      <c r="J66" s="148">
        <f t="shared" ref="J66:J74" si="9">H66*I66</f>
        <v>2668.5949774992378</v>
      </c>
      <c r="K66" s="187"/>
    </row>
    <row r="67" spans="1:11" x14ac:dyDescent="0.25">
      <c r="A67" s="127" t="str">
        <f>IF(A50="","",A50)</f>
        <v>GS&lt;50</v>
      </c>
      <c r="B67" s="128"/>
      <c r="C67" s="123"/>
      <c r="D67" s="146">
        <f>D50</f>
        <v>343014073.68582946</v>
      </c>
      <c r="E67" s="147">
        <v>1.03E-2</v>
      </c>
      <c r="F67" s="148">
        <f t="shared" ref="F67:F75" si="10">D67*E67</f>
        <v>3533044.9589640433</v>
      </c>
      <c r="H67" s="146">
        <f t="shared" si="7"/>
        <v>53535867.861378349</v>
      </c>
      <c r="I67" s="147">
        <f t="shared" si="8"/>
        <v>1.03E-2</v>
      </c>
      <c r="J67" s="148">
        <f t="shared" si="9"/>
        <v>551419.43897219701</v>
      </c>
      <c r="K67" s="187"/>
    </row>
    <row r="68" spans="1:11" x14ac:dyDescent="0.25">
      <c r="A68" s="127" t="str">
        <f>IF(A51="","",A51)</f>
        <v>GS 50 - 2,999</v>
      </c>
      <c r="B68" s="128"/>
      <c r="C68" s="123"/>
      <c r="D68" s="146">
        <f>D51</f>
        <v>2269818.3514637928</v>
      </c>
      <c r="E68" s="147">
        <v>4.5271999999999997</v>
      </c>
      <c r="F68" s="148">
        <f t="shared" si="10"/>
        <v>10275921.640746882</v>
      </c>
      <c r="H68" s="146">
        <f t="shared" si="7"/>
        <v>1133377.0772256488</v>
      </c>
      <c r="I68" s="147">
        <f t="shared" si="8"/>
        <v>4.5271999999999997</v>
      </c>
      <c r="J68" s="148">
        <f t="shared" si="9"/>
        <v>5131024.7040159572</v>
      </c>
      <c r="K68" s="187"/>
    </row>
    <row r="69" spans="1:11" x14ac:dyDescent="0.25">
      <c r="A69" s="127" t="str">
        <f>A68&amp;" EV"</f>
        <v>GS 50 - 2,999 EV</v>
      </c>
      <c r="B69" s="128"/>
      <c r="C69" s="123"/>
      <c r="D69" s="146"/>
      <c r="E69" s="147">
        <v>0.76890000000000003</v>
      </c>
      <c r="F69" s="148"/>
      <c r="H69" s="146">
        <f t="shared" si="7"/>
        <v>44432.573221991399</v>
      </c>
      <c r="I69" s="147">
        <f t="shared" si="8"/>
        <v>0.76890000000000003</v>
      </c>
      <c r="J69" s="148">
        <f t="shared" si="9"/>
        <v>34164.20555038919</v>
      </c>
      <c r="K69" s="187"/>
    </row>
    <row r="70" spans="1:11" x14ac:dyDescent="0.25">
      <c r="A70" s="127" t="str">
        <f>IF(A53="","",A53)</f>
        <v>GS 3,000 - 4,999</v>
      </c>
      <c r="B70" s="128"/>
      <c r="C70" s="123"/>
      <c r="D70" s="146">
        <f>D53</f>
        <v>726668.59575240547</v>
      </c>
      <c r="E70" s="147">
        <v>4.8219000000000003</v>
      </c>
      <c r="F70" s="148">
        <f t="shared" si="10"/>
        <v>3503923.3018585243</v>
      </c>
      <c r="H70" s="146">
        <f t="shared" si="7"/>
        <v>19799.304897918093</v>
      </c>
      <c r="I70" s="147">
        <f t="shared" si="8"/>
        <v>4.8219000000000003</v>
      </c>
      <c r="J70" s="148">
        <f t="shared" si="9"/>
        <v>95470.268287271261</v>
      </c>
      <c r="K70" s="187"/>
    </row>
    <row r="71" spans="1:11" x14ac:dyDescent="0.25">
      <c r="A71" s="127" t="str">
        <f>A70&amp;" EV"</f>
        <v>GS 3,000 - 4,999 EV</v>
      </c>
      <c r="B71" s="128"/>
      <c r="C71" s="123"/>
      <c r="D71" s="146"/>
      <c r="E71" s="147">
        <v>0.81972300000000009</v>
      </c>
      <c r="F71" s="148"/>
      <c r="H71" s="146"/>
      <c r="I71" s="147">
        <f t="shared" si="8"/>
        <v>0.81972300000000009</v>
      </c>
      <c r="J71" s="148">
        <f t="shared" si="9"/>
        <v>0</v>
      </c>
      <c r="K71" s="187"/>
    </row>
    <row r="72" spans="1:11" x14ac:dyDescent="0.25">
      <c r="A72" s="127" t="str">
        <f t="shared" ref="A72:A77" si="11">IF(A55="","",A55)</f>
        <v>Large Use</v>
      </c>
      <c r="B72" s="128"/>
      <c r="C72" s="133"/>
      <c r="D72" s="146">
        <f>D55</f>
        <v>1070183.9455947923</v>
      </c>
      <c r="E72" s="147">
        <v>4.944</v>
      </c>
      <c r="F72" s="148">
        <f t="shared" si="10"/>
        <v>5290989.4270206532</v>
      </c>
      <c r="H72" s="146">
        <f>H55</f>
        <v>0</v>
      </c>
      <c r="I72" s="147">
        <f t="shared" si="8"/>
        <v>4.944</v>
      </c>
      <c r="J72" s="148">
        <f t="shared" si="9"/>
        <v>0</v>
      </c>
      <c r="K72" s="187"/>
    </row>
    <row r="73" spans="1:11" x14ac:dyDescent="0.25">
      <c r="A73" s="127" t="str">
        <f t="shared" si="11"/>
        <v>Street Light</v>
      </c>
      <c r="B73" s="128"/>
      <c r="C73" s="152"/>
      <c r="D73" s="146">
        <f>D56</f>
        <v>45783.012568858583</v>
      </c>
      <c r="E73" s="147">
        <v>3.1379000000000001</v>
      </c>
      <c r="F73" s="148">
        <f t="shared" si="10"/>
        <v>143662.51513982136</v>
      </c>
      <c r="H73" s="146">
        <f>H56</f>
        <v>0</v>
      </c>
      <c r="I73" s="147">
        <f t="shared" si="8"/>
        <v>3.1379000000000001</v>
      </c>
      <c r="J73" s="148">
        <f t="shared" si="9"/>
        <v>0</v>
      </c>
      <c r="K73" s="187"/>
    </row>
    <row r="74" spans="1:11" x14ac:dyDescent="0.25">
      <c r="A74" s="127" t="str">
        <f t="shared" si="11"/>
        <v>Sentinel Light</v>
      </c>
      <c r="B74" s="128"/>
      <c r="C74" s="152"/>
      <c r="D74" s="146">
        <f>D57</f>
        <v>0</v>
      </c>
      <c r="E74" s="147">
        <v>2.8915000000000002</v>
      </c>
      <c r="F74" s="148">
        <f t="shared" si="10"/>
        <v>0</v>
      </c>
      <c r="H74" s="146">
        <f>H57</f>
        <v>632.66908232300091</v>
      </c>
      <c r="I74" s="147">
        <f t="shared" si="8"/>
        <v>2.8915000000000002</v>
      </c>
      <c r="J74" s="148">
        <f t="shared" si="9"/>
        <v>1829.3626515369572</v>
      </c>
      <c r="K74" s="187"/>
    </row>
    <row r="75" spans="1:11" x14ac:dyDescent="0.25">
      <c r="A75" s="127" t="str">
        <f t="shared" si="11"/>
        <v>USL</v>
      </c>
      <c r="B75" s="128"/>
      <c r="C75" s="152"/>
      <c r="D75" s="146">
        <f>D58</f>
        <v>6460362.2407740569</v>
      </c>
      <c r="E75" s="147">
        <v>1.04E-2</v>
      </c>
      <c r="F75" s="148">
        <f t="shared" si="10"/>
        <v>67187.767304050183</v>
      </c>
      <c r="H75" s="146">
        <f>H58</f>
        <v>4099.7798241071732</v>
      </c>
      <c r="I75" s="147">
        <f t="shared" si="8"/>
        <v>1.04E-2</v>
      </c>
      <c r="J75" s="148">
        <f>H75*I75</f>
        <v>42.637710170714598</v>
      </c>
      <c r="K75" s="187"/>
    </row>
    <row r="76" spans="1:11" x14ac:dyDescent="0.25">
      <c r="A76" s="127" t="str">
        <f t="shared" si="11"/>
        <v/>
      </c>
      <c r="B76" s="128"/>
      <c r="C76" s="152"/>
      <c r="D76" s="150"/>
      <c r="E76" s="150"/>
      <c r="F76" s="148">
        <f>D76*E76</f>
        <v>0</v>
      </c>
      <c r="H76" s="150"/>
      <c r="I76" s="150"/>
      <c r="J76" s="148">
        <f>H76*I76</f>
        <v>0</v>
      </c>
      <c r="K76" s="187"/>
    </row>
    <row r="77" spans="1:11" x14ac:dyDescent="0.25">
      <c r="A77" s="127" t="str">
        <f t="shared" si="11"/>
        <v/>
      </c>
      <c r="B77" s="128"/>
      <c r="C77" s="152"/>
      <c r="D77" s="150"/>
      <c r="E77" s="150"/>
      <c r="F77" s="148">
        <f t="shared" ref="F77" si="12">D77*E77</f>
        <v>0</v>
      </c>
      <c r="H77" s="150"/>
      <c r="I77" s="150"/>
      <c r="J77" s="148">
        <f>H77*I77</f>
        <v>0</v>
      </c>
      <c r="K77" s="187"/>
    </row>
    <row r="78" spans="1:11" x14ac:dyDescent="0.25">
      <c r="A78" s="122" t="s">
        <v>72</v>
      </c>
      <c r="B78" s="143"/>
      <c r="C78" s="153"/>
      <c r="D78" s="144"/>
      <c r="E78" s="127"/>
      <c r="F78" s="144">
        <f>SUM(F65:F77)</f>
        <v>42535772.06878902</v>
      </c>
      <c r="G78" s="127"/>
      <c r="H78" s="127"/>
      <c r="I78" s="127"/>
      <c r="J78" s="144">
        <f>SUM(J65:J77)</f>
        <v>6058528.8682931168</v>
      </c>
      <c r="K78" s="148">
        <f>F78+J78</f>
        <v>48594300.937082134</v>
      </c>
    </row>
    <row r="79" spans="1:11" ht="7.5" customHeight="1" x14ac:dyDescent="0.25"/>
    <row r="80" spans="1:11" x14ac:dyDescent="0.25">
      <c r="A80" s="118" t="s">
        <v>79</v>
      </c>
      <c r="B80" s="192"/>
      <c r="C80" s="138"/>
      <c r="D80" s="192"/>
      <c r="E80" s="187"/>
      <c r="F80" s="194"/>
      <c r="G80" s="8"/>
      <c r="H80" s="196"/>
      <c r="I80" s="187"/>
      <c r="J80" s="187" t="s">
        <v>68</v>
      </c>
      <c r="K80" s="192" t="s">
        <v>63</v>
      </c>
    </row>
    <row r="81" spans="1:11" x14ac:dyDescent="0.25">
      <c r="A81" s="122" t="s">
        <v>75</v>
      </c>
      <c r="B81" s="198"/>
      <c r="C81" s="8"/>
      <c r="D81" s="198"/>
      <c r="E81" s="187"/>
      <c r="F81" s="195"/>
      <c r="G81" s="8"/>
      <c r="H81" s="200"/>
      <c r="I81" s="187"/>
      <c r="J81" s="187"/>
      <c r="K81" s="198"/>
    </row>
    <row r="82" spans="1:11" x14ac:dyDescent="0.25">
      <c r="A82" s="127" t="str">
        <f>IF(A65="","",A65)</f>
        <v>Residential</v>
      </c>
      <c r="B82" s="128"/>
      <c r="C82" s="123"/>
      <c r="D82" s="146">
        <v>1773260548.0055096</v>
      </c>
      <c r="E82" s="147">
        <f>0.0041*1.03^6</f>
        <v>4.8956144157688997E-3</v>
      </c>
      <c r="F82" s="148">
        <f>D82*E82</f>
        <v>8681199.9017300326</v>
      </c>
      <c r="H82" s="146">
        <v>21991786.920735881</v>
      </c>
      <c r="I82" s="147">
        <f>E82</f>
        <v>4.8956144157688997E-3</v>
      </c>
      <c r="J82" s="148">
        <f>H82*I82</f>
        <v>107663.30907767251</v>
      </c>
      <c r="K82" s="187"/>
    </row>
    <row r="83" spans="1:11" x14ac:dyDescent="0.25">
      <c r="A83" s="127" t="str">
        <f>IF(A66="","",A66)</f>
        <v>Residential Seasonal</v>
      </c>
      <c r="B83" s="128"/>
      <c r="C83" s="123"/>
      <c r="D83" s="146">
        <v>15938994.792181479</v>
      </c>
      <c r="E83" s="147">
        <f>E82</f>
        <v>4.8956144157688997E-3</v>
      </c>
      <c r="F83" s="148">
        <f t="shared" ref="F83:F90" si="13">D83*E83</f>
        <v>78031.172677469061</v>
      </c>
      <c r="H83" s="146">
        <v>197673.70203698057</v>
      </c>
      <c r="I83" s="147">
        <f t="shared" ref="I83:I90" si="14">E83</f>
        <v>4.8956144157688997E-3</v>
      </c>
      <c r="J83" s="148">
        <f t="shared" ref="J83:J90" si="15">H83*I83</f>
        <v>967.73422531064818</v>
      </c>
      <c r="K83" s="187"/>
    </row>
    <row r="84" spans="1:11" x14ac:dyDescent="0.25">
      <c r="A84" s="127" t="str">
        <f>IF(A67="","",A67)</f>
        <v>GS&lt;50</v>
      </c>
      <c r="B84" s="128"/>
      <c r="C84" s="123"/>
      <c r="D84" s="146">
        <v>343014073.68582946</v>
      </c>
      <c r="E84" s="147">
        <f t="shared" ref="E84:E90" si="16">E83</f>
        <v>4.8956144157688997E-3</v>
      </c>
      <c r="F84" s="148">
        <f t="shared" si="13"/>
        <v>1679264.6439479622</v>
      </c>
      <c r="H84" s="146">
        <v>53535867.861378349</v>
      </c>
      <c r="I84" s="147">
        <f t="shared" si="14"/>
        <v>4.8956144157688997E-3</v>
      </c>
      <c r="J84" s="148">
        <f t="shared" si="15"/>
        <v>262090.96646286279</v>
      </c>
      <c r="K84" s="187"/>
    </row>
    <row r="85" spans="1:11" x14ac:dyDescent="0.25">
      <c r="A85" s="127" t="str">
        <f>IF(A68="","",A68)</f>
        <v>GS 50 - 2,999</v>
      </c>
      <c r="B85" s="128"/>
      <c r="C85" s="123"/>
      <c r="D85" s="146">
        <v>494985447.6720624</v>
      </c>
      <c r="E85" s="147">
        <f t="shared" si="16"/>
        <v>4.8956144157688997E-3</v>
      </c>
      <c r="F85" s="148">
        <f>D85*E85</f>
        <v>2423257.8932191711</v>
      </c>
      <c r="H85" s="146">
        <v>953912249.23871088</v>
      </c>
      <c r="I85" s="147">
        <f t="shared" si="14"/>
        <v>4.8956144157688997E-3</v>
      </c>
      <c r="J85" s="148">
        <f t="shared" si="15"/>
        <v>4669986.5587515682</v>
      </c>
      <c r="K85" s="187"/>
    </row>
    <row r="86" spans="1:11" x14ac:dyDescent="0.25">
      <c r="A86" s="127" t="str">
        <f>IF(A70="","",A70)</f>
        <v>GS 3,000 - 4,999</v>
      </c>
      <c r="B86" s="128"/>
      <c r="C86" s="123"/>
      <c r="D86" s="146">
        <v>9758883.7475742698</v>
      </c>
      <c r="E86" s="147">
        <f t="shared" si="16"/>
        <v>4.8956144157688997E-3</v>
      </c>
      <c r="F86" s="148">
        <f t="shared" si="13"/>
        <v>47775.731956437419</v>
      </c>
      <c r="H86" s="146">
        <v>358167844.04923421</v>
      </c>
      <c r="I86" s="147">
        <f t="shared" si="14"/>
        <v>4.8956144157688997E-3</v>
      </c>
      <c r="J86" s="148">
        <f t="shared" si="15"/>
        <v>1753451.660592298</v>
      </c>
      <c r="K86" s="187"/>
    </row>
    <row r="87" spans="1:11" x14ac:dyDescent="0.25">
      <c r="A87" s="127" t="str">
        <f t="shared" ref="A87" si="17">IF(A72="","",A72)</f>
        <v>Large Use</v>
      </c>
      <c r="B87" s="128"/>
      <c r="C87" s="123"/>
      <c r="D87" s="146">
        <v>0</v>
      </c>
      <c r="E87" s="147">
        <f t="shared" si="16"/>
        <v>4.8956144157688997E-3</v>
      </c>
      <c r="F87" s="148">
        <f t="shared" si="13"/>
        <v>0</v>
      </c>
      <c r="H87" s="146">
        <v>616751223.25987267</v>
      </c>
      <c r="I87" s="147">
        <f t="shared" si="14"/>
        <v>4.8956144157688997E-3</v>
      </c>
      <c r="J87" s="148">
        <f t="shared" si="15"/>
        <v>3019376.1795341359</v>
      </c>
      <c r="K87" s="187"/>
    </row>
    <row r="88" spans="1:11" x14ac:dyDescent="0.25">
      <c r="A88" s="127" t="str">
        <f>IF(A73="","",A73)</f>
        <v>Street Light</v>
      </c>
      <c r="B88" s="128"/>
      <c r="C88" s="123"/>
      <c r="D88" s="146">
        <v>0</v>
      </c>
      <c r="E88" s="147">
        <f t="shared" si="16"/>
        <v>4.8956144157688997E-3</v>
      </c>
      <c r="F88" s="148">
        <f t="shared" si="13"/>
        <v>0</v>
      </c>
      <c r="H88" s="146">
        <v>17968149.647588879</v>
      </c>
      <c r="I88" s="147">
        <f t="shared" si="14"/>
        <v>4.8956144157688997E-3</v>
      </c>
      <c r="J88" s="148">
        <f t="shared" si="15"/>
        <v>87965.132439428984</v>
      </c>
      <c r="K88" s="187"/>
    </row>
    <row r="89" spans="1:11" x14ac:dyDescent="0.25">
      <c r="A89" s="127" t="str">
        <f>IF(A74="","",A74)</f>
        <v>Sentinel Light</v>
      </c>
      <c r="B89" s="128"/>
      <c r="C89" s="123"/>
      <c r="D89" s="146">
        <v>236165.68180131374</v>
      </c>
      <c r="E89" s="147">
        <f t="shared" si="16"/>
        <v>4.8956144157688997E-3</v>
      </c>
      <c r="F89" s="148">
        <f t="shared" si="13"/>
        <v>1156.1761163364024</v>
      </c>
      <c r="H89" s="146">
        <v>0</v>
      </c>
      <c r="I89" s="147">
        <f t="shared" si="14"/>
        <v>4.8956144157688997E-3</v>
      </c>
      <c r="J89" s="148">
        <f t="shared" si="15"/>
        <v>0</v>
      </c>
      <c r="K89" s="187"/>
    </row>
    <row r="90" spans="1:11" x14ac:dyDescent="0.25">
      <c r="A90" s="127" t="str">
        <f>IF(A75="","",A75)</f>
        <v>USL</v>
      </c>
      <c r="B90" s="128"/>
      <c r="C90" s="123"/>
      <c r="D90" s="146">
        <v>6460362.2407740569</v>
      </c>
      <c r="E90" s="147">
        <f t="shared" si="16"/>
        <v>4.8956144157688997E-3</v>
      </c>
      <c r="F90" s="148">
        <f t="shared" si="13"/>
        <v>31627.442517022544</v>
      </c>
      <c r="H90" s="146">
        <v>4099.7798241071732</v>
      </c>
      <c r="I90" s="147">
        <f t="shared" si="14"/>
        <v>4.8956144157688997E-3</v>
      </c>
      <c r="J90" s="148">
        <f t="shared" si="15"/>
        <v>20.070941208377562</v>
      </c>
      <c r="K90" s="187"/>
    </row>
    <row r="91" spans="1:11" x14ac:dyDescent="0.25">
      <c r="A91" s="127" t="str">
        <f>IF(A76="","",A76)</f>
        <v/>
      </c>
      <c r="B91" s="128"/>
      <c r="C91" s="123"/>
      <c r="D91" s="150"/>
      <c r="E91" s="150"/>
      <c r="F91" s="148">
        <f>D91*E91</f>
        <v>0</v>
      </c>
      <c r="H91" s="150"/>
      <c r="I91" s="150"/>
      <c r="J91" s="148">
        <f>H91*I91</f>
        <v>0</v>
      </c>
      <c r="K91" s="187"/>
    </row>
    <row r="92" spans="1:11" x14ac:dyDescent="0.25">
      <c r="A92" s="127" t="str">
        <f>IF(A77="","",A77)</f>
        <v/>
      </c>
      <c r="B92" s="128"/>
      <c r="C92" s="123"/>
      <c r="D92" s="150"/>
      <c r="E92" s="150"/>
      <c r="F92" s="148">
        <f t="shared" ref="F92" si="18">D92*E92</f>
        <v>0</v>
      </c>
      <c r="H92" s="150"/>
      <c r="I92" s="150"/>
      <c r="J92" s="148">
        <f>H92*I92</f>
        <v>0</v>
      </c>
      <c r="K92" s="187"/>
    </row>
    <row r="93" spans="1:11" x14ac:dyDescent="0.25">
      <c r="A93" s="122" t="s">
        <v>72</v>
      </c>
      <c r="B93" s="143"/>
      <c r="C93" s="123"/>
      <c r="D93" s="144"/>
      <c r="E93" s="127"/>
      <c r="F93" s="144">
        <f>SUM(F82:F92)</f>
        <v>12942312.96216443</v>
      </c>
      <c r="G93" s="127"/>
      <c r="H93" s="127"/>
      <c r="I93" s="127"/>
      <c r="J93" s="144">
        <f>SUM(J82:J92)</f>
        <v>9901521.6120244842</v>
      </c>
      <c r="K93" s="148">
        <f>F93+J93</f>
        <v>22843834.574188914</v>
      </c>
    </row>
    <row r="94" spans="1:11" ht="6.75" customHeight="1" x14ac:dyDescent="0.25"/>
    <row r="95" spans="1:11" x14ac:dyDescent="0.25">
      <c r="A95" s="118" t="s">
        <v>80</v>
      </c>
      <c r="B95" s="192"/>
      <c r="C95" s="138"/>
      <c r="D95" s="192"/>
      <c r="E95" s="187"/>
      <c r="F95" s="194"/>
      <c r="G95" s="8"/>
      <c r="H95" s="196"/>
      <c r="I95" s="187"/>
      <c r="J95" s="187" t="s">
        <v>68</v>
      </c>
      <c r="K95" s="192" t="s">
        <v>63</v>
      </c>
    </row>
    <row r="96" spans="1:11" x14ac:dyDescent="0.25">
      <c r="A96" s="122" t="s">
        <v>75</v>
      </c>
      <c r="B96" s="198"/>
      <c r="C96" s="8"/>
      <c r="D96" s="198"/>
      <c r="E96" s="187"/>
      <c r="F96" s="195"/>
      <c r="G96" s="8"/>
      <c r="H96" s="200"/>
      <c r="I96" s="187"/>
      <c r="J96" s="187"/>
      <c r="K96" s="198"/>
    </row>
    <row r="97" spans="1:11" x14ac:dyDescent="0.25">
      <c r="A97" s="127" t="str">
        <f t="shared" ref="A97:A102" si="19">IF(A82="","",A82)</f>
        <v>Residential</v>
      </c>
      <c r="B97" s="128"/>
      <c r="C97" s="123"/>
      <c r="D97" s="150"/>
      <c r="E97" s="150"/>
      <c r="F97" s="148">
        <f>D97*E97</f>
        <v>0</v>
      </c>
      <c r="H97" s="150"/>
      <c r="I97" s="149">
        <v>4.0000000000000002E-4</v>
      </c>
      <c r="J97" s="148">
        <f>H97*I97</f>
        <v>0</v>
      </c>
      <c r="K97" s="187"/>
    </row>
    <row r="98" spans="1:11" x14ac:dyDescent="0.25">
      <c r="A98" s="127" t="str">
        <f t="shared" si="19"/>
        <v>Residential Seasonal</v>
      </c>
      <c r="B98" s="128"/>
      <c r="C98" s="123"/>
      <c r="D98" s="150"/>
      <c r="E98" s="150"/>
      <c r="F98" s="148">
        <f t="shared" ref="F98:F107" si="20">D98*E98</f>
        <v>0</v>
      </c>
      <c r="H98" s="150"/>
      <c r="I98" s="150">
        <f>I97</f>
        <v>4.0000000000000002E-4</v>
      </c>
      <c r="J98" s="148">
        <f t="shared" ref="J98:J105" si="21">H98*I98</f>
        <v>0</v>
      </c>
      <c r="K98" s="187"/>
    </row>
    <row r="99" spans="1:11" x14ac:dyDescent="0.25">
      <c r="A99" s="127" t="str">
        <f t="shared" si="19"/>
        <v>GS&lt;50</v>
      </c>
      <c r="B99" s="128"/>
      <c r="C99" s="123"/>
      <c r="D99" s="150"/>
      <c r="E99" s="150"/>
      <c r="F99" s="148">
        <f t="shared" si="20"/>
        <v>0</v>
      </c>
      <c r="H99" s="146"/>
      <c r="I99" s="150">
        <f t="shared" ref="I99:I105" si="22">I98</f>
        <v>4.0000000000000002E-4</v>
      </c>
      <c r="J99" s="148">
        <f t="shared" si="21"/>
        <v>0</v>
      </c>
      <c r="K99" s="187"/>
    </row>
    <row r="100" spans="1:11" x14ac:dyDescent="0.25">
      <c r="A100" s="127" t="str">
        <f t="shared" si="19"/>
        <v>GS 50 - 2,999</v>
      </c>
      <c r="B100" s="128"/>
      <c r="C100" s="123"/>
      <c r="D100" s="150"/>
      <c r="E100" s="150"/>
      <c r="F100" s="148">
        <f t="shared" si="20"/>
        <v>0</v>
      </c>
      <c r="H100" s="150">
        <v>51252.825881478391</v>
      </c>
      <c r="I100" s="150">
        <f t="shared" si="22"/>
        <v>4.0000000000000002E-4</v>
      </c>
      <c r="J100" s="148">
        <f t="shared" si="21"/>
        <v>20.501130352591357</v>
      </c>
      <c r="K100" s="187"/>
    </row>
    <row r="101" spans="1:11" x14ac:dyDescent="0.25">
      <c r="A101" s="127" t="str">
        <f t="shared" si="19"/>
        <v>GS 3,000 - 4,999</v>
      </c>
      <c r="B101" s="128"/>
      <c r="C101" s="123"/>
      <c r="D101" s="150"/>
      <c r="E101" s="150"/>
      <c r="F101" s="148">
        <f t="shared" si="20"/>
        <v>0</v>
      </c>
      <c r="H101" s="150">
        <v>105109624.81383263</v>
      </c>
      <c r="I101" s="150">
        <f t="shared" si="22"/>
        <v>4.0000000000000002E-4</v>
      </c>
      <c r="J101" s="148">
        <f t="shared" si="21"/>
        <v>42043.849925533053</v>
      </c>
      <c r="K101" s="187"/>
    </row>
    <row r="102" spans="1:11" x14ac:dyDescent="0.25">
      <c r="A102" s="127" t="str">
        <f t="shared" si="19"/>
        <v>Large Use</v>
      </c>
      <c r="B102" s="128"/>
      <c r="C102" s="123"/>
      <c r="D102" s="150"/>
      <c r="E102" s="150"/>
      <c r="F102" s="148">
        <f t="shared" si="20"/>
        <v>0</v>
      </c>
      <c r="H102" s="150">
        <v>298812814.85792136</v>
      </c>
      <c r="I102" s="150">
        <f t="shared" si="22"/>
        <v>4.0000000000000002E-4</v>
      </c>
      <c r="J102" s="148">
        <f t="shared" si="21"/>
        <v>119525.12594316855</v>
      </c>
      <c r="K102" s="187"/>
    </row>
    <row r="103" spans="1:11" x14ac:dyDescent="0.25">
      <c r="A103" s="127" t="str">
        <f>IF(A88="","",A88)</f>
        <v>Street Light</v>
      </c>
      <c r="B103" s="128"/>
      <c r="C103" s="123"/>
      <c r="D103" s="150"/>
      <c r="E103" s="150"/>
      <c r="F103" s="148">
        <f t="shared" si="20"/>
        <v>0</v>
      </c>
      <c r="H103" s="150">
        <v>543908628.86147738</v>
      </c>
      <c r="I103" s="150">
        <f t="shared" si="22"/>
        <v>4.0000000000000002E-4</v>
      </c>
      <c r="J103" s="148">
        <f t="shared" si="21"/>
        <v>217563.45154459096</v>
      </c>
      <c r="K103" s="187"/>
    </row>
    <row r="104" spans="1:11" x14ac:dyDescent="0.25">
      <c r="A104" s="127" t="str">
        <f>IF(A89="","",A89)</f>
        <v>Sentinel Light</v>
      </c>
      <c r="B104" s="128"/>
      <c r="C104" s="123"/>
      <c r="D104" s="150"/>
      <c r="E104" s="150"/>
      <c r="F104" s="148">
        <f t="shared" si="20"/>
        <v>0</v>
      </c>
      <c r="H104" s="150"/>
      <c r="I104" s="150">
        <f t="shared" si="22"/>
        <v>4.0000000000000002E-4</v>
      </c>
      <c r="J104" s="148">
        <f t="shared" si="21"/>
        <v>0</v>
      </c>
      <c r="K104" s="187"/>
    </row>
    <row r="105" spans="1:11" x14ac:dyDescent="0.25">
      <c r="A105" s="127" t="str">
        <f>IF(A90="","",A90)</f>
        <v>USL</v>
      </c>
      <c r="B105" s="128"/>
      <c r="C105" s="123"/>
      <c r="D105" s="150"/>
      <c r="E105" s="150"/>
      <c r="F105" s="148">
        <f t="shared" si="20"/>
        <v>0</v>
      </c>
      <c r="H105" s="150"/>
      <c r="I105" s="150">
        <f t="shared" si="22"/>
        <v>4.0000000000000002E-4</v>
      </c>
      <c r="J105" s="148">
        <f t="shared" si="21"/>
        <v>0</v>
      </c>
      <c r="K105" s="187"/>
    </row>
    <row r="106" spans="1:11" x14ac:dyDescent="0.25">
      <c r="A106" s="127" t="str">
        <f>IF(A91="","",A91)</f>
        <v/>
      </c>
      <c r="B106" s="128"/>
      <c r="C106" s="123"/>
      <c r="D106" s="150"/>
      <c r="E106" s="150"/>
      <c r="F106" s="148">
        <f t="shared" si="20"/>
        <v>0</v>
      </c>
      <c r="H106" s="150"/>
      <c r="I106" s="150"/>
      <c r="J106" s="148">
        <f>H106*I106</f>
        <v>0</v>
      </c>
      <c r="K106" s="187"/>
    </row>
    <row r="107" spans="1:11" x14ac:dyDescent="0.25">
      <c r="A107" s="127" t="str">
        <f>IF(A92="","",A92)</f>
        <v/>
      </c>
      <c r="B107" s="128"/>
      <c r="C107" s="123"/>
      <c r="D107" s="150"/>
      <c r="E107" s="150"/>
      <c r="F107" s="148">
        <f t="shared" si="20"/>
        <v>0</v>
      </c>
      <c r="H107" s="150"/>
      <c r="I107" s="150"/>
      <c r="J107" s="148">
        <f>H107*I107</f>
        <v>0</v>
      </c>
      <c r="K107" s="187"/>
    </row>
    <row r="108" spans="1:11" x14ac:dyDescent="0.25">
      <c r="A108" s="122" t="s">
        <v>72</v>
      </c>
      <c r="B108" s="143"/>
      <c r="C108" s="123"/>
      <c r="D108" s="144"/>
      <c r="E108" s="127"/>
      <c r="F108" s="144">
        <f>SUM(F97:F107)</f>
        <v>0</v>
      </c>
      <c r="G108" s="127"/>
      <c r="H108" s="127"/>
      <c r="I108" s="127"/>
      <c r="J108" s="144">
        <f>SUM(J97:J107)</f>
        <v>379152.92854364519</v>
      </c>
      <c r="K108" s="148">
        <f>F108+J108</f>
        <v>379152.92854364519</v>
      </c>
    </row>
    <row r="109" spans="1:11" ht="6.75" customHeight="1" x14ac:dyDescent="0.25">
      <c r="A109" s="122"/>
      <c r="B109" s="140"/>
      <c r="C109" s="123"/>
      <c r="D109" s="154"/>
      <c r="E109" s="153"/>
      <c r="F109" s="144"/>
      <c r="H109" s="125"/>
      <c r="I109" s="153"/>
      <c r="J109" s="144"/>
      <c r="K109" s="155"/>
    </row>
    <row r="110" spans="1:11" x14ac:dyDescent="0.25">
      <c r="A110" s="118" t="s">
        <v>81</v>
      </c>
      <c r="B110" s="192"/>
      <c r="C110" s="138"/>
      <c r="D110" s="192"/>
      <c r="E110" s="187"/>
      <c r="F110" s="194"/>
      <c r="G110" s="8"/>
      <c r="H110" s="196"/>
      <c r="I110" s="187"/>
      <c r="J110" s="187" t="s">
        <v>68</v>
      </c>
      <c r="K110" s="192" t="s">
        <v>63</v>
      </c>
    </row>
    <row r="111" spans="1:11" x14ac:dyDescent="0.25">
      <c r="A111" s="122" t="s">
        <v>75</v>
      </c>
      <c r="B111" s="198"/>
      <c r="C111" s="8"/>
      <c r="D111" s="198"/>
      <c r="E111" s="187"/>
      <c r="F111" s="195"/>
      <c r="G111" s="8"/>
      <c r="H111" s="200"/>
      <c r="I111" s="187"/>
      <c r="J111" s="187"/>
      <c r="K111" s="198"/>
    </row>
    <row r="112" spans="1:11" x14ac:dyDescent="0.25">
      <c r="A112" s="127" t="str">
        <f t="shared" ref="A112:A117" si="23">IF(A97="","",A97)</f>
        <v>Residential</v>
      </c>
      <c r="B112" s="128"/>
      <c r="C112" s="123"/>
      <c r="D112" s="146">
        <v>1773260548.0055096</v>
      </c>
      <c r="E112" s="147">
        <f>I112</f>
        <v>4.0000000000000002E-4</v>
      </c>
      <c r="F112" s="148">
        <f>D112*E112</f>
        <v>709304.21920220391</v>
      </c>
      <c r="H112" s="146">
        <v>21991786.920735881</v>
      </c>
      <c r="I112" s="147">
        <f>I97</f>
        <v>4.0000000000000002E-4</v>
      </c>
      <c r="J112" s="148">
        <f>H112*I112</f>
        <v>8796.7147682943523</v>
      </c>
      <c r="K112" s="187"/>
    </row>
    <row r="113" spans="1:11" x14ac:dyDescent="0.25">
      <c r="A113" s="127" t="str">
        <f t="shared" si="23"/>
        <v>Residential Seasonal</v>
      </c>
      <c r="B113" s="128"/>
      <c r="C113" s="123"/>
      <c r="D113" s="146">
        <v>15938994.792181479</v>
      </c>
      <c r="E113" s="147">
        <f t="shared" ref="E113:E120" si="24">I113</f>
        <v>4.0000000000000002E-4</v>
      </c>
      <c r="F113" s="148">
        <f t="shared" ref="F113:F122" si="25">D113*E113</f>
        <v>6375.5979168725917</v>
      </c>
      <c r="H113" s="146">
        <v>197673.70203698057</v>
      </c>
      <c r="I113" s="147">
        <f t="shared" ref="I113:I120" si="26">I98</f>
        <v>4.0000000000000002E-4</v>
      </c>
      <c r="J113" s="148">
        <f t="shared" ref="J113:J120" si="27">H113*I113</f>
        <v>79.069480814792229</v>
      </c>
      <c r="K113" s="187"/>
    </row>
    <row r="114" spans="1:11" x14ac:dyDescent="0.25">
      <c r="A114" s="127" t="str">
        <f t="shared" si="23"/>
        <v>GS&lt;50</v>
      </c>
      <c r="B114" s="128"/>
      <c r="C114" s="123"/>
      <c r="D114" s="146">
        <v>343014073.68582946</v>
      </c>
      <c r="E114" s="147">
        <f t="shared" si="24"/>
        <v>4.0000000000000002E-4</v>
      </c>
      <c r="F114" s="148">
        <f t="shared" si="25"/>
        <v>137205.6294743318</v>
      </c>
      <c r="H114" s="146">
        <v>53484615.035496868</v>
      </c>
      <c r="I114" s="147">
        <f t="shared" si="26"/>
        <v>4.0000000000000002E-4</v>
      </c>
      <c r="J114" s="148">
        <f t="shared" si="27"/>
        <v>21393.846014198749</v>
      </c>
      <c r="K114" s="187"/>
    </row>
    <row r="115" spans="1:11" x14ac:dyDescent="0.25">
      <c r="A115" s="127" t="str">
        <f t="shared" si="23"/>
        <v>GS 50 - 2,999</v>
      </c>
      <c r="B115" s="128"/>
      <c r="C115" s="123"/>
      <c r="D115" s="146">
        <v>494985447.6720624</v>
      </c>
      <c r="E115" s="147">
        <f t="shared" si="24"/>
        <v>4.0000000000000002E-4</v>
      </c>
      <c r="F115" s="148">
        <f t="shared" si="25"/>
        <v>197994.17906882497</v>
      </c>
      <c r="H115" s="146">
        <v>848802624.42487824</v>
      </c>
      <c r="I115" s="147">
        <f t="shared" si="26"/>
        <v>4.0000000000000002E-4</v>
      </c>
      <c r="J115" s="148">
        <f t="shared" si="27"/>
        <v>339521.04976995132</v>
      </c>
      <c r="K115" s="187"/>
    </row>
    <row r="116" spans="1:11" x14ac:dyDescent="0.25">
      <c r="A116" s="127" t="str">
        <f t="shared" si="23"/>
        <v>GS 3,000 - 4,999</v>
      </c>
      <c r="B116" s="128"/>
      <c r="C116" s="123"/>
      <c r="D116" s="146">
        <v>9758883.7475742698</v>
      </c>
      <c r="E116" s="147">
        <f t="shared" si="24"/>
        <v>4.0000000000000002E-4</v>
      </c>
      <c r="F116" s="148">
        <f t="shared" si="25"/>
        <v>3903.5534990297083</v>
      </c>
      <c r="H116" s="146">
        <v>59355029.19131285</v>
      </c>
      <c r="I116" s="147">
        <f t="shared" si="26"/>
        <v>4.0000000000000002E-4</v>
      </c>
      <c r="J116" s="148">
        <f t="shared" si="27"/>
        <v>23742.011676525141</v>
      </c>
      <c r="K116" s="187"/>
    </row>
    <row r="117" spans="1:11" x14ac:dyDescent="0.25">
      <c r="A117" s="127" t="str">
        <f t="shared" si="23"/>
        <v>Large Use</v>
      </c>
      <c r="B117" s="128"/>
      <c r="C117" s="123"/>
      <c r="D117" s="146">
        <v>0</v>
      </c>
      <c r="E117" s="147">
        <f t="shared" si="24"/>
        <v>4.0000000000000002E-4</v>
      </c>
      <c r="F117" s="148">
        <f t="shared" si="25"/>
        <v>0</v>
      </c>
      <c r="H117" s="146">
        <v>72842594.3983953</v>
      </c>
      <c r="I117" s="147">
        <f t="shared" si="26"/>
        <v>4.0000000000000002E-4</v>
      </c>
      <c r="J117" s="148">
        <f t="shared" si="27"/>
        <v>29137.037759358122</v>
      </c>
      <c r="K117" s="187"/>
    </row>
    <row r="118" spans="1:11" x14ac:dyDescent="0.25">
      <c r="A118" s="127" t="str">
        <f>IF(A103="","",A103)</f>
        <v>Street Light</v>
      </c>
      <c r="B118" s="128"/>
      <c r="C118" s="123"/>
      <c r="D118" s="146">
        <v>0</v>
      </c>
      <c r="E118" s="147">
        <f t="shared" si="24"/>
        <v>4.0000000000000002E-4</v>
      </c>
      <c r="F118" s="148">
        <f t="shared" si="25"/>
        <v>0</v>
      </c>
      <c r="H118" s="146">
        <v>17968149.647588879</v>
      </c>
      <c r="I118" s="147">
        <f t="shared" si="26"/>
        <v>4.0000000000000002E-4</v>
      </c>
      <c r="J118" s="148">
        <f t="shared" si="27"/>
        <v>7187.2598590355519</v>
      </c>
      <c r="K118" s="187"/>
    </row>
    <row r="119" spans="1:11" x14ac:dyDescent="0.25">
      <c r="A119" s="127" t="str">
        <f>IF(A104="","",A104)</f>
        <v>Sentinel Light</v>
      </c>
      <c r="B119" s="128"/>
      <c r="C119" s="123"/>
      <c r="D119" s="146">
        <v>236165.68180131374</v>
      </c>
      <c r="E119" s="147">
        <f t="shared" si="24"/>
        <v>4.0000000000000002E-4</v>
      </c>
      <c r="F119" s="148">
        <f t="shared" si="25"/>
        <v>94.466272720525495</v>
      </c>
      <c r="H119" s="146">
        <v>0</v>
      </c>
      <c r="I119" s="147">
        <f t="shared" si="26"/>
        <v>4.0000000000000002E-4</v>
      </c>
      <c r="J119" s="148">
        <f t="shared" si="27"/>
        <v>0</v>
      </c>
      <c r="K119" s="187"/>
    </row>
    <row r="120" spans="1:11" x14ac:dyDescent="0.25">
      <c r="A120" s="127" t="str">
        <f>IF(A105="","",A105)</f>
        <v>USL</v>
      </c>
      <c r="B120" s="128"/>
      <c r="C120" s="123"/>
      <c r="D120" s="146">
        <v>6460362.2407740569</v>
      </c>
      <c r="E120" s="147">
        <f t="shared" si="24"/>
        <v>4.0000000000000002E-4</v>
      </c>
      <c r="F120" s="148">
        <f t="shared" si="25"/>
        <v>2584.1448963096227</v>
      </c>
      <c r="H120" s="146">
        <v>4099.7798241071732</v>
      </c>
      <c r="I120" s="147">
        <f t="shared" si="26"/>
        <v>4.0000000000000002E-4</v>
      </c>
      <c r="J120" s="148">
        <f t="shared" si="27"/>
        <v>1.6399119296428695</v>
      </c>
      <c r="K120" s="187"/>
    </row>
    <row r="121" spans="1:11" x14ac:dyDescent="0.25">
      <c r="A121" s="127" t="str">
        <f>IF(A106="","",A106)</f>
        <v/>
      </c>
      <c r="B121" s="128"/>
      <c r="C121" s="123"/>
      <c r="D121" s="150"/>
      <c r="E121" s="150"/>
      <c r="F121" s="148">
        <f>D121*E121</f>
        <v>0</v>
      </c>
      <c r="H121" s="150"/>
      <c r="I121" s="150"/>
      <c r="J121" s="148">
        <f>H121*I121</f>
        <v>0</v>
      </c>
      <c r="K121" s="187"/>
    </row>
    <row r="122" spans="1:11" x14ac:dyDescent="0.25">
      <c r="A122" s="127" t="str">
        <f>IF(A107="","",A107)</f>
        <v/>
      </c>
      <c r="B122" s="128"/>
      <c r="C122" s="123"/>
      <c r="D122" s="150"/>
      <c r="E122" s="150"/>
      <c r="F122" s="148">
        <f t="shared" si="25"/>
        <v>0</v>
      </c>
      <c r="H122" s="150"/>
      <c r="I122" s="150"/>
      <c r="J122" s="148">
        <f>H122*I122</f>
        <v>0</v>
      </c>
      <c r="K122" s="187"/>
    </row>
    <row r="123" spans="1:11" x14ac:dyDescent="0.25">
      <c r="A123" s="122" t="s">
        <v>72</v>
      </c>
      <c r="B123" s="143"/>
      <c r="C123" s="123"/>
      <c r="D123" s="144"/>
      <c r="E123" s="127"/>
      <c r="F123" s="144">
        <f>SUM(F112:F122)</f>
        <v>1057461.7903302931</v>
      </c>
      <c r="G123" s="127"/>
      <c r="H123" s="127"/>
      <c r="I123" s="127"/>
      <c r="J123" s="144">
        <f>SUM(J112:J122)</f>
        <v>429858.62924010766</v>
      </c>
      <c r="K123" s="148">
        <f>F123+J123</f>
        <v>1487320.4195704008</v>
      </c>
    </row>
    <row r="124" spans="1:11" ht="6.75" customHeight="1" x14ac:dyDescent="0.25">
      <c r="A124" s="122"/>
      <c r="B124" s="140"/>
      <c r="C124" s="123"/>
      <c r="D124" s="154"/>
      <c r="E124" s="153"/>
      <c r="F124" s="144"/>
      <c r="H124" s="125"/>
      <c r="I124" s="153"/>
      <c r="J124" s="144"/>
      <c r="K124" s="155"/>
    </row>
    <row r="125" spans="1:11" ht="15" customHeight="1" x14ac:dyDescent="0.25">
      <c r="A125" s="118" t="s">
        <v>82</v>
      </c>
      <c r="B125" s="192"/>
      <c r="C125" s="119"/>
      <c r="D125" s="194"/>
      <c r="E125" s="193"/>
      <c r="F125" s="187"/>
      <c r="G125" s="8"/>
      <c r="H125" s="196"/>
      <c r="I125" s="193"/>
      <c r="J125" s="187" t="s">
        <v>68</v>
      </c>
      <c r="K125" s="192" t="s">
        <v>63</v>
      </c>
    </row>
    <row r="126" spans="1:11" x14ac:dyDescent="0.25">
      <c r="A126" s="122" t="s">
        <v>75</v>
      </c>
      <c r="B126" s="198"/>
      <c r="C126" s="119"/>
      <c r="D126" s="195"/>
      <c r="E126" s="199"/>
      <c r="F126" s="187"/>
      <c r="G126" s="8"/>
      <c r="H126" s="200"/>
      <c r="I126" s="199"/>
      <c r="J126" s="187"/>
      <c r="K126" s="198"/>
    </row>
    <row r="127" spans="1:11" x14ac:dyDescent="0.25">
      <c r="A127" s="127" t="str">
        <f t="shared" ref="A127:A132" si="28">IF(A112="","",A112)</f>
        <v>Residential</v>
      </c>
      <c r="B127" s="128"/>
      <c r="C127" s="123"/>
      <c r="D127" s="146">
        <f>D112</f>
        <v>1773260548.0055096</v>
      </c>
      <c r="E127" s="147">
        <v>1.5E-3</v>
      </c>
      <c r="F127" s="148">
        <f>D127*E127</f>
        <v>2659890.8220082643</v>
      </c>
      <c r="H127" s="146">
        <f>H82</f>
        <v>21991786.920735881</v>
      </c>
      <c r="I127" s="147">
        <f>E127</f>
        <v>1.5E-3</v>
      </c>
      <c r="J127" s="148">
        <f>H127*I127</f>
        <v>32987.680381103819</v>
      </c>
      <c r="K127" s="187"/>
    </row>
    <row r="128" spans="1:11" x14ac:dyDescent="0.25">
      <c r="A128" s="127" t="str">
        <f t="shared" si="28"/>
        <v>Residential Seasonal</v>
      </c>
      <c r="B128" s="128"/>
      <c r="C128" s="123"/>
      <c r="D128" s="146">
        <f t="shared" ref="D128:D135" si="29">D113</f>
        <v>15938994.792181479</v>
      </c>
      <c r="E128" s="147">
        <f>E127</f>
        <v>1.5E-3</v>
      </c>
      <c r="F128" s="148">
        <f t="shared" ref="F128:F136" si="30">D128*E128</f>
        <v>23908.492188272219</v>
      </c>
      <c r="H128" s="146">
        <f t="shared" ref="H128:H135" si="31">H83</f>
        <v>197673.70203698057</v>
      </c>
      <c r="I128" s="147">
        <f t="shared" ref="I128:I135" si="32">E128</f>
        <v>1.5E-3</v>
      </c>
      <c r="J128" s="148">
        <f t="shared" ref="J128:J135" si="33">H128*I128</f>
        <v>296.51055305547084</v>
      </c>
      <c r="K128" s="187"/>
    </row>
    <row r="129" spans="1:11" x14ac:dyDescent="0.25">
      <c r="A129" s="127" t="str">
        <f t="shared" si="28"/>
        <v>GS&lt;50</v>
      </c>
      <c r="B129" s="128"/>
      <c r="C129" s="123"/>
      <c r="D129" s="146">
        <f t="shared" si="29"/>
        <v>343014073.68582946</v>
      </c>
      <c r="E129" s="147">
        <f t="shared" ref="E129:E135" si="34">E128</f>
        <v>1.5E-3</v>
      </c>
      <c r="F129" s="148">
        <f t="shared" si="30"/>
        <v>514521.11052874418</v>
      </c>
      <c r="H129" s="146">
        <f t="shared" si="31"/>
        <v>53535867.861378349</v>
      </c>
      <c r="I129" s="147">
        <f t="shared" si="32"/>
        <v>1.5E-3</v>
      </c>
      <c r="J129" s="148">
        <f t="shared" si="33"/>
        <v>80303.801792067519</v>
      </c>
      <c r="K129" s="187"/>
    </row>
    <row r="130" spans="1:11" x14ac:dyDescent="0.25">
      <c r="A130" s="127" t="str">
        <f t="shared" si="28"/>
        <v>GS 50 - 2,999</v>
      </c>
      <c r="B130" s="128"/>
      <c r="C130" s="123"/>
      <c r="D130" s="146">
        <f t="shared" si="29"/>
        <v>494985447.6720624</v>
      </c>
      <c r="E130" s="147">
        <f t="shared" si="34"/>
        <v>1.5E-3</v>
      </c>
      <c r="F130" s="148">
        <f t="shared" si="30"/>
        <v>742478.1715080936</v>
      </c>
      <c r="H130" s="146">
        <f t="shared" si="31"/>
        <v>953912249.23871088</v>
      </c>
      <c r="I130" s="147">
        <f t="shared" si="32"/>
        <v>1.5E-3</v>
      </c>
      <c r="J130" s="148">
        <f t="shared" si="33"/>
        <v>1430868.3738580663</v>
      </c>
      <c r="K130" s="187"/>
    </row>
    <row r="131" spans="1:11" x14ac:dyDescent="0.25">
      <c r="A131" s="127" t="str">
        <f t="shared" si="28"/>
        <v>GS 3,000 - 4,999</v>
      </c>
      <c r="B131" s="128"/>
      <c r="C131" s="123"/>
      <c r="D131" s="146">
        <f t="shared" si="29"/>
        <v>9758883.7475742698</v>
      </c>
      <c r="E131" s="147">
        <f t="shared" si="34"/>
        <v>1.5E-3</v>
      </c>
      <c r="F131" s="148">
        <f t="shared" si="30"/>
        <v>14638.325621361406</v>
      </c>
      <c r="H131" s="146">
        <f t="shared" si="31"/>
        <v>358167844.04923421</v>
      </c>
      <c r="I131" s="147">
        <f t="shared" si="32"/>
        <v>1.5E-3</v>
      </c>
      <c r="J131" s="148">
        <f t="shared" si="33"/>
        <v>537251.76607385138</v>
      </c>
      <c r="K131" s="187"/>
    </row>
    <row r="132" spans="1:11" x14ac:dyDescent="0.25">
      <c r="A132" s="127" t="str">
        <f t="shared" si="28"/>
        <v>Large Use</v>
      </c>
      <c r="B132" s="128"/>
      <c r="C132" s="123"/>
      <c r="D132" s="146">
        <f t="shared" si="29"/>
        <v>0</v>
      </c>
      <c r="E132" s="147">
        <f t="shared" si="34"/>
        <v>1.5E-3</v>
      </c>
      <c r="F132" s="148">
        <f>D132*E132</f>
        <v>0</v>
      </c>
      <c r="H132" s="146">
        <f t="shared" si="31"/>
        <v>616751223.25987267</v>
      </c>
      <c r="I132" s="147">
        <f t="shared" si="32"/>
        <v>1.5E-3</v>
      </c>
      <c r="J132" s="148">
        <f t="shared" si="33"/>
        <v>925126.83488980902</v>
      </c>
      <c r="K132" s="187"/>
    </row>
    <row r="133" spans="1:11" x14ac:dyDescent="0.25">
      <c r="A133" s="127" t="str">
        <f>IF(A118="","",A118)</f>
        <v>Street Light</v>
      </c>
      <c r="B133" s="128"/>
      <c r="C133" s="123"/>
      <c r="D133" s="146">
        <f t="shared" si="29"/>
        <v>0</v>
      </c>
      <c r="E133" s="147">
        <f t="shared" si="34"/>
        <v>1.5E-3</v>
      </c>
      <c r="F133" s="148">
        <f t="shared" si="30"/>
        <v>0</v>
      </c>
      <c r="H133" s="146">
        <f t="shared" si="31"/>
        <v>17968149.647588879</v>
      </c>
      <c r="I133" s="147">
        <f t="shared" si="32"/>
        <v>1.5E-3</v>
      </c>
      <c r="J133" s="148">
        <f t="shared" si="33"/>
        <v>26952.224471383321</v>
      </c>
      <c r="K133" s="187"/>
    </row>
    <row r="134" spans="1:11" x14ac:dyDescent="0.25">
      <c r="A134" s="127" t="str">
        <f>IF(A119="","",A119)</f>
        <v>Sentinel Light</v>
      </c>
      <c r="B134" s="128"/>
      <c r="C134" s="123"/>
      <c r="D134" s="146">
        <f t="shared" si="29"/>
        <v>236165.68180131374</v>
      </c>
      <c r="E134" s="147">
        <f t="shared" si="34"/>
        <v>1.5E-3</v>
      </c>
      <c r="F134" s="148">
        <f t="shared" si="30"/>
        <v>354.24852270197061</v>
      </c>
      <c r="H134" s="146">
        <f t="shared" si="31"/>
        <v>0</v>
      </c>
      <c r="I134" s="147">
        <f t="shared" si="32"/>
        <v>1.5E-3</v>
      </c>
      <c r="J134" s="148">
        <f t="shared" si="33"/>
        <v>0</v>
      </c>
      <c r="K134" s="187"/>
    </row>
    <row r="135" spans="1:11" x14ac:dyDescent="0.25">
      <c r="A135" s="127" t="str">
        <f>IF(A120="","",A120)</f>
        <v>USL</v>
      </c>
      <c r="B135" s="128"/>
      <c r="C135" s="123"/>
      <c r="D135" s="146">
        <f t="shared" si="29"/>
        <v>6460362.2407740569</v>
      </c>
      <c r="E135" s="147">
        <f t="shared" si="34"/>
        <v>1.5E-3</v>
      </c>
      <c r="F135" s="148">
        <f t="shared" si="30"/>
        <v>9690.5433611610861</v>
      </c>
      <c r="H135" s="146">
        <f t="shared" si="31"/>
        <v>4099.7798241071732</v>
      </c>
      <c r="I135" s="147">
        <f t="shared" si="32"/>
        <v>1.5E-3</v>
      </c>
      <c r="J135" s="148">
        <f t="shared" si="33"/>
        <v>6.1496697361607602</v>
      </c>
      <c r="K135" s="187"/>
    </row>
    <row r="136" spans="1:11" x14ac:dyDescent="0.25">
      <c r="A136" s="127" t="str">
        <f>IF(A121="","",A121)</f>
        <v/>
      </c>
      <c r="B136" s="128"/>
      <c r="C136" s="123"/>
      <c r="D136" s="150"/>
      <c r="E136" s="150"/>
      <c r="F136" s="148">
        <f t="shared" si="30"/>
        <v>0</v>
      </c>
      <c r="H136" s="150"/>
      <c r="I136" s="150"/>
      <c r="J136" s="148">
        <f>H136*I136</f>
        <v>0</v>
      </c>
      <c r="K136" s="187"/>
    </row>
    <row r="137" spans="1:11" x14ac:dyDescent="0.25">
      <c r="A137" s="127" t="str">
        <f>IF(A122="","",A122)</f>
        <v/>
      </c>
      <c r="B137" s="128"/>
      <c r="C137" s="123"/>
      <c r="D137" s="150"/>
      <c r="E137" s="150"/>
      <c r="F137" s="148">
        <f>D137*E137</f>
        <v>0</v>
      </c>
      <c r="H137" s="150"/>
      <c r="I137" s="150"/>
      <c r="J137" s="148">
        <f>H137*I137</f>
        <v>0</v>
      </c>
      <c r="K137" s="187"/>
    </row>
    <row r="138" spans="1:11" x14ac:dyDescent="0.25">
      <c r="A138" s="122" t="s">
        <v>72</v>
      </c>
      <c r="B138" s="143"/>
      <c r="C138" s="131"/>
      <c r="D138" s="144"/>
      <c r="E138" s="127"/>
      <c r="F138" s="144">
        <f>SUM(F127:F137)</f>
        <v>3965481.7137385989</v>
      </c>
      <c r="G138" s="127"/>
      <c r="H138" s="127"/>
      <c r="I138" s="127"/>
      <c r="J138" s="144">
        <f>SUM(J127:J137)</f>
        <v>3033793.341689073</v>
      </c>
      <c r="K138" s="148">
        <f>F138+J138</f>
        <v>6999275.0554276723</v>
      </c>
    </row>
    <row r="139" spans="1:11" ht="6.75" customHeight="1" x14ac:dyDescent="0.25"/>
    <row r="140" spans="1:11" ht="15.75" customHeight="1" x14ac:dyDescent="0.25">
      <c r="A140" s="118" t="s">
        <v>83</v>
      </c>
      <c r="B140" s="192"/>
      <c r="C140" s="119"/>
      <c r="D140" s="194"/>
      <c r="E140" s="193"/>
      <c r="F140" s="187"/>
      <c r="G140" s="8"/>
      <c r="H140" s="196"/>
      <c r="I140" s="193"/>
      <c r="J140" s="187" t="s">
        <v>68</v>
      </c>
      <c r="K140" s="192" t="s">
        <v>63</v>
      </c>
    </row>
    <row r="141" spans="1:11" x14ac:dyDescent="0.25">
      <c r="A141" s="122" t="s">
        <v>75</v>
      </c>
      <c r="B141" s="198"/>
      <c r="C141" s="119"/>
      <c r="D141" s="195"/>
      <c r="E141" s="199"/>
      <c r="F141" s="187"/>
      <c r="G141" s="8"/>
      <c r="H141" s="200"/>
      <c r="I141" s="199"/>
      <c r="J141" s="187"/>
      <c r="K141" s="198"/>
    </row>
    <row r="142" spans="1:11" x14ac:dyDescent="0.25">
      <c r="A142" s="127" t="str">
        <f t="shared" ref="A142:A147" si="35">IF(A127="","",A127)</f>
        <v>Residential</v>
      </c>
      <c r="B142" s="128"/>
      <c r="C142" s="123"/>
      <c r="D142" s="146">
        <v>1697923705.9209182</v>
      </c>
      <c r="E142" s="147">
        <v>1.8533035791759795E-3</v>
      </c>
      <c r="F142" s="148">
        <f>D142*E142</f>
        <v>3146768.0813509808</v>
      </c>
      <c r="H142" s="146">
        <v>21057467.49414685</v>
      </c>
      <c r="I142" s="147">
        <f>E142</f>
        <v>1.8533035791759795E-3</v>
      </c>
      <c r="J142" s="148">
        <f>H142*I142</f>
        <v>39025.879875284198</v>
      </c>
      <c r="K142" s="187"/>
    </row>
    <row r="143" spans="1:11" x14ac:dyDescent="0.25">
      <c r="A143" s="127" t="str">
        <f t="shared" si="35"/>
        <v>Residential Seasonal</v>
      </c>
      <c r="B143" s="128"/>
      <c r="C143" s="123"/>
      <c r="D143" s="146">
        <v>15261827.787594192</v>
      </c>
      <c r="E143" s="147">
        <v>2.5372317662483166E-3</v>
      </c>
      <c r="F143" s="148">
        <f t="shared" ref="F143:F152" si="36">D143*E143</f>
        <v>38722.794273695246</v>
      </c>
      <c r="H143" s="146">
        <v>189275.54955375602</v>
      </c>
      <c r="I143" s="147">
        <f t="shared" ref="I143:I150" si="37">E143</f>
        <v>2.5372317662483166E-3</v>
      </c>
      <c r="J143" s="148">
        <f t="shared" ref="J143:J150" si="38">H143*I143</f>
        <v>480.23593690189716</v>
      </c>
      <c r="K143" s="187"/>
    </row>
    <row r="144" spans="1:11" x14ac:dyDescent="0.25">
      <c r="A144" s="127" t="str">
        <f t="shared" si="35"/>
        <v>GS&lt;50</v>
      </c>
      <c r="B144" s="128"/>
      <c r="C144" s="123"/>
      <c r="D144" s="146">
        <v>328441146.35649407</v>
      </c>
      <c r="E144" s="147">
        <v>2.0500059490411227E-3</v>
      </c>
      <c r="F144" s="148">
        <f t="shared" si="36"/>
        <v>673306.30394069897</v>
      </c>
      <c r="H144" s="146">
        <v>51261400.509431332</v>
      </c>
      <c r="I144" s="147">
        <f t="shared" si="37"/>
        <v>2.0500059490411227E-3</v>
      </c>
      <c r="J144" s="148">
        <f t="shared" si="38"/>
        <v>105086.17600051386</v>
      </c>
      <c r="K144" s="187"/>
    </row>
    <row r="145" spans="1:12" x14ac:dyDescent="0.25">
      <c r="A145" s="127" t="str">
        <f t="shared" si="35"/>
        <v>GS 50 - 2,999</v>
      </c>
      <c r="B145" s="128"/>
      <c r="C145" s="123"/>
      <c r="D145" s="146">
        <v>1177809.6504476401</v>
      </c>
      <c r="E145" s="147">
        <v>0.78513920095690681</v>
      </c>
      <c r="F145" s="148">
        <f t="shared" si="36"/>
        <v>924744.52783179388</v>
      </c>
      <c r="H145" s="146">
        <v>2269818.3514637928</v>
      </c>
      <c r="I145" s="147">
        <f t="shared" si="37"/>
        <v>0.78513920095690681</v>
      </c>
      <c r="J145" s="148">
        <f t="shared" si="38"/>
        <v>1782123.3667856059</v>
      </c>
      <c r="K145" s="187"/>
    </row>
    <row r="146" spans="1:12" x14ac:dyDescent="0.25">
      <c r="A146" s="127" t="str">
        <f t="shared" si="35"/>
        <v>GS 3,000 - 4,999</v>
      </c>
      <c r="B146" s="128"/>
      <c r="C146" s="123"/>
      <c r="D146" s="146">
        <v>19799.304897918093</v>
      </c>
      <c r="E146" s="147">
        <v>0.65718777675247075</v>
      </c>
      <c r="F146" s="148">
        <f t="shared" si="36"/>
        <v>13011.861167107096</v>
      </c>
      <c r="H146" s="146">
        <v>726668.59575240547</v>
      </c>
      <c r="I146" s="147">
        <f t="shared" si="37"/>
        <v>0.65718777675247075</v>
      </c>
      <c r="J146" s="148">
        <f t="shared" si="38"/>
        <v>477557.71887836326</v>
      </c>
      <c r="K146" s="187"/>
    </row>
    <row r="147" spans="1:12" x14ac:dyDescent="0.25">
      <c r="A147" s="127" t="str">
        <f t="shared" si="35"/>
        <v>Large Use</v>
      </c>
      <c r="B147" s="128"/>
      <c r="C147" s="123"/>
      <c r="D147" s="146">
        <v>0</v>
      </c>
      <c r="E147" s="147">
        <v>0.58949601717001143</v>
      </c>
      <c r="F147" s="148">
        <f t="shared" si="36"/>
        <v>0</v>
      </c>
      <c r="H147" s="146">
        <v>1070183.9455947923</v>
      </c>
      <c r="I147" s="147">
        <f t="shared" si="37"/>
        <v>0.58949601717001143</v>
      </c>
      <c r="J147" s="148">
        <f t="shared" si="38"/>
        <v>630869.17356741824</v>
      </c>
      <c r="K147" s="187"/>
    </row>
    <row r="148" spans="1:12" x14ac:dyDescent="0.25">
      <c r="A148" s="127" t="str">
        <f>IF(A133="","",A133)</f>
        <v>Street Light</v>
      </c>
      <c r="B148" s="128"/>
      <c r="C148" s="156"/>
      <c r="D148" s="146">
        <v>0</v>
      </c>
      <c r="E148" s="147">
        <v>0.54733555274627299</v>
      </c>
      <c r="F148" s="148">
        <f t="shared" si="36"/>
        <v>0</v>
      </c>
      <c r="H148" s="146">
        <v>45783.012568858583</v>
      </c>
      <c r="I148" s="147">
        <f t="shared" si="37"/>
        <v>0.54733555274627299</v>
      </c>
      <c r="J148" s="148">
        <f t="shared" si="38"/>
        <v>25058.670490765777</v>
      </c>
      <c r="K148" s="187"/>
    </row>
    <row r="149" spans="1:12" x14ac:dyDescent="0.25">
      <c r="A149" s="127" t="str">
        <f>IF(A134="","",A134)</f>
        <v>Sentinel Light</v>
      </c>
      <c r="B149" s="128"/>
      <c r="C149" s="156"/>
      <c r="D149" s="146">
        <v>632.66908232300091</v>
      </c>
      <c r="E149" s="147">
        <v>0.61019114668015684</v>
      </c>
      <c r="F149" s="148">
        <f t="shared" si="36"/>
        <v>386.04907281175446</v>
      </c>
      <c r="H149" s="146">
        <v>0</v>
      </c>
      <c r="I149" s="147">
        <f t="shared" si="37"/>
        <v>0.61019114668015684</v>
      </c>
      <c r="J149" s="148">
        <f t="shared" si="38"/>
        <v>0</v>
      </c>
      <c r="K149" s="187"/>
    </row>
    <row r="150" spans="1:12" x14ac:dyDescent="0.25">
      <c r="A150" s="127" t="str">
        <f>IF(A135="","",A135)</f>
        <v>USL</v>
      </c>
      <c r="B150" s="128"/>
      <c r="C150" s="156"/>
      <c r="D150" s="146">
        <v>6185894.2329621892</v>
      </c>
      <c r="E150" s="150">
        <v>2.1325508443364532E-3</v>
      </c>
      <c r="F150" s="148">
        <f t="shared" si="36"/>
        <v>13191.733969479514</v>
      </c>
      <c r="H150" s="146">
        <v>3925.600984151728</v>
      </c>
      <c r="I150" s="147">
        <f t="shared" si="37"/>
        <v>2.1325508443364532E-3</v>
      </c>
      <c r="J150" s="148">
        <f t="shared" si="38"/>
        <v>8.3715436932807794</v>
      </c>
      <c r="K150" s="187"/>
    </row>
    <row r="151" spans="1:12" ht="14.25" customHeight="1" x14ac:dyDescent="0.25">
      <c r="A151" s="127" t="str">
        <f>IF(A136="","",A136)</f>
        <v/>
      </c>
      <c r="B151" s="128"/>
      <c r="C151" s="123"/>
      <c r="D151" s="150"/>
      <c r="E151" s="150"/>
      <c r="F151" s="148">
        <f>D151*E151</f>
        <v>0</v>
      </c>
      <c r="H151" s="150"/>
      <c r="I151" s="150"/>
      <c r="J151" s="148">
        <f>H151*I151</f>
        <v>0</v>
      </c>
      <c r="K151" s="187"/>
    </row>
    <row r="152" spans="1:12" x14ac:dyDescent="0.25">
      <c r="A152" s="127" t="str">
        <f>IF(A137="","",A137)</f>
        <v/>
      </c>
      <c r="B152" s="128"/>
      <c r="C152" s="123"/>
      <c r="D152" s="150"/>
      <c r="E152" s="150"/>
      <c r="F152" s="148">
        <f t="shared" si="36"/>
        <v>0</v>
      </c>
      <c r="H152" s="150"/>
      <c r="I152" s="150"/>
      <c r="J152" s="148">
        <f>H152*I152</f>
        <v>0</v>
      </c>
      <c r="K152" s="187"/>
    </row>
    <row r="153" spans="1:12" x14ac:dyDescent="0.25">
      <c r="A153" s="122" t="s">
        <v>72</v>
      </c>
      <c r="B153" s="143"/>
      <c r="C153" s="123"/>
      <c r="D153" s="141"/>
      <c r="E153" s="127"/>
      <c r="F153" s="148">
        <f>SUM(F142:F152)</f>
        <v>4810131.3516065674</v>
      </c>
      <c r="G153" s="127"/>
      <c r="H153" s="127"/>
      <c r="I153" s="127"/>
      <c r="J153" s="148">
        <f>SUM(J142:J152)</f>
        <v>3060209.5930785462</v>
      </c>
      <c r="K153" s="135">
        <f>F153+J153</f>
        <v>7870340.9446851136</v>
      </c>
    </row>
    <row r="155" spans="1:12" x14ac:dyDescent="0.25">
      <c r="A155" s="118" t="s">
        <v>84</v>
      </c>
      <c r="B155" s="193"/>
      <c r="C155" s="119"/>
      <c r="D155" s="194"/>
      <c r="E155" s="193"/>
      <c r="F155" s="187"/>
      <c r="G155" s="8"/>
      <c r="H155" s="192"/>
      <c r="I155" s="193"/>
      <c r="J155" s="187" t="s">
        <v>68</v>
      </c>
      <c r="K155" s="194" t="s">
        <v>63</v>
      </c>
    </row>
    <row r="156" spans="1:12" x14ac:dyDescent="0.25">
      <c r="A156" s="122" t="s">
        <v>75</v>
      </c>
      <c r="B156" s="199"/>
      <c r="C156" s="119"/>
      <c r="D156" s="195"/>
      <c r="E156" s="199"/>
      <c r="F156" s="187"/>
      <c r="G156" s="8"/>
      <c r="H156" s="198"/>
      <c r="I156" s="199"/>
      <c r="J156" s="187"/>
      <c r="K156" s="185"/>
      <c r="L156" s="131"/>
    </row>
    <row r="157" spans="1:12" x14ac:dyDescent="0.25">
      <c r="A157" s="157" t="str">
        <f>A142</f>
        <v>Residential</v>
      </c>
      <c r="B157" s="143"/>
      <c r="C157" s="123"/>
      <c r="D157" s="146">
        <v>184587.38523481265</v>
      </c>
      <c r="E157" s="158">
        <v>0.43</v>
      </c>
      <c r="F157" s="148">
        <f>D157*E157*12</f>
        <v>952470.90781163319</v>
      </c>
      <c r="H157" s="150">
        <v>2289.2329324676184</v>
      </c>
      <c r="I157" s="159">
        <f>E157</f>
        <v>0.43</v>
      </c>
      <c r="J157" s="148">
        <f>H157*I157*12</f>
        <v>11812.441931532911</v>
      </c>
      <c r="K157" s="185"/>
      <c r="L157" s="131"/>
    </row>
    <row r="158" spans="1:12" x14ac:dyDescent="0.25">
      <c r="A158" s="157" t="str">
        <f t="shared" ref="A158:A159" si="39">A143</f>
        <v>Residential Seasonal</v>
      </c>
      <c r="B158" s="143"/>
      <c r="C158" s="123"/>
      <c r="D158" s="146">
        <v>1519.9076448146895</v>
      </c>
      <c r="E158" s="158">
        <f>E157</f>
        <v>0.43</v>
      </c>
      <c r="F158" s="148">
        <f t="shared" ref="F158:F164" si="40">D158*E158*12</f>
        <v>7842.7234472437976</v>
      </c>
      <c r="H158" s="150">
        <v>18.849731417956473</v>
      </c>
      <c r="I158" s="159">
        <f>E158</f>
        <v>0.43</v>
      </c>
      <c r="J158" s="148">
        <f t="shared" ref="J158:J163" si="41">H158*I158*12</f>
        <v>97.264614116655395</v>
      </c>
      <c r="K158" s="185"/>
      <c r="L158" s="131"/>
    </row>
    <row r="159" spans="1:12" x14ac:dyDescent="0.25">
      <c r="A159" s="157" t="str">
        <f t="shared" si="39"/>
        <v>GS&lt;50</v>
      </c>
      <c r="B159" s="143"/>
      <c r="C159" s="123"/>
      <c r="D159" s="146">
        <v>10981.928784784777</v>
      </c>
      <c r="E159" s="158">
        <f>E158</f>
        <v>0.43</v>
      </c>
      <c r="F159" s="148">
        <f t="shared" si="40"/>
        <v>56666.752529489459</v>
      </c>
      <c r="H159" s="150">
        <v>1714.0028161753921</v>
      </c>
      <c r="I159" s="159">
        <f>E159</f>
        <v>0.43</v>
      </c>
      <c r="J159" s="148">
        <f t="shared" si="41"/>
        <v>8844.2545314650233</v>
      </c>
      <c r="K159" s="185"/>
      <c r="L159" s="131"/>
    </row>
    <row r="160" spans="1:12" x14ac:dyDescent="0.25">
      <c r="A160" s="160"/>
      <c r="B160" s="143"/>
      <c r="C160" s="123"/>
      <c r="D160" s="150"/>
      <c r="E160" s="150"/>
      <c r="F160" s="148">
        <f t="shared" si="40"/>
        <v>0</v>
      </c>
      <c r="H160" s="150"/>
      <c r="I160" s="150"/>
      <c r="J160" s="148">
        <f t="shared" si="41"/>
        <v>0</v>
      </c>
      <c r="K160" s="185"/>
      <c r="L160" s="131"/>
    </row>
    <row r="161" spans="1:12" x14ac:dyDescent="0.25">
      <c r="A161" s="160"/>
      <c r="B161" s="143"/>
      <c r="C161" s="123"/>
      <c r="D161" s="150"/>
      <c r="E161" s="150"/>
      <c r="F161" s="148">
        <f t="shared" si="40"/>
        <v>0</v>
      </c>
      <c r="H161" s="150"/>
      <c r="I161" s="150"/>
      <c r="J161" s="148">
        <f t="shared" si="41"/>
        <v>0</v>
      </c>
      <c r="K161" s="185"/>
      <c r="L161" s="131"/>
    </row>
    <row r="162" spans="1:12" x14ac:dyDescent="0.25">
      <c r="A162" s="160"/>
      <c r="B162" s="143"/>
      <c r="C162" s="123"/>
      <c r="D162" s="150"/>
      <c r="E162" s="150"/>
      <c r="F162" s="148">
        <f t="shared" si="40"/>
        <v>0</v>
      </c>
      <c r="H162" s="150"/>
      <c r="I162" s="150"/>
      <c r="J162" s="148">
        <f t="shared" si="41"/>
        <v>0</v>
      </c>
      <c r="K162" s="185"/>
      <c r="L162" s="131"/>
    </row>
    <row r="163" spans="1:12" x14ac:dyDescent="0.25">
      <c r="A163" s="160"/>
      <c r="B163" s="143"/>
      <c r="C163" s="123"/>
      <c r="D163" s="150"/>
      <c r="E163" s="150"/>
      <c r="F163" s="148">
        <f t="shared" si="40"/>
        <v>0</v>
      </c>
      <c r="H163" s="150"/>
      <c r="I163" s="150"/>
      <c r="J163" s="148">
        <f t="shared" si="41"/>
        <v>0</v>
      </c>
      <c r="K163" s="185"/>
      <c r="L163" s="131"/>
    </row>
    <row r="164" spans="1:12" x14ac:dyDescent="0.25">
      <c r="A164" s="160"/>
      <c r="B164" s="143"/>
      <c r="C164" s="123"/>
      <c r="D164" s="150"/>
      <c r="E164" s="150"/>
      <c r="F164" s="148">
        <f t="shared" si="40"/>
        <v>0</v>
      </c>
      <c r="H164" s="150"/>
      <c r="I164" s="150"/>
      <c r="J164" s="148">
        <f>H164*I164*12</f>
        <v>0</v>
      </c>
      <c r="K164" s="161"/>
      <c r="L164" s="131"/>
    </row>
    <row r="165" spans="1:12" x14ac:dyDescent="0.25">
      <c r="A165" s="122" t="s">
        <v>72</v>
      </c>
      <c r="B165" s="143"/>
      <c r="C165" s="123"/>
      <c r="D165" s="127"/>
      <c r="E165" s="127"/>
      <c r="F165" s="148">
        <f>SUM(F157:F164)</f>
        <v>1016980.3837883665</v>
      </c>
      <c r="G165" s="127"/>
      <c r="H165" s="127"/>
      <c r="I165" s="127"/>
      <c r="J165" s="148">
        <f>SUM(J157:J164)</f>
        <v>20753.961077114589</v>
      </c>
      <c r="K165" s="148">
        <f>F165+J165</f>
        <v>1037734.344865481</v>
      </c>
    </row>
    <row r="166" spans="1:12" x14ac:dyDescent="0.25">
      <c r="A166" s="127"/>
      <c r="B166" s="127"/>
      <c r="C166" s="123"/>
      <c r="D166" s="127"/>
      <c r="E166" s="127"/>
      <c r="F166" s="127"/>
      <c r="G166" s="127"/>
      <c r="H166" s="127"/>
      <c r="I166" s="127"/>
      <c r="J166" s="127"/>
    </row>
    <row r="167" spans="1:12" x14ac:dyDescent="0.25">
      <c r="A167" s="122" t="s">
        <v>85</v>
      </c>
      <c r="B167" s="127"/>
      <c r="C167" s="123"/>
      <c r="D167" s="127"/>
      <c r="E167" s="127"/>
      <c r="F167" s="148">
        <f>SUM(F24+F61+F78+F93+F138+F153+F165+F123)</f>
        <v>443308789.98229778</v>
      </c>
      <c r="G167" s="127"/>
      <c r="H167" s="127"/>
      <c r="I167" s="127"/>
      <c r="J167" s="148">
        <f>J24+J44+J61+J78+J93+J108+J123+J138+J153+J165</f>
        <v>192888057.54609242</v>
      </c>
      <c r="K167" s="135">
        <f>+F167+J167</f>
        <v>636196847.52839017</v>
      </c>
    </row>
    <row r="168" spans="1:12" ht="15.75" thickBot="1" x14ac:dyDescent="0.3">
      <c r="A168" s="122" t="s">
        <v>86</v>
      </c>
      <c r="B168" s="162">
        <v>0.13100000000000001</v>
      </c>
      <c r="C168" s="123"/>
      <c r="D168" s="150"/>
      <c r="E168" s="150"/>
      <c r="F168" s="163">
        <f>-F167*B168</f>
        <v>-58073451.487681009</v>
      </c>
      <c r="G168" s="127"/>
      <c r="H168" s="150"/>
      <c r="I168" s="150"/>
      <c r="J168" s="127">
        <v>0</v>
      </c>
      <c r="K168" s="135">
        <f>+F168+J168</f>
        <v>-58073451.487681009</v>
      </c>
    </row>
    <row r="169" spans="1:12" ht="15.75" thickBot="1" x14ac:dyDescent="0.3">
      <c r="A169" s="122" t="s">
        <v>48</v>
      </c>
      <c r="B169" s="164"/>
      <c r="C169" s="165"/>
      <c r="D169" s="122"/>
      <c r="E169" s="122"/>
      <c r="F169" s="166">
        <f>+F167+F168</f>
        <v>385235338.49461675</v>
      </c>
      <c r="G169" s="122"/>
      <c r="H169" s="122"/>
      <c r="I169" s="122"/>
      <c r="J169" s="166">
        <f>+J167+J168</f>
        <v>192888057.54609242</v>
      </c>
      <c r="K169" s="166">
        <f>+K167+K168</f>
        <v>578123396.04070914</v>
      </c>
    </row>
    <row r="170" spans="1:12" ht="15.75" thickTop="1" x14ac:dyDescent="0.25">
      <c r="A170" s="165"/>
      <c r="B170" s="167"/>
      <c r="C170" s="116"/>
      <c r="D170" s="116"/>
      <c r="E170" s="116"/>
      <c r="F170" s="168"/>
      <c r="G170" s="116"/>
      <c r="H170" s="116"/>
      <c r="I170" s="116"/>
      <c r="J170" s="168"/>
      <c r="K170" s="168"/>
    </row>
    <row r="171" spans="1:12" x14ac:dyDescent="0.25">
      <c r="A171" s="123" t="s">
        <v>87</v>
      </c>
    </row>
    <row r="172" spans="1:12" x14ac:dyDescent="0.25">
      <c r="A172" s="123" t="s">
        <v>88</v>
      </c>
    </row>
    <row r="173" spans="1:12" x14ac:dyDescent="0.25">
      <c r="A173" s="116"/>
    </row>
    <row r="174" spans="1:12" x14ac:dyDescent="0.25">
      <c r="D174" s="201" t="str">
        <f>D10 &amp; " - Cop"</f>
        <v>2031 Test Year - Cop</v>
      </c>
      <c r="E174" s="201"/>
    </row>
    <row r="175" spans="1:12" x14ac:dyDescent="0.25">
      <c r="D175" s="127" t="s">
        <v>89</v>
      </c>
      <c r="E175" s="169">
        <f>K24</f>
        <v>358795622.79294074</v>
      </c>
    </row>
    <row r="176" spans="1:12" x14ac:dyDescent="0.25">
      <c r="D176" s="127" t="s">
        <v>90</v>
      </c>
      <c r="E176" s="136">
        <f>K44</f>
        <v>118627115.04699086</v>
      </c>
    </row>
    <row r="177" spans="4:5" x14ac:dyDescent="0.25">
      <c r="D177" s="127" t="s">
        <v>91</v>
      </c>
      <c r="E177" s="136">
        <f>(K93+K108+K123+K138)</f>
        <v>31709582.977730632</v>
      </c>
    </row>
    <row r="178" spans="4:5" x14ac:dyDescent="0.25">
      <c r="D178" s="127" t="s">
        <v>92</v>
      </c>
      <c r="E178" s="136">
        <f>K61</f>
        <v>69562150.484095261</v>
      </c>
    </row>
    <row r="179" spans="4:5" x14ac:dyDescent="0.25">
      <c r="D179" s="127" t="s">
        <v>93</v>
      </c>
      <c r="E179" s="136">
        <f>K78</f>
        <v>48594300.937082134</v>
      </c>
    </row>
    <row r="180" spans="4:5" x14ac:dyDescent="0.25">
      <c r="D180" s="127" t="s">
        <v>94</v>
      </c>
      <c r="E180" s="136">
        <f>K153</f>
        <v>7870340.9446851136</v>
      </c>
    </row>
    <row r="181" spans="4:5" x14ac:dyDescent="0.25">
      <c r="D181" s="127" t="s">
        <v>95</v>
      </c>
      <c r="E181" s="136">
        <f>K165</f>
        <v>1037734.344865481</v>
      </c>
    </row>
    <row r="182" spans="4:5" x14ac:dyDescent="0.25">
      <c r="D182" s="127" t="s">
        <v>96</v>
      </c>
      <c r="E182" s="136">
        <f>+K168</f>
        <v>-58073451.487681009</v>
      </c>
    </row>
    <row r="183" spans="4:5" x14ac:dyDescent="0.25">
      <c r="D183" s="122" t="s">
        <v>48</v>
      </c>
      <c r="E183" s="170">
        <f>SUM(E175:E182)</f>
        <v>578123396.04070914</v>
      </c>
    </row>
    <row r="184" spans="4:5" x14ac:dyDescent="0.25">
      <c r="E184" s="111">
        <f>+E183-K169</f>
        <v>0</v>
      </c>
    </row>
  </sheetData>
  <mergeCells count="90">
    <mergeCell ref="K157:K163"/>
    <mergeCell ref="D174:E174"/>
    <mergeCell ref="K142:K152"/>
    <mergeCell ref="B155:B156"/>
    <mergeCell ref="D155:D156"/>
    <mergeCell ref="E155:E156"/>
    <mergeCell ref="F155:F156"/>
    <mergeCell ref="H155:H156"/>
    <mergeCell ref="I155:I156"/>
    <mergeCell ref="J155:J156"/>
    <mergeCell ref="K155:K156"/>
    <mergeCell ref="K127:K137"/>
    <mergeCell ref="B140:B141"/>
    <mergeCell ref="D140:D141"/>
    <mergeCell ref="E140:E141"/>
    <mergeCell ref="F140:F141"/>
    <mergeCell ref="H140:H141"/>
    <mergeCell ref="I140:I141"/>
    <mergeCell ref="J140:J141"/>
    <mergeCell ref="K140:K141"/>
    <mergeCell ref="K112:K122"/>
    <mergeCell ref="B125:B126"/>
    <mergeCell ref="D125:D126"/>
    <mergeCell ref="E125:E126"/>
    <mergeCell ref="F125:F126"/>
    <mergeCell ref="H125:H126"/>
    <mergeCell ref="I125:I126"/>
    <mergeCell ref="J125:J126"/>
    <mergeCell ref="K125:K126"/>
    <mergeCell ref="K97:K107"/>
    <mergeCell ref="B110:B111"/>
    <mergeCell ref="D110:D111"/>
    <mergeCell ref="E110:E111"/>
    <mergeCell ref="F110:F111"/>
    <mergeCell ref="H110:H111"/>
    <mergeCell ref="I110:I111"/>
    <mergeCell ref="J110:J111"/>
    <mergeCell ref="K110:K111"/>
    <mergeCell ref="K82:K92"/>
    <mergeCell ref="B95:B96"/>
    <mergeCell ref="D95:D96"/>
    <mergeCell ref="E95:E96"/>
    <mergeCell ref="F95:F96"/>
    <mergeCell ref="H95:H96"/>
    <mergeCell ref="I95:I96"/>
    <mergeCell ref="J95:J96"/>
    <mergeCell ref="K95:K96"/>
    <mergeCell ref="K65:K77"/>
    <mergeCell ref="B80:B81"/>
    <mergeCell ref="D80:D81"/>
    <mergeCell ref="E80:E81"/>
    <mergeCell ref="F80:F81"/>
    <mergeCell ref="H80:H81"/>
    <mergeCell ref="I80:I81"/>
    <mergeCell ref="J80:J81"/>
    <mergeCell ref="K80:K81"/>
    <mergeCell ref="K48:K60"/>
    <mergeCell ref="B63:B64"/>
    <mergeCell ref="D63:D64"/>
    <mergeCell ref="E63:E64"/>
    <mergeCell ref="F63:F64"/>
    <mergeCell ref="H63:H64"/>
    <mergeCell ref="I63:I64"/>
    <mergeCell ref="J63:J64"/>
    <mergeCell ref="K63:K64"/>
    <mergeCell ref="K28:K43"/>
    <mergeCell ref="B46:B47"/>
    <mergeCell ref="D46:D47"/>
    <mergeCell ref="E46:E47"/>
    <mergeCell ref="F46:F47"/>
    <mergeCell ref="H46:H47"/>
    <mergeCell ref="I46:I47"/>
    <mergeCell ref="J46:J47"/>
    <mergeCell ref="K46:K47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B11:B12"/>
    <mergeCell ref="A1:J1"/>
    <mergeCell ref="E9:F9"/>
    <mergeCell ref="I9:J9"/>
    <mergeCell ref="E10:F10"/>
    <mergeCell ref="I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EC80-85C0-4701-A4C7-6D94402CF7E7}">
  <sheetPr codeName="Sheet3"/>
  <dimension ref="A1:L184"/>
  <sheetViews>
    <sheetView zoomScale="115" zoomScaleNormal="115" workbookViewId="0">
      <selection activeCell="H29" sqref="H29"/>
    </sheetView>
  </sheetViews>
  <sheetFormatPr defaultColWidth="9.28515625" defaultRowHeight="15" x14ac:dyDescent="0.25"/>
  <cols>
    <col min="1" max="1" width="37" style="1" customWidth="1"/>
    <col min="2" max="2" width="8" style="1" bestFit="1" customWidth="1"/>
    <col min="3" max="3" width="1.5703125" style="1" customWidth="1"/>
    <col min="4" max="4" width="23.28515625" style="1" bestFit="1" customWidth="1"/>
    <col min="5" max="5" width="15.28515625" style="1" bestFit="1" customWidth="1"/>
    <col min="6" max="6" width="15.28515625" style="1" customWidth="1"/>
    <col min="7" max="7" width="2.28515625" style="1" customWidth="1"/>
    <col min="8" max="8" width="19.28515625" style="1" customWidth="1"/>
    <col min="9" max="9" width="16.5703125" style="1" customWidth="1"/>
    <col min="10" max="10" width="17.5703125" style="1" customWidth="1"/>
    <col min="11" max="11" width="16.28515625" style="1" bestFit="1" customWidth="1"/>
    <col min="12" max="12" width="12" style="1" bestFit="1" customWidth="1"/>
    <col min="13" max="16384" width="9.28515625" style="1"/>
  </cols>
  <sheetData>
    <row r="1" spans="1:11" ht="21" x14ac:dyDescent="0.35">
      <c r="A1" s="184" t="s">
        <v>59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4" t="s">
        <v>0</v>
      </c>
      <c r="K2" s="174" t="s">
        <v>110</v>
      </c>
    </row>
    <row r="3" spans="1:1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4" t="s">
        <v>1</v>
      </c>
      <c r="K3" s="5" t="s">
        <v>111</v>
      </c>
    </row>
    <row r="4" spans="1:1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4" t="s">
        <v>3</v>
      </c>
      <c r="K4" s="5">
        <v>3</v>
      </c>
    </row>
    <row r="5" spans="1:1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4" t="s">
        <v>4</v>
      </c>
      <c r="K5" s="5">
        <v>1</v>
      </c>
    </row>
    <row r="6" spans="1:1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4" t="s">
        <v>5</v>
      </c>
      <c r="K6" s="5"/>
    </row>
    <row r="7" spans="1:11" x14ac:dyDescent="0.25">
      <c r="A7" s="1" t="s">
        <v>60</v>
      </c>
      <c r="J7" s="4"/>
      <c r="K7" s="9"/>
    </row>
    <row r="8" spans="1:11" x14ac:dyDescent="0.25">
      <c r="A8" s="1" t="s">
        <v>61</v>
      </c>
      <c r="J8" s="4" t="s">
        <v>6</v>
      </c>
      <c r="K8" s="175">
        <v>46010</v>
      </c>
    </row>
    <row r="9" spans="1:11" x14ac:dyDescent="0.25">
      <c r="A9" s="1" t="s">
        <v>62</v>
      </c>
      <c r="E9" s="185"/>
      <c r="F9" s="185"/>
      <c r="G9" s="8"/>
      <c r="H9" s="8"/>
      <c r="I9" s="185"/>
      <c r="J9" s="185"/>
    </row>
    <row r="10" spans="1:11" x14ac:dyDescent="0.25">
      <c r="B10" s="113"/>
      <c r="C10" s="114"/>
      <c r="D10" s="173" t="str">
        <f>'App.2-ZA_Com. Exp. (2027)'!G26</f>
        <v>2027 Test Year</v>
      </c>
      <c r="E10" s="186" t="s">
        <v>13</v>
      </c>
      <c r="F10" s="186"/>
      <c r="G10" s="116"/>
      <c r="H10" s="115" t="str">
        <f>D10</f>
        <v>2027 Test Year</v>
      </c>
      <c r="I10" s="186" t="s">
        <v>12</v>
      </c>
      <c r="J10" s="186"/>
      <c r="K10" s="117" t="s">
        <v>63</v>
      </c>
    </row>
    <row r="11" spans="1:11" x14ac:dyDescent="0.25">
      <c r="A11" s="118" t="s">
        <v>64</v>
      </c>
      <c r="B11" s="190" t="s">
        <v>65</v>
      </c>
      <c r="C11" s="119"/>
      <c r="D11" s="120" t="s">
        <v>66</v>
      </c>
      <c r="E11" s="120" t="s">
        <v>67</v>
      </c>
      <c r="F11" s="57" t="s">
        <v>68</v>
      </c>
      <c r="G11" s="8"/>
      <c r="H11" s="120" t="s">
        <v>66</v>
      </c>
      <c r="I11" s="120" t="s">
        <v>67</v>
      </c>
      <c r="J11" s="57" t="s">
        <v>68</v>
      </c>
      <c r="K11" s="121" t="s">
        <v>69</v>
      </c>
    </row>
    <row r="12" spans="1:11" x14ac:dyDescent="0.25">
      <c r="A12" s="122" t="s">
        <v>70</v>
      </c>
      <c r="B12" s="191"/>
      <c r="C12" s="123"/>
      <c r="D12" s="124"/>
      <c r="E12" s="125"/>
      <c r="F12" s="126"/>
      <c r="H12" s="124"/>
      <c r="I12" s="125"/>
      <c r="J12" s="126"/>
      <c r="K12" s="187"/>
    </row>
    <row r="13" spans="1:11" x14ac:dyDescent="0.25">
      <c r="A13" s="127" t="s">
        <v>38</v>
      </c>
      <c r="B13" s="128"/>
      <c r="C13" s="123"/>
      <c r="D13" s="124">
        <f>'App.2-ZA_Com. Exp. (2027)'!I29</f>
        <v>1628419434.0458386</v>
      </c>
      <c r="E13" s="171"/>
      <c r="F13" s="129">
        <f>D13*'App.2-ZA_Com. Exp. (2027)'!K29</f>
        <v>173013694.74099451</v>
      </c>
      <c r="H13" s="124">
        <f>'App.2-ZA_Com. Exp. (2027)'!H29</f>
        <v>20195482.977051001</v>
      </c>
      <c r="I13" s="130"/>
      <c r="J13" s="126">
        <f>H13*'App.2-ZA_Com. Exp. (2027)'!J29</f>
        <v>712364.60944084846</v>
      </c>
      <c r="K13" s="187"/>
    </row>
    <row r="14" spans="1:11" x14ac:dyDescent="0.25">
      <c r="A14" s="127" t="s">
        <v>40</v>
      </c>
      <c r="B14" s="128"/>
      <c r="C14" s="123"/>
      <c r="D14" s="124">
        <f>'App.2-ZA_Com. Exp. (2027)'!I30</f>
        <v>14082311.953655418</v>
      </c>
      <c r="E14" s="171"/>
      <c r="F14" s="129">
        <f>D14*'App.2-ZA_Com. Exp. (2027)'!K30</f>
        <v>1496194.8811577577</v>
      </c>
      <c r="H14" s="124">
        <f>'App.2-ZA_Com. Exp. (2027)'!H30</f>
        <v>174647.32082629041</v>
      </c>
      <c r="I14" s="130"/>
      <c r="J14" s="126">
        <f>H14*'App.2-ZA_Com. Exp. (2027)'!J30</f>
        <v>6160.4157044268914</v>
      </c>
      <c r="K14" s="187"/>
    </row>
    <row r="15" spans="1:11" x14ac:dyDescent="0.25">
      <c r="A15" s="127" t="s">
        <v>41</v>
      </c>
      <c r="B15" s="128"/>
      <c r="C15" s="123"/>
      <c r="D15" s="124">
        <f>'App.2-ZA_Com. Exp. (2027)'!I31</f>
        <v>339922415.84662682</v>
      </c>
      <c r="E15" s="171"/>
      <c r="F15" s="129">
        <f>D15*'App.2-ZA_Com. Exp. (2027)'!K31</f>
        <v>36115531.331379458</v>
      </c>
      <c r="H15" s="124">
        <f>'App.2-ZA_Com. Exp. (2027)'!H31</f>
        <v>53002546.974631585</v>
      </c>
      <c r="I15" s="130"/>
      <c r="J15" s="126">
        <f>H15*'App.2-ZA_Com. Exp. (2027)'!J31</f>
        <v>1869583.3478139008</v>
      </c>
      <c r="K15" s="187"/>
    </row>
    <row r="16" spans="1:11" x14ac:dyDescent="0.25">
      <c r="A16" s="127" t="s">
        <v>42</v>
      </c>
      <c r="B16" s="128"/>
      <c r="C16" s="123"/>
      <c r="D16" s="124">
        <f>'App.2-ZA_Com. Exp. (2027)'!I32</f>
        <v>484622485.32437748</v>
      </c>
      <c r="E16" s="171"/>
      <c r="F16" s="129">
        <f>D16*'App.2-ZA_Com. Exp. (2027)'!K32</f>
        <v>51489392.098580018</v>
      </c>
      <c r="H16" s="124">
        <f>'App.2-ZA_Com. Exp. (2027)'!H32</f>
        <v>831032183.5383842</v>
      </c>
      <c r="I16" s="130"/>
      <c r="J16" s="126">
        <f>H16*'App.2-ZA_Com. Exp. (2027)'!J32</f>
        <v>29313382.479231093</v>
      </c>
      <c r="K16" s="187"/>
    </row>
    <row r="17" spans="1:12" x14ac:dyDescent="0.25">
      <c r="A17" s="127" t="s">
        <v>43</v>
      </c>
      <c r="B17" s="128"/>
      <c r="C17" s="123"/>
      <c r="D17" s="124">
        <f>'App.2-ZA_Com. Exp. (2027)'!I33</f>
        <v>8473668.3034613822</v>
      </c>
      <c r="E17" s="171"/>
      <c r="F17" s="129">
        <f>D17*'App.2-ZA_Com. Exp. (2027)'!K33</f>
        <v>900296.71136327158</v>
      </c>
      <c r="H17" s="124">
        <f>'App.2-ZA_Com. Exp. (2027)'!H33</f>
        <v>51538151.546735093</v>
      </c>
      <c r="I17" s="130"/>
      <c r="J17" s="126">
        <f>H17*'App.2-ZA_Com. Exp. (2027)'!J33</f>
        <v>1817929.0507492621</v>
      </c>
      <c r="K17" s="187"/>
    </row>
    <row r="18" spans="1:12" x14ac:dyDescent="0.25">
      <c r="A18" s="127" t="s">
        <v>44</v>
      </c>
      <c r="B18" s="128"/>
      <c r="C18" s="123"/>
      <c r="D18" s="124">
        <f>'App.2-ZA_Com. Exp. (2027)'!I34</f>
        <v>0</v>
      </c>
      <c r="E18" s="171"/>
      <c r="F18" s="129">
        <f>D18*'App.2-ZA_Com. Exp. (2027)'!K34</f>
        <v>0</v>
      </c>
      <c r="H18" s="124">
        <f>'App.2-ZA_Com. Exp. (2027)'!H34</f>
        <v>49128108.129117675</v>
      </c>
      <c r="I18" s="130"/>
      <c r="J18" s="126">
        <f>H18*'App.2-ZA_Com. Exp. (2027)'!J34</f>
        <v>1732918.4748755665</v>
      </c>
      <c r="K18" s="187"/>
    </row>
    <row r="19" spans="1:12" x14ac:dyDescent="0.25">
      <c r="A19" s="127" t="s">
        <v>45</v>
      </c>
      <c r="B19" s="128"/>
      <c r="C19" s="123"/>
      <c r="D19" s="124">
        <f>'App.2-ZA_Com. Exp. (2027)'!I35</f>
        <v>0</v>
      </c>
      <c r="E19" s="171"/>
      <c r="F19" s="129">
        <f>D19*'App.2-ZA_Com. Exp. (2027)'!K35</f>
        <v>0</v>
      </c>
      <c r="H19" s="124">
        <f>'App.2-ZA_Com. Exp. (2027)'!H35</f>
        <v>17146297.255072951</v>
      </c>
      <c r="I19" s="130"/>
      <c r="J19" s="126">
        <f>H19*'App.2-ZA_Com. Exp. (2027)'!J35</f>
        <v>604809.27152603888</v>
      </c>
      <c r="K19" s="187"/>
    </row>
    <row r="20" spans="1:12" x14ac:dyDescent="0.25">
      <c r="A20" s="127" t="s">
        <v>46</v>
      </c>
      <c r="B20" s="128"/>
      <c r="C20" s="123"/>
      <c r="D20" s="124">
        <f>'App.2-ZA_Com. Exp. (2027)'!I36</f>
        <v>248541.88928054867</v>
      </c>
      <c r="E20" s="171"/>
      <c r="F20" s="129">
        <f>D20*'App.2-ZA_Com. Exp. (2027)'!K36</f>
        <v>26406.679792255822</v>
      </c>
      <c r="H20" s="124">
        <f>'App.2-ZA_Com. Exp. (2027)'!H36</f>
        <v>0</v>
      </c>
      <c r="I20" s="130"/>
      <c r="J20" s="126">
        <f>H20*'App.2-ZA_Com. Exp. (2027)'!J36</f>
        <v>0</v>
      </c>
      <c r="K20" s="187"/>
    </row>
    <row r="21" spans="1:12" x14ac:dyDescent="0.25">
      <c r="A21" s="127" t="s">
        <v>47</v>
      </c>
      <c r="B21" s="128"/>
      <c r="C21" s="123"/>
      <c r="D21" s="124">
        <f>'App.2-ZA_Com. Exp. (2027)'!I37</f>
        <v>6668816.9856978264</v>
      </c>
      <c r="E21" s="171"/>
      <c r="F21" s="129">
        <f>D21*'App.2-ZA_Com. Exp. (2027)'!K37</f>
        <v>708537.76497892407</v>
      </c>
      <c r="H21" s="124">
        <f>'App.2-ZA_Com. Exp. (2027)'!H37</f>
        <v>4232.0663005657252</v>
      </c>
      <c r="I21" s="130"/>
      <c r="J21" s="126">
        <f>H21*'App.2-ZA_Com. Exp. (2027)'!J37</f>
        <v>149.2796315273122</v>
      </c>
      <c r="K21" s="187"/>
    </row>
    <row r="22" spans="1:12" x14ac:dyDescent="0.25">
      <c r="A22" s="127" t="s">
        <v>71</v>
      </c>
      <c r="B22" s="128"/>
      <c r="C22" s="131"/>
      <c r="D22" s="124">
        <v>0</v>
      </c>
      <c r="E22" s="171"/>
      <c r="F22" s="129">
        <v>0</v>
      </c>
      <c r="H22" s="124">
        <f>'App.2-ZA_Com. Exp. (2027)'!H38</f>
        <v>0</v>
      </c>
      <c r="I22" s="130"/>
      <c r="J22" s="126">
        <v>0</v>
      </c>
      <c r="K22" s="187"/>
    </row>
    <row r="23" spans="1:12" x14ac:dyDescent="0.25">
      <c r="A23" s="127" t="s">
        <v>71</v>
      </c>
      <c r="B23" s="132"/>
      <c r="C23" s="123"/>
      <c r="D23" s="124">
        <v>0</v>
      </c>
      <c r="E23" s="171"/>
      <c r="F23" s="129">
        <v>0</v>
      </c>
      <c r="H23" s="124">
        <f>'App.2-ZA_Com. Exp. (2027)'!H39</f>
        <v>0</v>
      </c>
      <c r="I23" s="130"/>
      <c r="J23" s="126">
        <v>0</v>
      </c>
      <c r="K23" s="187"/>
    </row>
    <row r="24" spans="1:12" x14ac:dyDescent="0.25">
      <c r="A24" s="122" t="s">
        <v>72</v>
      </c>
      <c r="B24" s="127"/>
      <c r="C24" s="123"/>
      <c r="D24" s="124"/>
      <c r="E24" s="133"/>
      <c r="F24" s="129">
        <f>SUM(F13:F23)</f>
        <v>263750054.2082462</v>
      </c>
      <c r="G24" s="127"/>
      <c r="H24" s="124"/>
      <c r="I24" s="134"/>
      <c r="J24" s="135">
        <f>SUM(J13:J23)</f>
        <v>36057296.928972669</v>
      </c>
      <c r="K24" s="136">
        <f>F24+J24</f>
        <v>299807351.13721889</v>
      </c>
      <c r="L24" s="1" t="s">
        <v>73</v>
      </c>
    </row>
    <row r="25" spans="1:12" ht="7.5" customHeight="1" x14ac:dyDescent="0.25">
      <c r="D25" s="137"/>
      <c r="I25" s="188"/>
      <c r="J25" s="189"/>
    </row>
    <row r="26" spans="1:12" x14ac:dyDescent="0.25">
      <c r="A26" s="118" t="s">
        <v>74</v>
      </c>
      <c r="B26" s="190" t="s">
        <v>65</v>
      </c>
      <c r="C26" s="119"/>
      <c r="D26" s="192" t="s">
        <v>66</v>
      </c>
      <c r="E26" s="193" t="s">
        <v>67</v>
      </c>
      <c r="F26" s="194" t="s">
        <v>68</v>
      </c>
      <c r="G26" s="8"/>
      <c r="H26" s="196" t="s">
        <v>66</v>
      </c>
      <c r="I26" s="193" t="s">
        <v>67</v>
      </c>
      <c r="J26" s="194" t="s">
        <v>68</v>
      </c>
      <c r="K26" s="192" t="s">
        <v>63</v>
      </c>
    </row>
    <row r="27" spans="1:12" x14ac:dyDescent="0.25">
      <c r="A27" s="122" t="s">
        <v>75</v>
      </c>
      <c r="B27" s="191"/>
      <c r="C27" s="119"/>
      <c r="D27" s="188"/>
      <c r="E27" s="189"/>
      <c r="F27" s="195"/>
      <c r="G27" s="8"/>
      <c r="H27" s="197"/>
      <c r="I27" s="189"/>
      <c r="J27" s="195"/>
      <c r="K27" s="198"/>
    </row>
    <row r="28" spans="1:12" x14ac:dyDescent="0.25">
      <c r="A28" s="127" t="str">
        <f>IF(A13="","",A13 &amp; " - Class B")</f>
        <v>Residential - Class B</v>
      </c>
      <c r="B28" s="128"/>
      <c r="C28" s="123"/>
      <c r="D28" s="77"/>
      <c r="E28" s="77"/>
      <c r="F28" s="141">
        <f>D28*E28</f>
        <v>0</v>
      </c>
      <c r="H28" s="142"/>
      <c r="I28" s="77"/>
      <c r="J28" s="126">
        <f>'App.2-ZA_Com. Exp. (2027)'!L55</f>
        <v>1433332.6561937849</v>
      </c>
      <c r="K28" s="187"/>
    </row>
    <row r="29" spans="1:12" x14ac:dyDescent="0.25">
      <c r="A29" s="127" t="str">
        <f t="shared" ref="A29:A38" si="0">IF(A14="","",A14 &amp; " - Class B")</f>
        <v>Residential Seasonal - Class B</v>
      </c>
      <c r="B29" s="128"/>
      <c r="C29" s="123"/>
      <c r="D29" s="77"/>
      <c r="E29" s="77"/>
      <c r="F29" s="141">
        <f t="shared" ref="F29:F38" si="1">D29*E29</f>
        <v>0</v>
      </c>
      <c r="H29" s="142"/>
      <c r="I29" s="77"/>
      <c r="J29" s="126">
        <f>'App.2-ZA_Com. Exp. (2027)'!L56</f>
        <v>12395.232564704353</v>
      </c>
      <c r="K29" s="187"/>
    </row>
    <row r="30" spans="1:12" x14ac:dyDescent="0.25">
      <c r="A30" s="127" t="str">
        <f t="shared" si="0"/>
        <v>GS&lt;50 - Class B</v>
      </c>
      <c r="B30" s="128"/>
      <c r="C30" s="123"/>
      <c r="D30" s="77"/>
      <c r="E30" s="77"/>
      <c r="F30" s="141">
        <f t="shared" si="1"/>
        <v>0</v>
      </c>
      <c r="H30" s="142"/>
      <c r="I30" s="77"/>
      <c r="J30" s="126">
        <f>'App.2-ZA_Com. Exp. (2027)'!L57</f>
        <v>3761746.2046593716</v>
      </c>
      <c r="K30" s="187"/>
    </row>
    <row r="31" spans="1:12" x14ac:dyDescent="0.25">
      <c r="A31" s="127" t="str">
        <f t="shared" si="0"/>
        <v>GS 50 - 2,999 - Class B</v>
      </c>
      <c r="B31" s="128"/>
      <c r="C31" s="123"/>
      <c r="D31" s="77"/>
      <c r="E31" s="77"/>
      <c r="F31" s="141">
        <f t="shared" si="1"/>
        <v>0</v>
      </c>
      <c r="H31" s="142"/>
      <c r="I31" s="77"/>
      <c r="J31" s="126">
        <f>'App.2-ZA_Com. Exp. (2027)'!L58</f>
        <v>58980791.316907018</v>
      </c>
      <c r="K31" s="187"/>
    </row>
    <row r="32" spans="1:12" x14ac:dyDescent="0.25">
      <c r="A32" s="127" t="str">
        <f t="shared" si="0"/>
        <v>GS 3,000 - 4,999 - Class B</v>
      </c>
      <c r="B32" s="128"/>
      <c r="C32" s="123"/>
      <c r="D32" s="77"/>
      <c r="E32" s="77"/>
      <c r="F32" s="141">
        <f t="shared" si="1"/>
        <v>0</v>
      </c>
      <c r="H32" s="142"/>
      <c r="I32" s="77"/>
      <c r="J32" s="126">
        <f>'App.2-ZA_Com. Exp. (2027)'!L59</f>
        <v>3657813.7663626466</v>
      </c>
      <c r="K32" s="187"/>
    </row>
    <row r="33" spans="1:12" x14ac:dyDescent="0.25">
      <c r="A33" s="127" t="str">
        <f t="shared" si="0"/>
        <v>Large Use - Class B</v>
      </c>
      <c r="B33" s="128"/>
      <c r="C33" s="123"/>
      <c r="D33" s="77"/>
      <c r="E33" s="77"/>
      <c r="F33" s="141">
        <f t="shared" si="1"/>
        <v>0</v>
      </c>
      <c r="H33" s="142"/>
      <c r="I33" s="77"/>
      <c r="J33" s="126">
        <f>'App.2-ZA_Com. Exp. (2027)'!L60</f>
        <v>3486765.9168390031</v>
      </c>
      <c r="K33" s="187"/>
    </row>
    <row r="34" spans="1:12" x14ac:dyDescent="0.25">
      <c r="A34" s="127" t="str">
        <f t="shared" si="0"/>
        <v>Street Light - Class B</v>
      </c>
      <c r="B34" s="128"/>
      <c r="C34" s="123"/>
      <c r="D34" s="77"/>
      <c r="E34" s="77"/>
      <c r="F34" s="141">
        <f t="shared" si="1"/>
        <v>0</v>
      </c>
      <c r="H34" s="142"/>
      <c r="I34" s="77"/>
      <c r="J34" s="126">
        <f>'App.2-ZA_Com. Exp. (2027)'!L61</f>
        <v>1216923.0028531172</v>
      </c>
      <c r="K34" s="187"/>
    </row>
    <row r="35" spans="1:12" x14ac:dyDescent="0.25">
      <c r="A35" s="127" t="str">
        <f t="shared" si="0"/>
        <v>Sentinel Light - Class B</v>
      </c>
      <c r="B35" s="128"/>
      <c r="C35" s="123"/>
      <c r="D35" s="77"/>
      <c r="E35" s="77"/>
      <c r="F35" s="141">
        <f t="shared" si="1"/>
        <v>0</v>
      </c>
      <c r="H35" s="142"/>
      <c r="I35" s="77"/>
      <c r="J35" s="126">
        <f>'App.2-ZA_Com. Exp. (2027)'!L62</f>
        <v>0</v>
      </c>
      <c r="K35" s="187"/>
    </row>
    <row r="36" spans="1:12" x14ac:dyDescent="0.25">
      <c r="A36" s="127" t="str">
        <f t="shared" si="0"/>
        <v>USL - Class B</v>
      </c>
      <c r="B36" s="128"/>
      <c r="C36" s="123"/>
      <c r="D36" s="77"/>
      <c r="E36" s="77"/>
      <c r="F36" s="141">
        <f t="shared" si="1"/>
        <v>0</v>
      </c>
      <c r="H36" s="142"/>
      <c r="I36" s="77"/>
      <c r="J36" s="126">
        <f>'App.2-ZA_Com. Exp. (2027)'!L63</f>
        <v>300.36215715519586</v>
      </c>
      <c r="K36" s="187"/>
    </row>
    <row r="37" spans="1:12" x14ac:dyDescent="0.25">
      <c r="A37" s="127" t="str">
        <f t="shared" si="0"/>
        <v/>
      </c>
      <c r="B37" s="128"/>
      <c r="C37" s="123"/>
      <c r="D37" s="77"/>
      <c r="E37" s="77"/>
      <c r="F37" s="141">
        <f t="shared" si="1"/>
        <v>0</v>
      </c>
      <c r="H37" s="142"/>
      <c r="I37" s="77"/>
      <c r="J37" s="126">
        <v>0</v>
      </c>
      <c r="K37" s="187"/>
    </row>
    <row r="38" spans="1:12" x14ac:dyDescent="0.25">
      <c r="A38" s="127" t="str">
        <f t="shared" si="0"/>
        <v/>
      </c>
      <c r="B38" s="128"/>
      <c r="C38" s="123"/>
      <c r="D38" s="77"/>
      <c r="E38" s="77"/>
      <c r="F38" s="141">
        <f t="shared" si="1"/>
        <v>0</v>
      </c>
      <c r="H38" s="142"/>
      <c r="I38" s="77"/>
      <c r="J38" s="126">
        <v>0</v>
      </c>
      <c r="K38" s="187"/>
    </row>
    <row r="39" spans="1:12" x14ac:dyDescent="0.25">
      <c r="A39" s="127" t="s">
        <v>71</v>
      </c>
      <c r="B39" s="128"/>
      <c r="C39" s="123"/>
      <c r="D39" s="77"/>
      <c r="E39" s="77"/>
      <c r="F39" s="141">
        <f>D39*E39</f>
        <v>0</v>
      </c>
      <c r="H39" s="142"/>
      <c r="I39" s="77"/>
      <c r="J39" s="126">
        <f>'App.2-ZA_Com. Exp. (2027)'!L45</f>
        <v>1560.7720593578365</v>
      </c>
      <c r="K39" s="187"/>
    </row>
    <row r="40" spans="1:12" x14ac:dyDescent="0.25">
      <c r="A40" s="127" t="s">
        <v>71</v>
      </c>
      <c r="B40" s="128"/>
      <c r="C40" s="123"/>
      <c r="D40" s="77"/>
      <c r="E40" s="77"/>
      <c r="F40" s="141">
        <f>D40*E40</f>
        <v>0</v>
      </c>
      <c r="H40" s="142"/>
      <c r="I40" s="77"/>
      <c r="J40" s="126">
        <f>'App.2-ZA_Com. Exp. (2027)'!L46</f>
        <v>3162331.6598907528</v>
      </c>
      <c r="K40" s="187"/>
    </row>
    <row r="41" spans="1:12" x14ac:dyDescent="0.25">
      <c r="A41" s="127" t="s">
        <v>71</v>
      </c>
      <c r="B41" s="128"/>
      <c r="C41" s="123"/>
      <c r="D41" s="77"/>
      <c r="E41" s="77"/>
      <c r="F41" s="141">
        <f>D41*E41</f>
        <v>0</v>
      </c>
      <c r="H41" s="142"/>
      <c r="I41" s="77"/>
      <c r="J41" s="126">
        <f>'App.2-ZA_Com. Exp. (2027)'!L47</f>
        <v>7973047.1924219523</v>
      </c>
      <c r="K41" s="187"/>
      <c r="L41" s="8"/>
    </row>
    <row r="42" spans="1:12" x14ac:dyDescent="0.25">
      <c r="A42" s="127" t="s">
        <v>71</v>
      </c>
      <c r="B42" s="128"/>
      <c r="C42" s="123"/>
      <c r="D42" s="77"/>
      <c r="E42" s="77"/>
      <c r="F42" s="141">
        <f>D42*E42</f>
        <v>0</v>
      </c>
      <c r="H42" s="142"/>
      <c r="I42" s="77"/>
      <c r="J42" s="126">
        <f>'App.2-ZA_Com. Exp. (2027)'!L48</f>
        <v>11272607.465801112</v>
      </c>
      <c r="K42" s="187"/>
    </row>
    <row r="43" spans="1:12" x14ac:dyDescent="0.25">
      <c r="A43" s="127" t="s">
        <v>71</v>
      </c>
      <c r="B43" s="128"/>
      <c r="C43" s="123"/>
      <c r="D43" s="77"/>
      <c r="E43" s="77"/>
      <c r="F43" s="141">
        <f>D43*E43</f>
        <v>0</v>
      </c>
      <c r="H43" s="142"/>
      <c r="I43" s="77"/>
      <c r="J43" s="126">
        <v>0</v>
      </c>
      <c r="K43" s="187"/>
    </row>
    <row r="44" spans="1:12" x14ac:dyDescent="0.25">
      <c r="A44" s="122" t="s">
        <v>72</v>
      </c>
      <c r="B44" s="143"/>
      <c r="C44" s="123"/>
      <c r="D44" s="134"/>
      <c r="E44" s="133"/>
      <c r="F44" s="127">
        <f>SUM(F28:F43)</f>
        <v>0</v>
      </c>
      <c r="G44" s="127"/>
      <c r="H44" s="133"/>
      <c r="I44" s="133"/>
      <c r="J44" s="144">
        <f>SUM(J28:J43)</f>
        <v>94959615.548709959</v>
      </c>
      <c r="K44" s="136">
        <f>F44+J44</f>
        <v>94959615.548709959</v>
      </c>
      <c r="L44" s="145"/>
    </row>
    <row r="45" spans="1:12" ht="8.25" customHeight="1" x14ac:dyDescent="0.25">
      <c r="B45" s="137"/>
      <c r="D45" s="137"/>
    </row>
    <row r="46" spans="1:12" x14ac:dyDescent="0.25">
      <c r="A46" s="118" t="s">
        <v>76</v>
      </c>
      <c r="B46" s="189"/>
      <c r="C46" s="119"/>
      <c r="D46" s="188" t="s">
        <v>77</v>
      </c>
      <c r="E46" s="187" t="s">
        <v>67</v>
      </c>
      <c r="F46" s="194" t="s">
        <v>68</v>
      </c>
      <c r="G46" s="8"/>
      <c r="H46" s="196" t="s">
        <v>66</v>
      </c>
      <c r="I46" s="187" t="s">
        <v>67</v>
      </c>
      <c r="J46" s="194" t="s">
        <v>68</v>
      </c>
      <c r="K46" s="192" t="s">
        <v>63</v>
      </c>
    </row>
    <row r="47" spans="1:12" x14ac:dyDescent="0.25">
      <c r="A47" s="122" t="s">
        <v>75</v>
      </c>
      <c r="B47" s="199"/>
      <c r="C47" s="139"/>
      <c r="D47" s="198"/>
      <c r="E47" s="187"/>
      <c r="F47" s="195"/>
      <c r="G47" s="8"/>
      <c r="H47" s="200"/>
      <c r="I47" s="187"/>
      <c r="J47" s="195"/>
      <c r="K47" s="198"/>
    </row>
    <row r="48" spans="1:12" x14ac:dyDescent="0.25">
      <c r="A48" s="127" t="str">
        <f>IF(A13="","",A13)</f>
        <v>Residential</v>
      </c>
      <c r="B48" s="128"/>
      <c r="C48" s="123"/>
      <c r="D48" s="146">
        <v>1628419434.0458386</v>
      </c>
      <c r="E48" s="147">
        <v>1.2500000000000001E-2</v>
      </c>
      <c r="F48" s="148">
        <f>D48*E48</f>
        <v>20355242.925572984</v>
      </c>
      <c r="H48" s="146">
        <v>20195482.977051001</v>
      </c>
      <c r="I48" s="147">
        <f>E48</f>
        <v>1.2500000000000001E-2</v>
      </c>
      <c r="J48" s="148">
        <f>H48*I48</f>
        <v>252443.53721313752</v>
      </c>
      <c r="K48" s="187"/>
    </row>
    <row r="49" spans="1:11" x14ac:dyDescent="0.25">
      <c r="A49" s="127" t="str">
        <f t="shared" ref="A49:A51" si="2">IF(A14="","",A14)</f>
        <v>Residential Seasonal</v>
      </c>
      <c r="B49" s="128"/>
      <c r="C49" s="131"/>
      <c r="D49" s="146">
        <v>14082311.953655418</v>
      </c>
      <c r="E49" s="147">
        <v>1.26E-2</v>
      </c>
      <c r="F49" s="148">
        <f t="shared" ref="F49:F60" si="3">D49*E49</f>
        <v>177437.13061605828</v>
      </c>
      <c r="H49" s="146">
        <v>174647.32082629041</v>
      </c>
      <c r="I49" s="147">
        <f t="shared" ref="I49:I58" si="4">E49</f>
        <v>1.26E-2</v>
      </c>
      <c r="J49" s="148">
        <f t="shared" ref="J49:J59" si="5">H49*I49</f>
        <v>2200.5562424112591</v>
      </c>
      <c r="K49" s="187"/>
    </row>
    <row r="50" spans="1:11" x14ac:dyDescent="0.25">
      <c r="A50" s="127" t="str">
        <f t="shared" si="2"/>
        <v>GS&lt;50</v>
      </c>
      <c r="B50" s="128"/>
      <c r="C50" s="131"/>
      <c r="D50" s="146">
        <v>339922415.84662682</v>
      </c>
      <c r="E50" s="147">
        <v>1.1299999999999999E-2</v>
      </c>
      <c r="F50" s="148">
        <f t="shared" si="3"/>
        <v>3841123.2990668826</v>
      </c>
      <c r="H50" s="146">
        <v>53053337.848036259</v>
      </c>
      <c r="I50" s="147">
        <f t="shared" si="4"/>
        <v>1.1299999999999999E-2</v>
      </c>
      <c r="J50" s="148">
        <f t="shared" si="5"/>
        <v>599502.71768280969</v>
      </c>
      <c r="K50" s="187"/>
    </row>
    <row r="51" spans="1:11" x14ac:dyDescent="0.25">
      <c r="A51" s="127" t="str">
        <f t="shared" si="2"/>
        <v>GS 50 - 2,999</v>
      </c>
      <c r="B51" s="128"/>
      <c r="C51" s="131"/>
      <c r="D51" s="146">
        <v>2171342.233389108</v>
      </c>
      <c r="E51" s="147">
        <v>5.2491000000000003</v>
      </c>
      <c r="F51" s="148">
        <f t="shared" si="3"/>
        <v>11397592.517282767</v>
      </c>
      <c r="H51" s="146">
        <v>1106403.6576032233</v>
      </c>
      <c r="I51" s="147">
        <f t="shared" si="4"/>
        <v>5.2491000000000003</v>
      </c>
      <c r="J51" s="148">
        <f t="shared" si="5"/>
        <v>5807623.4391250797</v>
      </c>
      <c r="K51" s="187"/>
    </row>
    <row r="52" spans="1:11" x14ac:dyDescent="0.25">
      <c r="A52" s="127" t="str">
        <f>A51&amp;" EV"</f>
        <v>GS 50 - 2,999 EV</v>
      </c>
      <c r="B52" s="128"/>
      <c r="C52" s="131"/>
      <c r="D52" s="146"/>
      <c r="E52" s="147">
        <v>0.89529999999999998</v>
      </c>
      <c r="F52" s="148"/>
      <c r="H52" s="146">
        <v>20306.695787369717</v>
      </c>
      <c r="I52" s="147">
        <f t="shared" si="4"/>
        <v>0.89529999999999998</v>
      </c>
      <c r="J52" s="148">
        <f t="shared" si="5"/>
        <v>18180.584738432106</v>
      </c>
      <c r="K52" s="187"/>
    </row>
    <row r="53" spans="1:11" x14ac:dyDescent="0.25">
      <c r="A53" s="127" t="str">
        <f>IF(A17="","",A17)</f>
        <v>GS 3,000 - 4,999</v>
      </c>
      <c r="B53" s="128"/>
      <c r="C53" s="131"/>
      <c r="D53" s="146">
        <v>618027.76005570323</v>
      </c>
      <c r="E53" s="147">
        <v>5.5579999999999998</v>
      </c>
      <c r="F53" s="148">
        <f t="shared" si="3"/>
        <v>3434998.2903895983</v>
      </c>
      <c r="H53" s="146">
        <v>16839.203081358322</v>
      </c>
      <c r="I53" s="147">
        <f t="shared" si="4"/>
        <v>5.5579999999999998</v>
      </c>
      <c r="J53" s="148">
        <f t="shared" si="5"/>
        <v>93592.29072618956</v>
      </c>
      <c r="K53" s="187"/>
    </row>
    <row r="54" spans="1:11" x14ac:dyDescent="0.25">
      <c r="A54" s="127" t="str">
        <f>A53&amp;" EV"</f>
        <v>GS 3,000 - 4,999 EV</v>
      </c>
      <c r="B54" s="128"/>
      <c r="C54" s="131"/>
      <c r="D54" s="146"/>
      <c r="E54" s="147">
        <v>0.94486000000000003</v>
      </c>
      <c r="F54" s="148"/>
      <c r="H54" s="146"/>
      <c r="I54" s="147">
        <f t="shared" si="4"/>
        <v>0.94486000000000003</v>
      </c>
      <c r="J54" s="148">
        <f t="shared" si="5"/>
        <v>0</v>
      </c>
      <c r="K54" s="187"/>
    </row>
    <row r="55" spans="1:11" x14ac:dyDescent="0.25">
      <c r="A55" s="127" t="str">
        <f t="shared" ref="A55:A60" si="6">IF(A18="","",A18)</f>
        <v>Large Use</v>
      </c>
      <c r="B55" s="128"/>
      <c r="C55" s="131"/>
      <c r="D55" s="146">
        <v>700459.58506218111</v>
      </c>
      <c r="E55" s="147">
        <v>5.9175000000000004</v>
      </c>
      <c r="F55" s="148">
        <f t="shared" si="3"/>
        <v>4144969.594605457</v>
      </c>
      <c r="H55" s="146">
        <v>0</v>
      </c>
      <c r="I55" s="147">
        <f t="shared" si="4"/>
        <v>5.9175000000000004</v>
      </c>
      <c r="J55" s="148">
        <f t="shared" si="5"/>
        <v>0</v>
      </c>
      <c r="K55" s="187"/>
    </row>
    <row r="56" spans="1:11" x14ac:dyDescent="0.25">
      <c r="A56" s="127" t="str">
        <f t="shared" si="6"/>
        <v>Street Light</v>
      </c>
      <c r="B56" s="128"/>
      <c r="C56" s="123"/>
      <c r="D56" s="146">
        <v>43690.053531874008</v>
      </c>
      <c r="E56" s="147">
        <v>3.5788000000000002</v>
      </c>
      <c r="F56" s="148">
        <f t="shared" si="3"/>
        <v>156357.9635798707</v>
      </c>
      <c r="H56" s="146">
        <v>0</v>
      </c>
      <c r="I56" s="147">
        <f t="shared" si="4"/>
        <v>3.5788000000000002</v>
      </c>
      <c r="J56" s="148">
        <f t="shared" si="5"/>
        <v>0</v>
      </c>
      <c r="K56" s="187"/>
    </row>
    <row r="57" spans="1:11" x14ac:dyDescent="0.25">
      <c r="A57" s="127" t="str">
        <f t="shared" si="6"/>
        <v>Sentinel Light</v>
      </c>
      <c r="B57" s="128"/>
      <c r="C57" s="123"/>
      <c r="D57" s="146">
        <v>0</v>
      </c>
      <c r="E57" s="147">
        <v>3.7755999999999998</v>
      </c>
      <c r="F57" s="148">
        <f t="shared" si="3"/>
        <v>0</v>
      </c>
      <c r="H57" s="146">
        <v>665.263182287826</v>
      </c>
      <c r="I57" s="147">
        <f t="shared" si="4"/>
        <v>3.7755999999999998</v>
      </c>
      <c r="J57" s="148">
        <f t="shared" si="5"/>
        <v>2511.7676710459159</v>
      </c>
      <c r="K57" s="187"/>
    </row>
    <row r="58" spans="1:11" x14ac:dyDescent="0.25">
      <c r="A58" s="127" t="str">
        <f t="shared" si="6"/>
        <v>USL</v>
      </c>
      <c r="B58" s="128"/>
      <c r="C58" s="123"/>
      <c r="D58" s="146">
        <v>6668816.9856978264</v>
      </c>
      <c r="E58" s="147">
        <v>1.14E-2</v>
      </c>
      <c r="F58" s="148">
        <f t="shared" si="3"/>
        <v>76024.51363695522</v>
      </c>
      <c r="H58" s="146">
        <v>4232.0663005657252</v>
      </c>
      <c r="I58" s="147">
        <f t="shared" si="4"/>
        <v>1.14E-2</v>
      </c>
      <c r="J58" s="148">
        <f t="shared" si="5"/>
        <v>48.245555826449269</v>
      </c>
      <c r="K58" s="187"/>
    </row>
    <row r="59" spans="1:11" x14ac:dyDescent="0.25">
      <c r="A59" s="127" t="str">
        <f t="shared" si="6"/>
        <v/>
      </c>
      <c r="B59" s="128"/>
      <c r="C59" s="123"/>
      <c r="D59" s="150"/>
      <c r="E59" s="149"/>
      <c r="F59" s="148">
        <f t="shared" si="3"/>
        <v>0</v>
      </c>
      <c r="H59" s="150"/>
      <c r="I59" s="150"/>
      <c r="J59" s="148">
        <f t="shared" si="5"/>
        <v>0</v>
      </c>
      <c r="K59" s="187"/>
    </row>
    <row r="60" spans="1:11" x14ac:dyDescent="0.25">
      <c r="A60" s="127" t="str">
        <f t="shared" si="6"/>
        <v/>
      </c>
      <c r="B60" s="128"/>
      <c r="C60" s="123"/>
      <c r="D60" s="150"/>
      <c r="E60" s="149"/>
      <c r="F60" s="148">
        <f t="shared" si="3"/>
        <v>0</v>
      </c>
      <c r="H60" s="150"/>
      <c r="I60" s="150"/>
      <c r="J60" s="148">
        <f>H60*I60</f>
        <v>0</v>
      </c>
      <c r="K60" s="187"/>
    </row>
    <row r="61" spans="1:11" x14ac:dyDescent="0.25">
      <c r="A61" s="122" t="s">
        <v>72</v>
      </c>
      <c r="B61" s="143"/>
      <c r="C61" s="123"/>
      <c r="D61" s="144"/>
      <c r="E61" s="151"/>
      <c r="F61" s="144">
        <f>SUM(F48:F60)</f>
        <v>43583746.234750569</v>
      </c>
      <c r="G61" s="127"/>
      <c r="H61" s="124"/>
      <c r="I61" s="127"/>
      <c r="J61" s="144">
        <f>SUM(J48:J60)</f>
        <v>6776103.1389549319</v>
      </c>
      <c r="K61" s="148">
        <f>F61+J61</f>
        <v>50359849.373705499</v>
      </c>
    </row>
    <row r="62" spans="1:11" ht="5.25" customHeight="1" x14ac:dyDescent="0.25"/>
    <row r="63" spans="1:11" x14ac:dyDescent="0.25">
      <c r="A63" s="118" t="s">
        <v>78</v>
      </c>
      <c r="B63" s="193"/>
      <c r="C63" s="119"/>
      <c r="D63" s="192"/>
      <c r="E63" s="187"/>
      <c r="F63" s="194"/>
      <c r="G63" s="8"/>
      <c r="H63" s="196"/>
      <c r="I63" s="187"/>
      <c r="J63" s="194" t="s">
        <v>68</v>
      </c>
      <c r="K63" s="192" t="s">
        <v>63</v>
      </c>
    </row>
    <row r="64" spans="1:11" x14ac:dyDescent="0.25">
      <c r="A64" s="122" t="s">
        <v>75</v>
      </c>
      <c r="B64" s="199"/>
      <c r="C64" s="139"/>
      <c r="D64" s="198"/>
      <c r="E64" s="187"/>
      <c r="F64" s="195"/>
      <c r="G64" s="8"/>
      <c r="H64" s="200"/>
      <c r="I64" s="187"/>
      <c r="J64" s="195"/>
      <c r="K64" s="198"/>
    </row>
    <row r="65" spans="1:11" x14ac:dyDescent="0.25">
      <c r="A65" s="127" t="str">
        <f>IF(A48="","",A48)</f>
        <v>Residential</v>
      </c>
      <c r="B65" s="128"/>
      <c r="C65" s="123"/>
      <c r="D65" s="146">
        <f>D48</f>
        <v>1628419434.0458386</v>
      </c>
      <c r="E65" s="147">
        <v>8.8999999999999999E-3</v>
      </c>
      <c r="F65" s="148">
        <f>D65*E65</f>
        <v>14492932.963007964</v>
      </c>
      <c r="H65" s="146">
        <f t="shared" ref="H65:H70" si="7">H48</f>
        <v>20195482.977051001</v>
      </c>
      <c r="I65" s="147">
        <f>E65</f>
        <v>8.8999999999999999E-3</v>
      </c>
      <c r="J65" s="148">
        <f>H65*I65</f>
        <v>179739.7984957539</v>
      </c>
      <c r="K65" s="187"/>
    </row>
    <row r="66" spans="1:11" x14ac:dyDescent="0.25">
      <c r="A66" s="127" t="str">
        <f>IF(A49="","",A49)</f>
        <v>Residential Seasonal</v>
      </c>
      <c r="B66" s="128"/>
      <c r="C66" s="123"/>
      <c r="D66" s="146">
        <f>D49</f>
        <v>14082311.953655418</v>
      </c>
      <c r="E66" s="147">
        <v>1.0800000000000001E-2</v>
      </c>
      <c r="F66" s="148">
        <f>D66*E66</f>
        <v>152088.96909947853</v>
      </c>
      <c r="H66" s="146">
        <f t="shared" si="7"/>
        <v>174647.32082629041</v>
      </c>
      <c r="I66" s="147">
        <f t="shared" ref="I66:I75" si="8">E66</f>
        <v>1.0800000000000001E-2</v>
      </c>
      <c r="J66" s="148">
        <f t="shared" ref="J66:J74" si="9">H66*I66</f>
        <v>1886.1910649239364</v>
      </c>
      <c r="K66" s="187"/>
    </row>
    <row r="67" spans="1:11" x14ac:dyDescent="0.25">
      <c r="A67" s="127" t="str">
        <f>IF(A50="","",A50)</f>
        <v>GS&lt;50</v>
      </c>
      <c r="B67" s="128"/>
      <c r="C67" s="123"/>
      <c r="D67" s="146">
        <f>D50</f>
        <v>339922415.84662682</v>
      </c>
      <c r="E67" s="147">
        <v>8.3000000000000001E-3</v>
      </c>
      <c r="F67" s="148">
        <f t="shared" ref="F67:F75" si="10">D67*E67</f>
        <v>2821356.0515270028</v>
      </c>
      <c r="H67" s="146">
        <f t="shared" si="7"/>
        <v>53053337.848036259</v>
      </c>
      <c r="I67" s="147">
        <f t="shared" si="8"/>
        <v>8.3000000000000001E-3</v>
      </c>
      <c r="J67" s="148">
        <f t="shared" si="9"/>
        <v>440342.70413870097</v>
      </c>
      <c r="K67" s="187"/>
    </row>
    <row r="68" spans="1:11" x14ac:dyDescent="0.25">
      <c r="A68" s="127" t="str">
        <f>IF(A51="","",A51)</f>
        <v>GS 50 - 2,999</v>
      </c>
      <c r="B68" s="128"/>
      <c r="C68" s="123"/>
      <c r="D68" s="146">
        <f>D51</f>
        <v>2171342.233389108</v>
      </c>
      <c r="E68" s="147">
        <v>3.6419999999999999</v>
      </c>
      <c r="F68" s="148">
        <f t="shared" si="10"/>
        <v>7908028.414003131</v>
      </c>
      <c r="H68" s="146">
        <f t="shared" si="7"/>
        <v>1106403.6576032233</v>
      </c>
      <c r="I68" s="147">
        <f t="shared" si="8"/>
        <v>3.6419999999999999</v>
      </c>
      <c r="J68" s="148">
        <f t="shared" si="9"/>
        <v>4029522.1209909394</v>
      </c>
      <c r="K68" s="187"/>
    </row>
    <row r="69" spans="1:11" x14ac:dyDescent="0.25">
      <c r="A69" s="127" t="str">
        <f>A68&amp;" EV"</f>
        <v>GS 50 - 2,999 EV</v>
      </c>
      <c r="B69" s="128"/>
      <c r="C69" s="123"/>
      <c r="D69" s="146"/>
      <c r="E69" s="147">
        <v>0.61860000000000004</v>
      </c>
      <c r="F69" s="148"/>
      <c r="H69" s="146">
        <f t="shared" si="7"/>
        <v>20306.695787369717</v>
      </c>
      <c r="I69" s="147">
        <f t="shared" si="8"/>
        <v>0.61860000000000004</v>
      </c>
      <c r="J69" s="148">
        <f>H69*I69</f>
        <v>12561.722014066909</v>
      </c>
      <c r="K69" s="187"/>
    </row>
    <row r="70" spans="1:11" x14ac:dyDescent="0.25">
      <c r="A70" s="127" t="str">
        <f>IF(A53="","",A53)</f>
        <v>GS 3,000 - 4,999</v>
      </c>
      <c r="B70" s="128"/>
      <c r="C70" s="123"/>
      <c r="D70" s="146">
        <f>D53</f>
        <v>618027.76005570323</v>
      </c>
      <c r="E70" s="147">
        <v>3.8791000000000002</v>
      </c>
      <c r="F70" s="148">
        <f t="shared" si="10"/>
        <v>2397391.4840320786</v>
      </c>
      <c r="H70" s="146">
        <f t="shared" si="7"/>
        <v>16839.203081358322</v>
      </c>
      <c r="I70" s="147">
        <f t="shared" si="8"/>
        <v>3.8791000000000002</v>
      </c>
      <c r="J70" s="148">
        <f t="shared" si="9"/>
        <v>65320.952672897074</v>
      </c>
      <c r="K70" s="187"/>
    </row>
    <row r="71" spans="1:11" x14ac:dyDescent="0.25">
      <c r="A71" s="127" t="str">
        <f>A70&amp;" EV"</f>
        <v>GS 3,000 - 4,999 EV</v>
      </c>
      <c r="B71" s="128"/>
      <c r="C71" s="123"/>
      <c r="D71" s="146"/>
      <c r="E71" s="147">
        <v>0.65944700000000012</v>
      </c>
      <c r="F71" s="148"/>
      <c r="H71" s="146"/>
      <c r="I71" s="147">
        <f t="shared" si="8"/>
        <v>0.65944700000000012</v>
      </c>
      <c r="J71" s="148">
        <f t="shared" si="9"/>
        <v>0</v>
      </c>
      <c r="K71" s="187"/>
    </row>
    <row r="72" spans="1:11" x14ac:dyDescent="0.25">
      <c r="A72" s="127" t="str">
        <f t="shared" ref="A72:A77" si="11">IF(A55="","",A55)</f>
        <v>Large Use</v>
      </c>
      <c r="B72" s="128"/>
      <c r="C72" s="133"/>
      <c r="D72" s="146">
        <f>D55</f>
        <v>700459.58506218111</v>
      </c>
      <c r="E72" s="147">
        <v>3.9771999999999998</v>
      </c>
      <c r="F72" s="148">
        <f t="shared" si="10"/>
        <v>2785867.8617093065</v>
      </c>
      <c r="H72" s="146">
        <f>H55</f>
        <v>0</v>
      </c>
      <c r="I72" s="147">
        <f t="shared" si="8"/>
        <v>3.9771999999999998</v>
      </c>
      <c r="J72" s="148">
        <f t="shared" si="9"/>
        <v>0</v>
      </c>
      <c r="K72" s="187"/>
    </row>
    <row r="73" spans="1:11" x14ac:dyDescent="0.25">
      <c r="A73" s="127" t="str">
        <f t="shared" si="11"/>
        <v>Street Light</v>
      </c>
      <c r="B73" s="128"/>
      <c r="C73" s="152"/>
      <c r="D73" s="146">
        <f>D56</f>
        <v>43690.053531874008</v>
      </c>
      <c r="E73" s="147">
        <v>2.5243000000000002</v>
      </c>
      <c r="F73" s="148">
        <f t="shared" si="10"/>
        <v>110286.80213050956</v>
      </c>
      <c r="H73" s="146">
        <f>H56</f>
        <v>0</v>
      </c>
      <c r="I73" s="147">
        <f t="shared" si="8"/>
        <v>2.5243000000000002</v>
      </c>
      <c r="J73" s="148">
        <f t="shared" si="9"/>
        <v>0</v>
      </c>
      <c r="K73" s="187"/>
    </row>
    <row r="74" spans="1:11" x14ac:dyDescent="0.25">
      <c r="A74" s="127" t="str">
        <f t="shared" si="11"/>
        <v>Sentinel Light</v>
      </c>
      <c r="B74" s="128"/>
      <c r="C74" s="152"/>
      <c r="D74" s="146">
        <f>D57</f>
        <v>0</v>
      </c>
      <c r="E74" s="147">
        <v>2.3260999999999998</v>
      </c>
      <c r="F74" s="148">
        <f t="shared" si="10"/>
        <v>0</v>
      </c>
      <c r="H74" s="146">
        <f>H57</f>
        <v>665.263182287826</v>
      </c>
      <c r="I74" s="147">
        <f t="shared" si="8"/>
        <v>2.3260999999999998</v>
      </c>
      <c r="J74" s="148">
        <f t="shared" si="9"/>
        <v>1547.4686883197119</v>
      </c>
      <c r="K74" s="187"/>
    </row>
    <row r="75" spans="1:11" x14ac:dyDescent="0.25">
      <c r="A75" s="127" t="str">
        <f t="shared" si="11"/>
        <v>USL</v>
      </c>
      <c r="B75" s="128"/>
      <c r="C75" s="152"/>
      <c r="D75" s="146">
        <f>D58</f>
        <v>6668816.9856978264</v>
      </c>
      <c r="E75" s="147">
        <v>8.3999999999999995E-3</v>
      </c>
      <c r="F75" s="148">
        <f t="shared" si="10"/>
        <v>56018.062679861738</v>
      </c>
      <c r="H75" s="146">
        <f>H58</f>
        <v>4232.0663005657252</v>
      </c>
      <c r="I75" s="147">
        <f t="shared" si="8"/>
        <v>8.3999999999999995E-3</v>
      </c>
      <c r="J75" s="148">
        <f>H75*I75</f>
        <v>35.54935692475209</v>
      </c>
      <c r="K75" s="187"/>
    </row>
    <row r="76" spans="1:11" x14ac:dyDescent="0.25">
      <c r="A76" s="127" t="str">
        <f t="shared" si="11"/>
        <v/>
      </c>
      <c r="B76" s="128"/>
      <c r="C76" s="152"/>
      <c r="D76" s="150"/>
      <c r="E76" s="150"/>
      <c r="F76" s="148">
        <f>D76*E76</f>
        <v>0</v>
      </c>
      <c r="H76" s="150"/>
      <c r="I76" s="150"/>
      <c r="J76" s="148">
        <f>H76*I76</f>
        <v>0</v>
      </c>
      <c r="K76" s="187"/>
    </row>
    <row r="77" spans="1:11" x14ac:dyDescent="0.25">
      <c r="A77" s="127" t="str">
        <f t="shared" si="11"/>
        <v/>
      </c>
      <c r="B77" s="128"/>
      <c r="C77" s="152"/>
      <c r="D77" s="150"/>
      <c r="E77" s="150"/>
      <c r="F77" s="148">
        <f t="shared" ref="F77" si="12">D77*E77</f>
        <v>0</v>
      </c>
      <c r="H77" s="150"/>
      <c r="I77" s="150"/>
      <c r="J77" s="148">
        <f>H77*I77</f>
        <v>0</v>
      </c>
      <c r="K77" s="187"/>
    </row>
    <row r="78" spans="1:11" x14ac:dyDescent="0.25">
      <c r="A78" s="122" t="s">
        <v>72</v>
      </c>
      <c r="B78" s="143"/>
      <c r="C78" s="153"/>
      <c r="D78" s="144"/>
      <c r="E78" s="127"/>
      <c r="F78" s="144">
        <f>SUM(F65:F77)</f>
        <v>30723970.608189333</v>
      </c>
      <c r="G78" s="127"/>
      <c r="H78" s="127"/>
      <c r="I78" s="127"/>
      <c r="J78" s="144">
        <f>SUM(J65:J77)</f>
        <v>4730956.5074225254</v>
      </c>
      <c r="K78" s="148">
        <f>F78+J78</f>
        <v>35454927.115611859</v>
      </c>
    </row>
    <row r="79" spans="1:11" ht="7.5" customHeight="1" x14ac:dyDescent="0.25"/>
    <row r="80" spans="1:11" x14ac:dyDescent="0.25">
      <c r="A80" s="118" t="s">
        <v>79</v>
      </c>
      <c r="B80" s="192"/>
      <c r="C80" s="138"/>
      <c r="D80" s="192"/>
      <c r="E80" s="187"/>
      <c r="F80" s="194"/>
      <c r="G80" s="8"/>
      <c r="H80" s="196"/>
      <c r="I80" s="187"/>
      <c r="J80" s="187" t="s">
        <v>68</v>
      </c>
      <c r="K80" s="192" t="s">
        <v>63</v>
      </c>
    </row>
    <row r="81" spans="1:11" x14ac:dyDescent="0.25">
      <c r="A81" s="122" t="s">
        <v>75</v>
      </c>
      <c r="B81" s="198"/>
      <c r="C81" s="8"/>
      <c r="D81" s="198"/>
      <c r="E81" s="187"/>
      <c r="F81" s="195"/>
      <c r="G81" s="8"/>
      <c r="H81" s="200"/>
      <c r="I81" s="187"/>
      <c r="J81" s="187"/>
      <c r="K81" s="198"/>
    </row>
    <row r="82" spans="1:11" x14ac:dyDescent="0.25">
      <c r="A82" s="127" t="str">
        <f>IF(A65="","",A65)</f>
        <v>Residential</v>
      </c>
      <c r="B82" s="128"/>
      <c r="C82" s="123"/>
      <c r="D82" s="146">
        <v>1628419434.0458386</v>
      </c>
      <c r="E82" s="147">
        <f>0.0041*1.036^2</f>
        <v>4.4005136000000002E-3</v>
      </c>
      <c r="F82" s="148">
        <f>D82*E82</f>
        <v>7165881.8660230162</v>
      </c>
      <c r="H82" s="146">
        <v>20195482.977051001</v>
      </c>
      <c r="I82" s="147">
        <f>E82</f>
        <v>4.4005136000000002E-3</v>
      </c>
      <c r="J82" s="148">
        <f>H82*I82</f>
        <v>88870.497499081423</v>
      </c>
      <c r="K82" s="187"/>
    </row>
    <row r="83" spans="1:11" x14ac:dyDescent="0.25">
      <c r="A83" s="127" t="str">
        <f>IF(A66="","",A66)</f>
        <v>Residential Seasonal</v>
      </c>
      <c r="B83" s="128"/>
      <c r="C83" s="123"/>
      <c r="D83" s="146">
        <v>14082311.953655418</v>
      </c>
      <c r="E83" s="147">
        <f>E82</f>
        <v>4.4005136000000002E-3</v>
      </c>
      <c r="F83" s="148">
        <f t="shared" ref="F83:F90" si="13">D83*E83</f>
        <v>61969.405271503238</v>
      </c>
      <c r="H83" s="146">
        <v>174647.32082629041</v>
      </c>
      <c r="I83" s="147">
        <f t="shared" ref="I83:I90" si="14">E83</f>
        <v>4.4005136000000002E-3</v>
      </c>
      <c r="J83" s="148">
        <f t="shared" ref="J83:J90" si="15">H83*I83</f>
        <v>768.53791049965423</v>
      </c>
      <c r="K83" s="187"/>
    </row>
    <row r="84" spans="1:11" x14ac:dyDescent="0.25">
      <c r="A84" s="127" t="str">
        <f>IF(A67="","",A67)</f>
        <v>GS&lt;50</v>
      </c>
      <c r="B84" s="128"/>
      <c r="C84" s="123"/>
      <c r="D84" s="146">
        <v>339922415.84662682</v>
      </c>
      <c r="E84" s="147">
        <f t="shared" ref="E84:E90" si="16">E83</f>
        <v>4.4005136000000002E-3</v>
      </c>
      <c r="F84" s="148">
        <f t="shared" si="13"/>
        <v>1495833.2138779368</v>
      </c>
      <c r="H84" s="146">
        <v>53053337.848036259</v>
      </c>
      <c r="I84" s="147">
        <f t="shared" si="14"/>
        <v>4.4005136000000002E-3</v>
      </c>
      <c r="J84" s="148">
        <f t="shared" si="15"/>
        <v>233461.93472567829</v>
      </c>
      <c r="K84" s="187"/>
    </row>
    <row r="85" spans="1:11" x14ac:dyDescent="0.25">
      <c r="A85" s="127" t="str">
        <f>IF(A68="","",A68)</f>
        <v>GS 50 - 2,999</v>
      </c>
      <c r="B85" s="128"/>
      <c r="C85" s="123"/>
      <c r="D85" s="146">
        <v>484622485.32437748</v>
      </c>
      <c r="E85" s="147">
        <f t="shared" si="16"/>
        <v>4.4005136000000002E-3</v>
      </c>
      <c r="F85" s="148">
        <f>D85*E85</f>
        <v>2132587.8375357236</v>
      </c>
      <c r="H85" s="146">
        <v>933941244.4983747</v>
      </c>
      <c r="I85" s="147">
        <f t="shared" si="14"/>
        <v>4.4005136000000002E-3</v>
      </c>
      <c r="J85" s="148">
        <f t="shared" si="15"/>
        <v>4109821.1480160234</v>
      </c>
      <c r="K85" s="187"/>
    </row>
    <row r="86" spans="1:11" x14ac:dyDescent="0.25">
      <c r="A86" s="127" t="str">
        <f>IF(A70="","",A70)</f>
        <v>GS 3,000 - 4,999</v>
      </c>
      <c r="B86" s="128"/>
      <c r="C86" s="123"/>
      <c r="D86" s="146">
        <v>8473668.3034613822</v>
      </c>
      <c r="E86" s="147">
        <f t="shared" si="16"/>
        <v>4.4005136000000002E-3</v>
      </c>
      <c r="F86" s="148">
        <f t="shared" si="13"/>
        <v>37288.49261127074</v>
      </c>
      <c r="H86" s="146">
        <v>310998223.35658967</v>
      </c>
      <c r="I86" s="147">
        <f t="shared" si="14"/>
        <v>4.4005136000000002E-3</v>
      </c>
      <c r="J86" s="148">
        <f t="shared" si="15"/>
        <v>1368551.9114565107</v>
      </c>
      <c r="K86" s="187"/>
    </row>
    <row r="87" spans="1:11" x14ac:dyDescent="0.25">
      <c r="A87" s="127" t="str">
        <f t="shared" ref="A87" si="17">IF(A72="","",A72)</f>
        <v>Large Use</v>
      </c>
      <c r="B87" s="128"/>
      <c r="C87" s="123"/>
      <c r="D87" s="146">
        <v>0</v>
      </c>
      <c r="E87" s="147">
        <f t="shared" si="16"/>
        <v>4.4005136000000002E-3</v>
      </c>
      <c r="F87" s="148">
        <f t="shared" si="13"/>
        <v>0</v>
      </c>
      <c r="H87" s="146">
        <v>415962954.5779072</v>
      </c>
      <c r="I87" s="147">
        <f t="shared" si="14"/>
        <v>4.4005136000000002E-3</v>
      </c>
      <c r="J87" s="148">
        <f t="shared" si="15"/>
        <v>1830450.638716263</v>
      </c>
      <c r="K87" s="187"/>
    </row>
    <row r="88" spans="1:11" x14ac:dyDescent="0.25">
      <c r="A88" s="127" t="str">
        <f>IF(A73="","",A73)</f>
        <v>Street Light</v>
      </c>
      <c r="B88" s="128"/>
      <c r="C88" s="123"/>
      <c r="D88" s="146">
        <v>0</v>
      </c>
      <c r="E88" s="147">
        <f t="shared" si="16"/>
        <v>4.4005136000000002E-3</v>
      </c>
      <c r="F88" s="148">
        <f t="shared" si="13"/>
        <v>0</v>
      </c>
      <c r="H88" s="146">
        <v>17146297.255072951</v>
      </c>
      <c r="I88" s="147">
        <f t="shared" si="14"/>
        <v>4.4005136000000002E-3</v>
      </c>
      <c r="J88" s="148">
        <f t="shared" si="15"/>
        <v>75452.514260591197</v>
      </c>
      <c r="K88" s="187"/>
    </row>
    <row r="89" spans="1:11" x14ac:dyDescent="0.25">
      <c r="A89" s="127" t="str">
        <f>IF(A74="","",A74)</f>
        <v>Sentinel Light</v>
      </c>
      <c r="B89" s="128"/>
      <c r="C89" s="123"/>
      <c r="D89" s="146">
        <v>248541.88928054867</v>
      </c>
      <c r="E89" s="147">
        <f t="shared" si="16"/>
        <v>4.4005136000000002E-3</v>
      </c>
      <c r="F89" s="148">
        <f t="shared" si="13"/>
        <v>1093.7119639487487</v>
      </c>
      <c r="H89" s="146">
        <v>0</v>
      </c>
      <c r="I89" s="147">
        <f t="shared" si="14"/>
        <v>4.4005136000000002E-3</v>
      </c>
      <c r="J89" s="148">
        <f t="shared" si="15"/>
        <v>0</v>
      </c>
      <c r="K89" s="187"/>
    </row>
    <row r="90" spans="1:11" x14ac:dyDescent="0.25">
      <c r="A90" s="127" t="str">
        <f>IF(A75="","",A75)</f>
        <v>USL</v>
      </c>
      <c r="B90" s="128"/>
      <c r="C90" s="123"/>
      <c r="D90" s="146">
        <v>6668816.9856978264</v>
      </c>
      <c r="E90" s="147">
        <f t="shared" si="16"/>
        <v>4.4005136000000002E-3</v>
      </c>
      <c r="F90" s="148">
        <f t="shared" si="13"/>
        <v>29346.219841474292</v>
      </c>
      <c r="H90" s="146">
        <v>4232.0663005657252</v>
      </c>
      <c r="I90" s="147">
        <f t="shared" si="14"/>
        <v>4.4005136000000002E-3</v>
      </c>
      <c r="J90" s="148">
        <f t="shared" si="15"/>
        <v>18.623265311741161</v>
      </c>
      <c r="K90" s="187"/>
    </row>
    <row r="91" spans="1:11" x14ac:dyDescent="0.25">
      <c r="A91" s="127" t="str">
        <f>IF(A76="","",A76)</f>
        <v/>
      </c>
      <c r="B91" s="128"/>
      <c r="C91" s="123"/>
      <c r="D91" s="150"/>
      <c r="E91" s="150"/>
      <c r="F91" s="148">
        <f>D91*E91</f>
        <v>0</v>
      </c>
      <c r="H91" s="150"/>
      <c r="I91" s="150"/>
      <c r="J91" s="148">
        <f>H91*I91</f>
        <v>0</v>
      </c>
      <c r="K91" s="187"/>
    </row>
    <row r="92" spans="1:11" x14ac:dyDescent="0.25">
      <c r="A92" s="127" t="str">
        <f>IF(A77="","",A77)</f>
        <v/>
      </c>
      <c r="B92" s="128"/>
      <c r="C92" s="123"/>
      <c r="D92" s="150"/>
      <c r="E92" s="150"/>
      <c r="F92" s="148">
        <f t="shared" ref="F92" si="18">D92*E92</f>
        <v>0</v>
      </c>
      <c r="H92" s="150"/>
      <c r="I92" s="150"/>
      <c r="J92" s="148">
        <f>H92*I92</f>
        <v>0</v>
      </c>
      <c r="K92" s="187"/>
    </row>
    <row r="93" spans="1:11" x14ac:dyDescent="0.25">
      <c r="A93" s="122" t="s">
        <v>72</v>
      </c>
      <c r="B93" s="143"/>
      <c r="C93" s="123"/>
      <c r="D93" s="144"/>
      <c r="E93" s="127"/>
      <c r="F93" s="144">
        <f>SUM(F82:F92)</f>
        <v>10924000.747124873</v>
      </c>
      <c r="G93" s="127"/>
      <c r="H93" s="127"/>
      <c r="I93" s="127"/>
      <c r="J93" s="144">
        <f>SUM(J82:J92)</f>
        <v>7707395.8058499591</v>
      </c>
      <c r="K93" s="148">
        <f>F93+J93</f>
        <v>18631396.552974831</v>
      </c>
    </row>
    <row r="94" spans="1:11" ht="6.75" customHeight="1" x14ac:dyDescent="0.25"/>
    <row r="95" spans="1:11" x14ac:dyDescent="0.25">
      <c r="A95" s="118" t="s">
        <v>80</v>
      </c>
      <c r="B95" s="192"/>
      <c r="C95" s="138"/>
      <c r="D95" s="192"/>
      <c r="E95" s="187"/>
      <c r="F95" s="194"/>
      <c r="G95" s="8"/>
      <c r="H95" s="196"/>
      <c r="I95" s="187"/>
      <c r="J95" s="187" t="s">
        <v>68</v>
      </c>
      <c r="K95" s="192" t="s">
        <v>63</v>
      </c>
    </row>
    <row r="96" spans="1:11" x14ac:dyDescent="0.25">
      <c r="A96" s="122" t="s">
        <v>75</v>
      </c>
      <c r="B96" s="198"/>
      <c r="C96" s="8"/>
      <c r="D96" s="198"/>
      <c r="E96" s="187"/>
      <c r="F96" s="195"/>
      <c r="G96" s="8"/>
      <c r="H96" s="200"/>
      <c r="I96" s="187"/>
      <c r="J96" s="187"/>
      <c r="K96" s="198"/>
    </row>
    <row r="97" spans="1:11" x14ac:dyDescent="0.25">
      <c r="A97" s="127" t="str">
        <f t="shared" ref="A97:A102" si="19">IF(A82="","",A82)</f>
        <v>Residential</v>
      </c>
      <c r="B97" s="128"/>
      <c r="C97" s="123"/>
      <c r="D97" s="150"/>
      <c r="E97" s="150"/>
      <c r="F97" s="148">
        <f>D97*E97</f>
        <v>0</v>
      </c>
      <c r="H97" s="150"/>
      <c r="I97" s="149">
        <v>4.0000000000000002E-4</v>
      </c>
      <c r="J97" s="148">
        <f>H97*I97</f>
        <v>0</v>
      </c>
      <c r="K97" s="187"/>
    </row>
    <row r="98" spans="1:11" x14ac:dyDescent="0.25">
      <c r="A98" s="127" t="str">
        <f t="shared" si="19"/>
        <v>Residential Seasonal</v>
      </c>
      <c r="B98" s="128"/>
      <c r="C98" s="123"/>
      <c r="D98" s="150"/>
      <c r="E98" s="150"/>
      <c r="F98" s="148">
        <f t="shared" ref="F98:F107" si="20">D98*E98</f>
        <v>0</v>
      </c>
      <c r="H98" s="150"/>
      <c r="I98" s="150">
        <f>I97</f>
        <v>4.0000000000000002E-4</v>
      </c>
      <c r="J98" s="148">
        <f t="shared" ref="J98:J105" si="21">H98*I98</f>
        <v>0</v>
      </c>
      <c r="K98" s="187"/>
    </row>
    <row r="99" spans="1:11" x14ac:dyDescent="0.25">
      <c r="A99" s="127" t="str">
        <f t="shared" si="19"/>
        <v>GS&lt;50</v>
      </c>
      <c r="B99" s="128"/>
      <c r="C99" s="123"/>
      <c r="D99" s="150"/>
      <c r="E99" s="150"/>
      <c r="F99" s="148">
        <f t="shared" si="20"/>
        <v>0</v>
      </c>
      <c r="H99" s="146"/>
      <c r="I99" s="150">
        <f t="shared" ref="I99:I105" si="22">I98</f>
        <v>4.0000000000000002E-4</v>
      </c>
      <c r="J99" s="148">
        <f t="shared" si="21"/>
        <v>0</v>
      </c>
      <c r="K99" s="187"/>
    </row>
    <row r="100" spans="1:11" x14ac:dyDescent="0.25">
      <c r="A100" s="127" t="str">
        <f t="shared" si="19"/>
        <v>GS 50 - 2,999</v>
      </c>
      <c r="B100" s="128"/>
      <c r="C100" s="123"/>
      <c r="D100" s="150"/>
      <c r="E100" s="150"/>
      <c r="F100" s="148">
        <f t="shared" si="20"/>
        <v>0</v>
      </c>
      <c r="H100" s="150">
        <v>50790.873404674501</v>
      </c>
      <c r="I100" s="150">
        <f t="shared" si="22"/>
        <v>4.0000000000000002E-4</v>
      </c>
      <c r="J100" s="148">
        <f t="shared" si="21"/>
        <v>20.316349361869801</v>
      </c>
      <c r="K100" s="187"/>
    </row>
    <row r="101" spans="1:11" x14ac:dyDescent="0.25">
      <c r="A101" s="127" t="str">
        <f t="shared" si="19"/>
        <v>GS 3,000 - 4,999</v>
      </c>
      <c r="B101" s="128"/>
      <c r="C101" s="123"/>
      <c r="D101" s="150"/>
      <c r="E101" s="150"/>
      <c r="F101" s="148">
        <f t="shared" si="20"/>
        <v>0</v>
      </c>
      <c r="H101" s="150">
        <v>102909060.95999044</v>
      </c>
      <c r="I101" s="150">
        <f t="shared" si="22"/>
        <v>4.0000000000000002E-4</v>
      </c>
      <c r="J101" s="148">
        <f t="shared" si="21"/>
        <v>41163.624383996175</v>
      </c>
      <c r="K101" s="187"/>
    </row>
    <row r="102" spans="1:11" x14ac:dyDescent="0.25">
      <c r="A102" s="127" t="str">
        <f t="shared" si="19"/>
        <v>Large Use</v>
      </c>
      <c r="B102" s="128"/>
      <c r="C102" s="123"/>
      <c r="D102" s="150"/>
      <c r="E102" s="150"/>
      <c r="F102" s="148">
        <f t="shared" si="20"/>
        <v>0</v>
      </c>
      <c r="H102" s="150">
        <v>259460071.80985457</v>
      </c>
      <c r="I102" s="150">
        <f t="shared" si="22"/>
        <v>4.0000000000000002E-4</v>
      </c>
      <c r="J102" s="148">
        <f t="shared" si="21"/>
        <v>103784.02872394182</v>
      </c>
      <c r="K102" s="187"/>
    </row>
    <row r="103" spans="1:11" x14ac:dyDescent="0.25">
      <c r="A103" s="127" t="str">
        <f>IF(A88="","",A88)</f>
        <v>Street Light</v>
      </c>
      <c r="B103" s="128"/>
      <c r="C103" s="123"/>
      <c r="D103" s="150"/>
      <c r="E103" s="150"/>
      <c r="F103" s="148">
        <f t="shared" si="20"/>
        <v>0</v>
      </c>
      <c r="H103" s="150">
        <v>366834846.44878954</v>
      </c>
      <c r="I103" s="150">
        <f t="shared" si="22"/>
        <v>4.0000000000000002E-4</v>
      </c>
      <c r="J103" s="148">
        <f t="shared" si="21"/>
        <v>146733.93857951582</v>
      </c>
      <c r="K103" s="187"/>
    </row>
    <row r="104" spans="1:11" x14ac:dyDescent="0.25">
      <c r="A104" s="127" t="str">
        <f>IF(A89="","",A89)</f>
        <v>Sentinel Light</v>
      </c>
      <c r="B104" s="128"/>
      <c r="C104" s="123"/>
      <c r="D104" s="150"/>
      <c r="E104" s="150"/>
      <c r="F104" s="148">
        <f t="shared" si="20"/>
        <v>0</v>
      </c>
      <c r="H104" s="150"/>
      <c r="I104" s="150">
        <f t="shared" si="22"/>
        <v>4.0000000000000002E-4</v>
      </c>
      <c r="J104" s="148">
        <f t="shared" si="21"/>
        <v>0</v>
      </c>
      <c r="K104" s="187"/>
    </row>
    <row r="105" spans="1:11" x14ac:dyDescent="0.25">
      <c r="A105" s="127" t="str">
        <f>IF(A90="","",A90)</f>
        <v>USL</v>
      </c>
      <c r="B105" s="128"/>
      <c r="C105" s="123"/>
      <c r="D105" s="150"/>
      <c r="E105" s="150"/>
      <c r="F105" s="148">
        <f t="shared" si="20"/>
        <v>0</v>
      </c>
      <c r="H105" s="150"/>
      <c r="I105" s="150">
        <f t="shared" si="22"/>
        <v>4.0000000000000002E-4</v>
      </c>
      <c r="J105" s="148">
        <f t="shared" si="21"/>
        <v>0</v>
      </c>
      <c r="K105" s="187"/>
    </row>
    <row r="106" spans="1:11" x14ac:dyDescent="0.25">
      <c r="A106" s="127" t="str">
        <f>IF(A91="","",A91)</f>
        <v/>
      </c>
      <c r="B106" s="128"/>
      <c r="C106" s="123"/>
      <c r="D106" s="150"/>
      <c r="E106" s="150"/>
      <c r="F106" s="148">
        <f t="shared" si="20"/>
        <v>0</v>
      </c>
      <c r="H106" s="150"/>
      <c r="I106" s="150"/>
      <c r="J106" s="148">
        <f>H106*I106</f>
        <v>0</v>
      </c>
      <c r="K106" s="187"/>
    </row>
    <row r="107" spans="1:11" x14ac:dyDescent="0.25">
      <c r="A107" s="127" t="str">
        <f>IF(A92="","",A92)</f>
        <v/>
      </c>
      <c r="B107" s="128"/>
      <c r="C107" s="123"/>
      <c r="D107" s="150"/>
      <c r="E107" s="150"/>
      <c r="F107" s="148">
        <f t="shared" si="20"/>
        <v>0</v>
      </c>
      <c r="H107" s="150"/>
      <c r="I107" s="150"/>
      <c r="J107" s="148">
        <f>H107*I107</f>
        <v>0</v>
      </c>
      <c r="K107" s="187"/>
    </row>
    <row r="108" spans="1:11" x14ac:dyDescent="0.25">
      <c r="A108" s="122" t="s">
        <v>72</v>
      </c>
      <c r="B108" s="143"/>
      <c r="C108" s="123"/>
      <c r="D108" s="144"/>
      <c r="E108" s="127"/>
      <c r="F108" s="144">
        <f>SUM(F97:F107)</f>
        <v>0</v>
      </c>
      <c r="G108" s="127"/>
      <c r="H108" s="127"/>
      <c r="I108" s="127"/>
      <c r="J108" s="144">
        <f>SUM(J97:J107)</f>
        <v>291701.9080368157</v>
      </c>
      <c r="K108" s="148">
        <f>F108+J108</f>
        <v>291701.9080368157</v>
      </c>
    </row>
    <row r="109" spans="1:11" ht="6.75" customHeight="1" x14ac:dyDescent="0.25">
      <c r="A109" s="122"/>
      <c r="B109" s="140"/>
      <c r="C109" s="123"/>
      <c r="D109" s="154"/>
      <c r="E109" s="153"/>
      <c r="F109" s="144"/>
      <c r="H109" s="125"/>
      <c r="I109" s="153"/>
      <c r="J109" s="144"/>
      <c r="K109" s="155"/>
    </row>
    <row r="110" spans="1:11" x14ac:dyDescent="0.25">
      <c r="A110" s="118" t="s">
        <v>81</v>
      </c>
      <c r="B110" s="192"/>
      <c r="C110" s="138"/>
      <c r="D110" s="192"/>
      <c r="E110" s="187"/>
      <c r="F110" s="194"/>
      <c r="G110" s="8"/>
      <c r="H110" s="196"/>
      <c r="I110" s="187"/>
      <c r="J110" s="187" t="s">
        <v>68</v>
      </c>
      <c r="K110" s="192" t="s">
        <v>63</v>
      </c>
    </row>
    <row r="111" spans="1:11" x14ac:dyDescent="0.25">
      <c r="A111" s="122" t="s">
        <v>75</v>
      </c>
      <c r="B111" s="198"/>
      <c r="C111" s="8"/>
      <c r="D111" s="198"/>
      <c r="E111" s="187"/>
      <c r="F111" s="195"/>
      <c r="G111" s="8"/>
      <c r="H111" s="200"/>
      <c r="I111" s="187"/>
      <c r="J111" s="187"/>
      <c r="K111" s="198"/>
    </row>
    <row r="112" spans="1:11" x14ac:dyDescent="0.25">
      <c r="A112" s="127" t="str">
        <f t="shared" ref="A112:A117" si="23">IF(A97="","",A97)</f>
        <v>Residential</v>
      </c>
      <c r="B112" s="128"/>
      <c r="C112" s="123"/>
      <c r="D112" s="146">
        <v>1628419434.0458386</v>
      </c>
      <c r="E112" s="147">
        <f>I112</f>
        <v>4.0000000000000002E-4</v>
      </c>
      <c r="F112" s="148">
        <f>D112*E112</f>
        <v>651367.77361833549</v>
      </c>
      <c r="H112" s="146">
        <v>20195482.977051001</v>
      </c>
      <c r="I112" s="147">
        <f>I97</f>
        <v>4.0000000000000002E-4</v>
      </c>
      <c r="J112" s="148">
        <f>H112*I112</f>
        <v>8078.1931908204006</v>
      </c>
      <c r="K112" s="187"/>
    </row>
    <row r="113" spans="1:11" x14ac:dyDescent="0.25">
      <c r="A113" s="127" t="str">
        <f t="shared" si="23"/>
        <v>Residential Seasonal</v>
      </c>
      <c r="B113" s="128"/>
      <c r="C113" s="123"/>
      <c r="D113" s="146">
        <v>14082311.953655418</v>
      </c>
      <c r="E113" s="147">
        <f t="shared" ref="E113:E120" si="24">I113</f>
        <v>4.0000000000000002E-4</v>
      </c>
      <c r="F113" s="148">
        <f t="shared" ref="F113:F122" si="25">D113*E113</f>
        <v>5632.9247814621676</v>
      </c>
      <c r="H113" s="146">
        <v>174647.32082629041</v>
      </c>
      <c r="I113" s="147">
        <f t="shared" ref="I113:I120" si="26">I98</f>
        <v>4.0000000000000002E-4</v>
      </c>
      <c r="J113" s="148">
        <f t="shared" ref="J113:J120" si="27">H113*I113</f>
        <v>69.858928330516164</v>
      </c>
      <c r="K113" s="187"/>
    </row>
    <row r="114" spans="1:11" x14ac:dyDescent="0.25">
      <c r="A114" s="127" t="str">
        <f t="shared" si="23"/>
        <v>GS&lt;50</v>
      </c>
      <c r="B114" s="128"/>
      <c r="C114" s="123"/>
      <c r="D114" s="146">
        <v>339922415.84662682</v>
      </c>
      <c r="E114" s="147">
        <f t="shared" si="24"/>
        <v>4.0000000000000002E-4</v>
      </c>
      <c r="F114" s="148">
        <f t="shared" si="25"/>
        <v>135968.96633865073</v>
      </c>
      <c r="H114" s="146">
        <v>53002546.974631585</v>
      </c>
      <c r="I114" s="147">
        <f t="shared" si="26"/>
        <v>4.0000000000000002E-4</v>
      </c>
      <c r="J114" s="148">
        <f t="shared" si="27"/>
        <v>21201.018789852635</v>
      </c>
      <c r="K114" s="187"/>
    </row>
    <row r="115" spans="1:11" x14ac:dyDescent="0.25">
      <c r="A115" s="127" t="str">
        <f t="shared" si="23"/>
        <v>GS 50 - 2,999</v>
      </c>
      <c r="B115" s="128"/>
      <c r="C115" s="123"/>
      <c r="D115" s="146">
        <v>484622485.32437748</v>
      </c>
      <c r="E115" s="147">
        <f t="shared" si="24"/>
        <v>4.0000000000000002E-4</v>
      </c>
      <c r="F115" s="148">
        <f t="shared" si="25"/>
        <v>193848.99412975099</v>
      </c>
      <c r="H115" s="146">
        <v>831032183.5383842</v>
      </c>
      <c r="I115" s="147">
        <f t="shared" si="26"/>
        <v>4.0000000000000002E-4</v>
      </c>
      <c r="J115" s="148">
        <f t="shared" si="27"/>
        <v>332412.87341535371</v>
      </c>
      <c r="K115" s="187"/>
    </row>
    <row r="116" spans="1:11" x14ac:dyDescent="0.25">
      <c r="A116" s="127" t="str">
        <f t="shared" si="23"/>
        <v>GS 3,000 - 4,999</v>
      </c>
      <c r="B116" s="128"/>
      <c r="C116" s="123"/>
      <c r="D116" s="146">
        <v>8473668.3034613822</v>
      </c>
      <c r="E116" s="147">
        <f t="shared" si="24"/>
        <v>4.0000000000000002E-4</v>
      </c>
      <c r="F116" s="148">
        <f t="shared" si="25"/>
        <v>3389.4673213845531</v>
      </c>
      <c r="H116" s="146">
        <v>51538151.546735093</v>
      </c>
      <c r="I116" s="147">
        <f t="shared" si="26"/>
        <v>4.0000000000000002E-4</v>
      </c>
      <c r="J116" s="148">
        <f t="shared" si="27"/>
        <v>20615.260618694039</v>
      </c>
      <c r="K116" s="187"/>
    </row>
    <row r="117" spans="1:11" x14ac:dyDescent="0.25">
      <c r="A117" s="127" t="str">
        <f t="shared" si="23"/>
        <v>Large Use</v>
      </c>
      <c r="B117" s="128"/>
      <c r="C117" s="123"/>
      <c r="D117" s="146">
        <v>0</v>
      </c>
      <c r="E117" s="147">
        <f t="shared" si="24"/>
        <v>4.0000000000000002E-4</v>
      </c>
      <c r="F117" s="148">
        <f t="shared" si="25"/>
        <v>0</v>
      </c>
      <c r="H117" s="146">
        <v>49128108.129117675</v>
      </c>
      <c r="I117" s="147">
        <f t="shared" si="26"/>
        <v>4.0000000000000002E-4</v>
      </c>
      <c r="J117" s="148">
        <f t="shared" si="27"/>
        <v>19651.243251647073</v>
      </c>
      <c r="K117" s="187"/>
    </row>
    <row r="118" spans="1:11" x14ac:dyDescent="0.25">
      <c r="A118" s="127" t="str">
        <f>IF(A103="","",A103)</f>
        <v>Street Light</v>
      </c>
      <c r="B118" s="128"/>
      <c r="C118" s="123"/>
      <c r="D118" s="146">
        <v>0</v>
      </c>
      <c r="E118" s="147">
        <f t="shared" si="24"/>
        <v>4.0000000000000002E-4</v>
      </c>
      <c r="F118" s="148">
        <f t="shared" si="25"/>
        <v>0</v>
      </c>
      <c r="H118" s="146">
        <v>17146297.255072951</v>
      </c>
      <c r="I118" s="147">
        <f t="shared" si="26"/>
        <v>4.0000000000000002E-4</v>
      </c>
      <c r="J118" s="148">
        <f t="shared" si="27"/>
        <v>6858.5189020291809</v>
      </c>
      <c r="K118" s="187"/>
    </row>
    <row r="119" spans="1:11" x14ac:dyDescent="0.25">
      <c r="A119" s="127" t="str">
        <f>IF(A104="","",A104)</f>
        <v>Sentinel Light</v>
      </c>
      <c r="B119" s="128"/>
      <c r="C119" s="123"/>
      <c r="D119" s="146">
        <v>248541.88928054867</v>
      </c>
      <c r="E119" s="147">
        <f t="shared" si="24"/>
        <v>4.0000000000000002E-4</v>
      </c>
      <c r="F119" s="148">
        <f t="shared" si="25"/>
        <v>99.416755712219469</v>
      </c>
      <c r="H119" s="146">
        <v>0</v>
      </c>
      <c r="I119" s="147">
        <f t="shared" si="26"/>
        <v>4.0000000000000002E-4</v>
      </c>
      <c r="J119" s="148">
        <f t="shared" si="27"/>
        <v>0</v>
      </c>
      <c r="K119" s="187"/>
    </row>
    <row r="120" spans="1:11" x14ac:dyDescent="0.25">
      <c r="A120" s="127" t="str">
        <f>IF(A105="","",A105)</f>
        <v>USL</v>
      </c>
      <c r="B120" s="128"/>
      <c r="C120" s="123"/>
      <c r="D120" s="146">
        <v>6668816.9856978264</v>
      </c>
      <c r="E120" s="147">
        <f t="shared" si="24"/>
        <v>4.0000000000000002E-4</v>
      </c>
      <c r="F120" s="148">
        <f t="shared" si="25"/>
        <v>2667.5267942791306</v>
      </c>
      <c r="H120" s="146">
        <v>4232.0663005657252</v>
      </c>
      <c r="I120" s="147">
        <f t="shared" si="26"/>
        <v>4.0000000000000002E-4</v>
      </c>
      <c r="J120" s="148">
        <f t="shared" si="27"/>
        <v>1.6928265202262902</v>
      </c>
      <c r="K120" s="187"/>
    </row>
    <row r="121" spans="1:11" x14ac:dyDescent="0.25">
      <c r="A121" s="127" t="str">
        <f>IF(A106="","",A106)</f>
        <v/>
      </c>
      <c r="B121" s="128"/>
      <c r="C121" s="123"/>
      <c r="D121" s="150"/>
      <c r="E121" s="150"/>
      <c r="F121" s="148">
        <f>D121*E121</f>
        <v>0</v>
      </c>
      <c r="H121" s="150"/>
      <c r="I121" s="150"/>
      <c r="J121" s="148">
        <f>H121*I121</f>
        <v>0</v>
      </c>
      <c r="K121" s="187"/>
    </row>
    <row r="122" spans="1:11" x14ac:dyDescent="0.25">
      <c r="A122" s="127" t="str">
        <f>IF(A107="","",A107)</f>
        <v/>
      </c>
      <c r="B122" s="128"/>
      <c r="C122" s="123"/>
      <c r="D122" s="150"/>
      <c r="E122" s="150"/>
      <c r="F122" s="148">
        <f t="shared" si="25"/>
        <v>0</v>
      </c>
      <c r="H122" s="150"/>
      <c r="I122" s="150"/>
      <c r="J122" s="148">
        <f>H122*I122</f>
        <v>0</v>
      </c>
      <c r="K122" s="187"/>
    </row>
    <row r="123" spans="1:11" x14ac:dyDescent="0.25">
      <c r="A123" s="122" t="s">
        <v>72</v>
      </c>
      <c r="B123" s="143"/>
      <c r="C123" s="123"/>
      <c r="D123" s="144"/>
      <c r="E123" s="127"/>
      <c r="F123" s="144">
        <f>SUM(F112:F122)</f>
        <v>992975.06973957526</v>
      </c>
      <c r="G123" s="127"/>
      <c r="H123" s="127"/>
      <c r="I123" s="127"/>
      <c r="J123" s="144">
        <f>SUM(J112:J122)</f>
        <v>408888.65992324788</v>
      </c>
      <c r="K123" s="148">
        <f>F123+J123</f>
        <v>1401863.729662823</v>
      </c>
    </row>
    <row r="124" spans="1:11" ht="6.75" customHeight="1" x14ac:dyDescent="0.25">
      <c r="A124" s="122"/>
      <c r="B124" s="140"/>
      <c r="C124" s="123"/>
      <c r="D124" s="154"/>
      <c r="E124" s="153"/>
      <c r="F124" s="144"/>
      <c r="H124" s="125"/>
      <c r="I124" s="153"/>
      <c r="J124" s="144"/>
      <c r="K124" s="155"/>
    </row>
    <row r="125" spans="1:11" ht="15" customHeight="1" x14ac:dyDescent="0.25">
      <c r="A125" s="118" t="s">
        <v>82</v>
      </c>
      <c r="B125" s="192"/>
      <c r="C125" s="119"/>
      <c r="D125" s="194"/>
      <c r="E125" s="193"/>
      <c r="F125" s="187"/>
      <c r="G125" s="8"/>
      <c r="H125" s="196"/>
      <c r="I125" s="193"/>
      <c r="J125" s="187" t="s">
        <v>68</v>
      </c>
      <c r="K125" s="192" t="s">
        <v>63</v>
      </c>
    </row>
    <row r="126" spans="1:11" x14ac:dyDescent="0.25">
      <c r="A126" s="122" t="s">
        <v>75</v>
      </c>
      <c r="B126" s="198"/>
      <c r="C126" s="119"/>
      <c r="D126" s="195"/>
      <c r="E126" s="199"/>
      <c r="F126" s="187"/>
      <c r="G126" s="8"/>
      <c r="H126" s="200"/>
      <c r="I126" s="199"/>
      <c r="J126" s="187"/>
      <c r="K126" s="198"/>
    </row>
    <row r="127" spans="1:11" x14ac:dyDescent="0.25">
      <c r="A127" s="127" t="str">
        <f t="shared" ref="A127:A132" si="28">IF(A112="","",A112)</f>
        <v>Residential</v>
      </c>
      <c r="B127" s="128"/>
      <c r="C127" s="123"/>
      <c r="D127" s="146">
        <f>D112</f>
        <v>1628419434.0458386</v>
      </c>
      <c r="E127" s="147">
        <v>1.5E-3</v>
      </c>
      <c r="F127" s="148">
        <f>D127*E127</f>
        <v>2442629.1510687578</v>
      </c>
      <c r="H127" s="146">
        <f>H82</f>
        <v>20195482.977051001</v>
      </c>
      <c r="I127" s="147">
        <f>E127</f>
        <v>1.5E-3</v>
      </c>
      <c r="J127" s="148">
        <f>H127*I127</f>
        <v>30293.224465576503</v>
      </c>
      <c r="K127" s="187"/>
    </row>
    <row r="128" spans="1:11" x14ac:dyDescent="0.25">
      <c r="A128" s="127" t="str">
        <f t="shared" si="28"/>
        <v>Residential Seasonal</v>
      </c>
      <c r="B128" s="128"/>
      <c r="C128" s="123"/>
      <c r="D128" s="146">
        <f t="shared" ref="D128:D135" si="29">D113</f>
        <v>14082311.953655418</v>
      </c>
      <c r="E128" s="147">
        <f>E127</f>
        <v>1.5E-3</v>
      </c>
      <c r="F128" s="148">
        <f t="shared" ref="F128:F136" si="30">D128*E128</f>
        <v>21123.467930483126</v>
      </c>
      <c r="H128" s="146">
        <f t="shared" ref="H128:H135" si="31">H83</f>
        <v>174647.32082629041</v>
      </c>
      <c r="I128" s="147">
        <f t="shared" ref="I128:I135" si="32">E128</f>
        <v>1.5E-3</v>
      </c>
      <c r="J128" s="148">
        <f t="shared" ref="J128:J135" si="33">H128*I128</f>
        <v>261.97098123943562</v>
      </c>
      <c r="K128" s="187"/>
    </row>
    <row r="129" spans="1:11" x14ac:dyDescent="0.25">
      <c r="A129" s="127" t="str">
        <f t="shared" si="28"/>
        <v>GS&lt;50</v>
      </c>
      <c r="B129" s="128"/>
      <c r="C129" s="123"/>
      <c r="D129" s="146">
        <f t="shared" si="29"/>
        <v>339922415.84662682</v>
      </c>
      <c r="E129" s="147">
        <f t="shared" ref="E129:E135" si="34">E128</f>
        <v>1.5E-3</v>
      </c>
      <c r="F129" s="148">
        <f t="shared" si="30"/>
        <v>509883.62376994023</v>
      </c>
      <c r="H129" s="146">
        <f t="shared" si="31"/>
        <v>53053337.848036259</v>
      </c>
      <c r="I129" s="147">
        <f t="shared" si="32"/>
        <v>1.5E-3</v>
      </c>
      <c r="J129" s="148">
        <f t="shared" si="33"/>
        <v>79580.006772054388</v>
      </c>
      <c r="K129" s="187"/>
    </row>
    <row r="130" spans="1:11" x14ac:dyDescent="0.25">
      <c r="A130" s="127" t="str">
        <f t="shared" si="28"/>
        <v>GS 50 - 2,999</v>
      </c>
      <c r="B130" s="128"/>
      <c r="C130" s="123"/>
      <c r="D130" s="146">
        <f t="shared" si="29"/>
        <v>484622485.32437748</v>
      </c>
      <c r="E130" s="147">
        <f t="shared" si="34"/>
        <v>1.5E-3</v>
      </c>
      <c r="F130" s="148">
        <f t="shared" si="30"/>
        <v>726933.72798656626</v>
      </c>
      <c r="H130" s="146">
        <f t="shared" si="31"/>
        <v>933941244.4983747</v>
      </c>
      <c r="I130" s="147">
        <f t="shared" si="32"/>
        <v>1.5E-3</v>
      </c>
      <c r="J130" s="148">
        <f t="shared" si="33"/>
        <v>1400911.8667475621</v>
      </c>
      <c r="K130" s="187"/>
    </row>
    <row r="131" spans="1:11" x14ac:dyDescent="0.25">
      <c r="A131" s="127" t="str">
        <f t="shared" si="28"/>
        <v>GS 3,000 - 4,999</v>
      </c>
      <c r="B131" s="128"/>
      <c r="C131" s="123"/>
      <c r="D131" s="146">
        <f t="shared" si="29"/>
        <v>8473668.3034613822</v>
      </c>
      <c r="E131" s="147">
        <f t="shared" si="34"/>
        <v>1.5E-3</v>
      </c>
      <c r="F131" s="148">
        <f t="shared" si="30"/>
        <v>12710.502455192074</v>
      </c>
      <c r="H131" s="146">
        <f t="shared" si="31"/>
        <v>310998223.35658967</v>
      </c>
      <c r="I131" s="147">
        <f t="shared" si="32"/>
        <v>1.5E-3</v>
      </c>
      <c r="J131" s="148">
        <f t="shared" si="33"/>
        <v>466497.33503488451</v>
      </c>
      <c r="K131" s="187"/>
    </row>
    <row r="132" spans="1:11" x14ac:dyDescent="0.25">
      <c r="A132" s="127" t="str">
        <f t="shared" si="28"/>
        <v>Large Use</v>
      </c>
      <c r="B132" s="128"/>
      <c r="C132" s="123"/>
      <c r="D132" s="146">
        <f t="shared" si="29"/>
        <v>0</v>
      </c>
      <c r="E132" s="147">
        <f t="shared" si="34"/>
        <v>1.5E-3</v>
      </c>
      <c r="F132" s="148">
        <f>D132*E132</f>
        <v>0</v>
      </c>
      <c r="H132" s="146">
        <f t="shared" si="31"/>
        <v>415962954.5779072</v>
      </c>
      <c r="I132" s="147">
        <f t="shared" si="32"/>
        <v>1.5E-3</v>
      </c>
      <c r="J132" s="148">
        <f t="shared" si="33"/>
        <v>623944.43186686083</v>
      </c>
      <c r="K132" s="187"/>
    </row>
    <row r="133" spans="1:11" x14ac:dyDescent="0.25">
      <c r="A133" s="127" t="str">
        <f>IF(A118="","",A118)</f>
        <v>Street Light</v>
      </c>
      <c r="B133" s="128"/>
      <c r="C133" s="123"/>
      <c r="D133" s="146">
        <f t="shared" si="29"/>
        <v>0</v>
      </c>
      <c r="E133" s="147">
        <f t="shared" si="34"/>
        <v>1.5E-3</v>
      </c>
      <c r="F133" s="148">
        <f t="shared" si="30"/>
        <v>0</v>
      </c>
      <c r="H133" s="146">
        <f t="shared" si="31"/>
        <v>17146297.255072951</v>
      </c>
      <c r="I133" s="147">
        <f t="shared" si="32"/>
        <v>1.5E-3</v>
      </c>
      <c r="J133" s="148">
        <f t="shared" si="33"/>
        <v>25719.445882609427</v>
      </c>
      <c r="K133" s="187"/>
    </row>
    <row r="134" spans="1:11" x14ac:dyDescent="0.25">
      <c r="A134" s="127" t="str">
        <f>IF(A119="","",A119)</f>
        <v>Sentinel Light</v>
      </c>
      <c r="B134" s="128"/>
      <c r="C134" s="123"/>
      <c r="D134" s="146">
        <f t="shared" si="29"/>
        <v>248541.88928054867</v>
      </c>
      <c r="E134" s="147">
        <f t="shared" si="34"/>
        <v>1.5E-3</v>
      </c>
      <c r="F134" s="148">
        <f t="shared" si="30"/>
        <v>372.81283392082304</v>
      </c>
      <c r="H134" s="146">
        <f t="shared" si="31"/>
        <v>0</v>
      </c>
      <c r="I134" s="147">
        <f t="shared" si="32"/>
        <v>1.5E-3</v>
      </c>
      <c r="J134" s="148">
        <f t="shared" si="33"/>
        <v>0</v>
      </c>
      <c r="K134" s="187"/>
    </row>
    <row r="135" spans="1:11" x14ac:dyDescent="0.25">
      <c r="A135" s="127" t="str">
        <f>IF(A120="","",A120)</f>
        <v>USL</v>
      </c>
      <c r="B135" s="128"/>
      <c r="C135" s="123"/>
      <c r="D135" s="146">
        <f t="shared" si="29"/>
        <v>6668816.9856978264</v>
      </c>
      <c r="E135" s="147">
        <f t="shared" si="34"/>
        <v>1.5E-3</v>
      </c>
      <c r="F135" s="148">
        <f t="shared" si="30"/>
        <v>10003.225478546739</v>
      </c>
      <c r="H135" s="146">
        <f t="shared" si="31"/>
        <v>4232.0663005657252</v>
      </c>
      <c r="I135" s="147">
        <f t="shared" si="32"/>
        <v>1.5E-3</v>
      </c>
      <c r="J135" s="148">
        <f t="shared" si="33"/>
        <v>6.3480994508485882</v>
      </c>
      <c r="K135" s="187"/>
    </row>
    <row r="136" spans="1:11" x14ac:dyDescent="0.25">
      <c r="A136" s="127" t="str">
        <f>IF(A121="","",A121)</f>
        <v/>
      </c>
      <c r="B136" s="128"/>
      <c r="C136" s="123"/>
      <c r="D136" s="150"/>
      <c r="E136" s="150"/>
      <c r="F136" s="148">
        <f t="shared" si="30"/>
        <v>0</v>
      </c>
      <c r="H136" s="150"/>
      <c r="I136" s="150"/>
      <c r="J136" s="148">
        <f>H136*I136</f>
        <v>0</v>
      </c>
      <c r="K136" s="187"/>
    </row>
    <row r="137" spans="1:11" x14ac:dyDescent="0.25">
      <c r="A137" s="127" t="str">
        <f>IF(A122="","",A122)</f>
        <v/>
      </c>
      <c r="B137" s="128"/>
      <c r="C137" s="123"/>
      <c r="D137" s="150"/>
      <c r="E137" s="150"/>
      <c r="F137" s="148">
        <f>D137*E137</f>
        <v>0</v>
      </c>
      <c r="H137" s="150"/>
      <c r="I137" s="150"/>
      <c r="J137" s="148">
        <f>H137*I137</f>
        <v>0</v>
      </c>
      <c r="K137" s="187"/>
    </row>
    <row r="138" spans="1:11" x14ac:dyDescent="0.25">
      <c r="A138" s="122" t="s">
        <v>72</v>
      </c>
      <c r="B138" s="143"/>
      <c r="C138" s="131"/>
      <c r="D138" s="144"/>
      <c r="E138" s="127"/>
      <c r="F138" s="144">
        <f>SUM(F127:F137)</f>
        <v>3723656.5115234074</v>
      </c>
      <c r="G138" s="127"/>
      <c r="H138" s="127"/>
      <c r="I138" s="127"/>
      <c r="J138" s="144">
        <f>SUM(J127:J137)</f>
        <v>2627214.6298502386</v>
      </c>
      <c r="K138" s="148">
        <f>F138+J138</f>
        <v>6350871.1413736455</v>
      </c>
    </row>
    <row r="139" spans="1:11" ht="6.75" customHeight="1" x14ac:dyDescent="0.25"/>
    <row r="140" spans="1:11" ht="15.75" customHeight="1" x14ac:dyDescent="0.25">
      <c r="A140" s="118" t="s">
        <v>83</v>
      </c>
      <c r="B140" s="192"/>
      <c r="C140" s="119"/>
      <c r="D140" s="194"/>
      <c r="E140" s="193"/>
      <c r="F140" s="187"/>
      <c r="G140" s="8"/>
      <c r="H140" s="196"/>
      <c r="I140" s="193"/>
      <c r="J140" s="187" t="s">
        <v>68</v>
      </c>
      <c r="K140" s="192" t="s">
        <v>63</v>
      </c>
    </row>
    <row r="141" spans="1:11" x14ac:dyDescent="0.25">
      <c r="A141" s="122" t="s">
        <v>75</v>
      </c>
      <c r="B141" s="198"/>
      <c r="C141" s="119"/>
      <c r="D141" s="195"/>
      <c r="E141" s="199"/>
      <c r="F141" s="187"/>
      <c r="G141" s="8"/>
      <c r="H141" s="200"/>
      <c r="I141" s="199"/>
      <c r="J141" s="187"/>
      <c r="K141" s="198"/>
    </row>
    <row r="142" spans="1:11" x14ac:dyDescent="0.25">
      <c r="A142" s="127" t="str">
        <f t="shared" ref="A142:A147" si="35">IF(A127="","",A127)</f>
        <v>Residential</v>
      </c>
      <c r="B142" s="128"/>
      <c r="C142" s="123"/>
      <c r="D142" s="146">
        <v>1559236155.8816814</v>
      </c>
      <c r="E142" s="147">
        <v>1.4656663992198657E-3</v>
      </c>
      <c r="F142" s="148">
        <f>D142*E142</f>
        <v>2285320.0421245294</v>
      </c>
      <c r="H142" s="146">
        <v>19337479.389492802</v>
      </c>
      <c r="I142" s="147">
        <f>E142</f>
        <v>1.4656663992198657E-3</v>
      </c>
      <c r="J142" s="148">
        <f>H142*I142</f>
        <v>28342.293786786282</v>
      </c>
      <c r="K142" s="187"/>
    </row>
    <row r="143" spans="1:11" x14ac:dyDescent="0.25">
      <c r="A143" s="127" t="str">
        <f t="shared" si="35"/>
        <v>Residential Seasonal</v>
      </c>
      <c r="B143" s="128"/>
      <c r="C143" s="123"/>
      <c r="D143" s="146">
        <v>13484025.980941612</v>
      </c>
      <c r="E143" s="147">
        <v>2.0855922304944575E-3</v>
      </c>
      <c r="F143" s="148">
        <f t="shared" ref="F143:F152" si="36">D143*E143</f>
        <v>28122.179821637234</v>
      </c>
      <c r="H143" s="146">
        <v>167227.44243087576</v>
      </c>
      <c r="I143" s="147">
        <f t="shared" ref="I143:I150" si="37">E143</f>
        <v>2.0855922304944575E-3</v>
      </c>
      <c r="J143" s="148">
        <f t="shared" ref="J143:J150" si="38">H143*I143</f>
        <v>348.76825465929369</v>
      </c>
      <c r="K143" s="187"/>
    </row>
    <row r="144" spans="1:11" x14ac:dyDescent="0.25">
      <c r="A144" s="127" t="str">
        <f t="shared" si="35"/>
        <v>GS&lt;50</v>
      </c>
      <c r="B144" s="128"/>
      <c r="C144" s="123"/>
      <c r="D144" s="146">
        <v>325480837.36993104</v>
      </c>
      <c r="E144" s="147">
        <v>1.5023445576002839E-3</v>
      </c>
      <c r="F144" s="148">
        <f t="shared" si="36"/>
        <v>488984.364625899</v>
      </c>
      <c r="H144" s="146">
        <v>50799370.747706026</v>
      </c>
      <c r="I144" s="147">
        <f t="shared" si="37"/>
        <v>1.5023445576002839E-3</v>
      </c>
      <c r="J144" s="148">
        <f t="shared" si="38"/>
        <v>76318.158172335214</v>
      </c>
      <c r="K144" s="187"/>
    </row>
    <row r="145" spans="1:12" x14ac:dyDescent="0.25">
      <c r="A145" s="127" t="str">
        <f t="shared" si="35"/>
        <v>GS 50 - 2,999</v>
      </c>
      <c r="B145" s="128"/>
      <c r="C145" s="123"/>
      <c r="D145" s="146">
        <v>1126710.3533905931</v>
      </c>
      <c r="E145" s="147">
        <v>0.59606246849792388</v>
      </c>
      <c r="F145" s="148">
        <f t="shared" si="36"/>
        <v>671589.75452416507</v>
      </c>
      <c r="H145" s="146">
        <v>2171342.233389108</v>
      </c>
      <c r="I145" s="147">
        <f t="shared" si="37"/>
        <v>0.59606246849792388</v>
      </c>
      <c r="J145" s="148">
        <f t="shared" si="38"/>
        <v>1294255.611587707</v>
      </c>
      <c r="K145" s="187"/>
    </row>
    <row r="146" spans="1:12" x14ac:dyDescent="0.25">
      <c r="A146" s="127" t="str">
        <f t="shared" si="35"/>
        <v>GS 3,000 - 4,999</v>
      </c>
      <c r="B146" s="128"/>
      <c r="C146" s="123"/>
      <c r="D146" s="146">
        <v>16839.203081358322</v>
      </c>
      <c r="E146" s="147">
        <v>0.56117740738083444</v>
      </c>
      <c r="F146" s="148">
        <f t="shared" si="36"/>
        <v>9449.7803275560218</v>
      </c>
      <c r="H146" s="146">
        <v>618027.76005570323</v>
      </c>
      <c r="I146" s="147">
        <f t="shared" si="37"/>
        <v>0.56117740738083444</v>
      </c>
      <c r="J146" s="148">
        <f t="shared" si="38"/>
        <v>346823.21607744397</v>
      </c>
      <c r="K146" s="187"/>
    </row>
    <row r="147" spans="1:12" x14ac:dyDescent="0.25">
      <c r="A147" s="127" t="str">
        <f t="shared" si="35"/>
        <v>Large Use</v>
      </c>
      <c r="B147" s="128"/>
      <c r="C147" s="123"/>
      <c r="D147" s="146">
        <v>0</v>
      </c>
      <c r="E147" s="147">
        <v>0.65409151636562068</v>
      </c>
      <c r="F147" s="148">
        <f t="shared" si="36"/>
        <v>0</v>
      </c>
      <c r="H147" s="146">
        <v>700459.58506218111</v>
      </c>
      <c r="I147" s="147">
        <f t="shared" si="37"/>
        <v>0.65409151636562068</v>
      </c>
      <c r="J147" s="148">
        <f t="shared" si="38"/>
        <v>458164.6721461555</v>
      </c>
      <c r="K147" s="187"/>
    </row>
    <row r="148" spans="1:12" x14ac:dyDescent="0.25">
      <c r="A148" s="127" t="str">
        <f>IF(A133="","",A133)</f>
        <v>Street Light</v>
      </c>
      <c r="B148" s="128"/>
      <c r="C148" s="156"/>
      <c r="D148" s="146">
        <v>0</v>
      </c>
      <c r="E148" s="147">
        <v>0.41654098590367611</v>
      </c>
      <c r="F148" s="148">
        <f t="shared" si="36"/>
        <v>0</v>
      </c>
      <c r="H148" s="146">
        <v>43690.053531874008</v>
      </c>
      <c r="I148" s="147">
        <f t="shared" si="37"/>
        <v>0.41654098590367611</v>
      </c>
      <c r="J148" s="148">
        <f t="shared" si="38"/>
        <v>18198.697972351187</v>
      </c>
      <c r="K148" s="187"/>
    </row>
    <row r="149" spans="1:12" x14ac:dyDescent="0.25">
      <c r="A149" s="127" t="str">
        <f>IF(A134="","",A134)</f>
        <v>Sentinel Light</v>
      </c>
      <c r="B149" s="128"/>
      <c r="C149" s="156"/>
      <c r="D149" s="146">
        <v>665.263182287826</v>
      </c>
      <c r="E149" s="147">
        <v>0.42143569491604443</v>
      </c>
      <c r="F149" s="148">
        <f t="shared" si="36"/>
        <v>280.36565152952909</v>
      </c>
      <c r="H149" s="146">
        <v>0</v>
      </c>
      <c r="I149" s="147">
        <f t="shared" si="37"/>
        <v>0.42143569491604443</v>
      </c>
      <c r="J149" s="148">
        <f t="shared" si="38"/>
        <v>0</v>
      </c>
      <c r="K149" s="187"/>
    </row>
    <row r="150" spans="1:12" x14ac:dyDescent="0.25">
      <c r="A150" s="127" t="str">
        <f>IF(A135="","",A135)</f>
        <v>USL</v>
      </c>
      <c r="B150" s="128"/>
      <c r="C150" s="156"/>
      <c r="D150" s="146">
        <v>6385492.7936000293</v>
      </c>
      <c r="E150" s="149">
        <v>1.5003402401185827E-3</v>
      </c>
      <c r="F150" s="148">
        <f t="shared" si="36"/>
        <v>9580.4117912253478</v>
      </c>
      <c r="H150" s="146">
        <v>4052.2672795274193</v>
      </c>
      <c r="I150" s="147">
        <f t="shared" si="37"/>
        <v>1.5003402401185827E-3</v>
      </c>
      <c r="J150" s="148">
        <f t="shared" si="38"/>
        <v>6.0797796631908447</v>
      </c>
      <c r="K150" s="187"/>
    </row>
    <row r="151" spans="1:12" ht="14.25" customHeight="1" x14ac:dyDescent="0.25">
      <c r="A151" s="127" t="str">
        <f>IF(A136="","",A136)</f>
        <v/>
      </c>
      <c r="B151" s="128"/>
      <c r="C151" s="123"/>
      <c r="D151" s="150"/>
      <c r="E151" s="150"/>
      <c r="F151" s="148">
        <f>D151*E151</f>
        <v>0</v>
      </c>
      <c r="H151" s="150"/>
      <c r="I151" s="150"/>
      <c r="J151" s="148">
        <f>H151*I151</f>
        <v>0</v>
      </c>
      <c r="K151" s="187"/>
    </row>
    <row r="152" spans="1:12" x14ac:dyDescent="0.25">
      <c r="A152" s="127" t="str">
        <f>IF(A137="","",A137)</f>
        <v/>
      </c>
      <c r="B152" s="128"/>
      <c r="C152" s="123"/>
      <c r="D152" s="150"/>
      <c r="E152" s="150"/>
      <c r="F152" s="148">
        <f t="shared" si="36"/>
        <v>0</v>
      </c>
      <c r="H152" s="150"/>
      <c r="I152" s="150"/>
      <c r="J152" s="148">
        <f>H152*I152</f>
        <v>0</v>
      </c>
      <c r="K152" s="187"/>
    </row>
    <row r="153" spans="1:12" x14ac:dyDescent="0.25">
      <c r="A153" s="122" t="s">
        <v>72</v>
      </c>
      <c r="B153" s="143"/>
      <c r="C153" s="123"/>
      <c r="D153" s="141"/>
      <c r="E153" s="127"/>
      <c r="F153" s="148">
        <f>SUM(F142:F152)</f>
        <v>3493326.8988665421</v>
      </c>
      <c r="G153" s="127"/>
      <c r="H153" s="127"/>
      <c r="I153" s="127"/>
      <c r="J153" s="148">
        <f>SUM(J142:J152)</f>
        <v>2222457.4977771016</v>
      </c>
      <c r="K153" s="135">
        <f>F153+J153</f>
        <v>5715784.3966436442</v>
      </c>
    </row>
    <row r="155" spans="1:12" x14ac:dyDescent="0.25">
      <c r="A155" s="118" t="s">
        <v>84</v>
      </c>
      <c r="B155" s="193"/>
      <c r="C155" s="119"/>
      <c r="D155" s="194"/>
      <c r="E155" s="193"/>
      <c r="F155" s="187"/>
      <c r="G155" s="8"/>
      <c r="H155" s="192"/>
      <c r="I155" s="193"/>
      <c r="J155" s="187" t="s">
        <v>68</v>
      </c>
      <c r="K155" s="194" t="s">
        <v>63</v>
      </c>
    </row>
    <row r="156" spans="1:12" x14ac:dyDescent="0.25">
      <c r="A156" s="122" t="s">
        <v>75</v>
      </c>
      <c r="B156" s="199"/>
      <c r="C156" s="119"/>
      <c r="D156" s="195"/>
      <c r="E156" s="199"/>
      <c r="F156" s="187"/>
      <c r="G156" s="8"/>
      <c r="H156" s="198"/>
      <c r="I156" s="199"/>
      <c r="J156" s="187"/>
      <c r="K156" s="185"/>
      <c r="L156" s="131"/>
    </row>
    <row r="157" spans="1:12" x14ac:dyDescent="0.25">
      <c r="A157" s="157" t="str">
        <f>A142</f>
        <v>Residential</v>
      </c>
      <c r="B157" s="143"/>
      <c r="C157" s="123"/>
      <c r="D157" s="146">
        <v>170736.23857920626</v>
      </c>
      <c r="E157" s="158">
        <v>0.43</v>
      </c>
      <c r="F157" s="148">
        <f>D157*E157*12</f>
        <v>880998.99106870429</v>
      </c>
      <c r="H157" s="150">
        <v>2117.45249884743</v>
      </c>
      <c r="I157" s="159">
        <f>E157</f>
        <v>0.43</v>
      </c>
      <c r="J157" s="148">
        <f>H157*I157*12</f>
        <v>10926.054894052739</v>
      </c>
      <c r="K157" s="185"/>
      <c r="L157" s="131"/>
    </row>
    <row r="158" spans="1:12" x14ac:dyDescent="0.25">
      <c r="A158" s="157" t="str">
        <f t="shared" ref="A158:A159" si="39">A143</f>
        <v>Residential Seasonal</v>
      </c>
      <c r="B158" s="143"/>
      <c r="C158" s="123"/>
      <c r="D158" s="146">
        <v>1532.8908155144895</v>
      </c>
      <c r="E158" s="158">
        <f>E157</f>
        <v>0.43</v>
      </c>
      <c r="F158" s="148">
        <f t="shared" ref="F158:F164" si="40">D158*E158*12</f>
        <v>7909.7166080547668</v>
      </c>
      <c r="H158" s="150">
        <v>19.010747306967644</v>
      </c>
      <c r="I158" s="159">
        <f>E158</f>
        <v>0.43</v>
      </c>
      <c r="J158" s="148">
        <f t="shared" ref="J158:J163" si="41">H158*I158*12</f>
        <v>98.09545610395304</v>
      </c>
      <c r="K158" s="185"/>
      <c r="L158" s="131"/>
    </row>
    <row r="159" spans="1:12" x14ac:dyDescent="0.25">
      <c r="A159" s="157" t="str">
        <f t="shared" si="39"/>
        <v>GS&lt;50</v>
      </c>
      <c r="B159" s="143"/>
      <c r="C159" s="123"/>
      <c r="D159" s="146">
        <v>10602.264372744839</v>
      </c>
      <c r="E159" s="158">
        <f>E158</f>
        <v>0.43</v>
      </c>
      <c r="F159" s="148">
        <f t="shared" si="40"/>
        <v>54707.684163363374</v>
      </c>
      <c r="H159" s="150">
        <v>1654.7467524919687</v>
      </c>
      <c r="I159" s="159">
        <f>E159</f>
        <v>0.43</v>
      </c>
      <c r="J159" s="148">
        <f t="shared" si="41"/>
        <v>8538.493242858558</v>
      </c>
      <c r="K159" s="185"/>
      <c r="L159" s="131"/>
    </row>
    <row r="160" spans="1:12" x14ac:dyDescent="0.25">
      <c r="A160" s="160"/>
      <c r="B160" s="143"/>
      <c r="C160" s="123"/>
      <c r="D160" s="150"/>
      <c r="E160" s="150"/>
      <c r="F160" s="148">
        <f t="shared" si="40"/>
        <v>0</v>
      </c>
      <c r="H160" s="150"/>
      <c r="I160" s="150"/>
      <c r="J160" s="148">
        <f t="shared" si="41"/>
        <v>0</v>
      </c>
      <c r="K160" s="185"/>
      <c r="L160" s="131"/>
    </row>
    <row r="161" spans="1:12" x14ac:dyDescent="0.25">
      <c r="A161" s="160"/>
      <c r="B161" s="143"/>
      <c r="C161" s="123"/>
      <c r="D161" s="150"/>
      <c r="E161" s="150"/>
      <c r="F161" s="148">
        <f t="shared" si="40"/>
        <v>0</v>
      </c>
      <c r="H161" s="150"/>
      <c r="I161" s="150"/>
      <c r="J161" s="148">
        <f t="shared" si="41"/>
        <v>0</v>
      </c>
      <c r="K161" s="185"/>
      <c r="L161" s="131"/>
    </row>
    <row r="162" spans="1:12" x14ac:dyDescent="0.25">
      <c r="A162" s="160"/>
      <c r="B162" s="143"/>
      <c r="C162" s="123"/>
      <c r="D162" s="150"/>
      <c r="E162" s="150"/>
      <c r="F162" s="148">
        <f t="shared" si="40"/>
        <v>0</v>
      </c>
      <c r="H162" s="150"/>
      <c r="I162" s="150"/>
      <c r="J162" s="148">
        <f t="shared" si="41"/>
        <v>0</v>
      </c>
      <c r="K162" s="185"/>
      <c r="L162" s="131"/>
    </row>
    <row r="163" spans="1:12" x14ac:dyDescent="0.25">
      <c r="A163" s="160"/>
      <c r="B163" s="143"/>
      <c r="C163" s="123"/>
      <c r="D163" s="150"/>
      <c r="E163" s="150"/>
      <c r="F163" s="148">
        <f t="shared" si="40"/>
        <v>0</v>
      </c>
      <c r="H163" s="150"/>
      <c r="I163" s="150"/>
      <c r="J163" s="148">
        <f t="shared" si="41"/>
        <v>0</v>
      </c>
      <c r="K163" s="185"/>
      <c r="L163" s="131"/>
    </row>
    <row r="164" spans="1:12" x14ac:dyDescent="0.25">
      <c r="A164" s="160"/>
      <c r="B164" s="143"/>
      <c r="C164" s="123"/>
      <c r="D164" s="150"/>
      <c r="E164" s="150"/>
      <c r="F164" s="148">
        <f t="shared" si="40"/>
        <v>0</v>
      </c>
      <c r="H164" s="150"/>
      <c r="I164" s="150"/>
      <c r="J164" s="148">
        <f>H164*I164*12</f>
        <v>0</v>
      </c>
      <c r="K164" s="161"/>
      <c r="L164" s="131"/>
    </row>
    <row r="165" spans="1:12" x14ac:dyDescent="0.25">
      <c r="A165" s="122" t="s">
        <v>72</v>
      </c>
      <c r="B165" s="143"/>
      <c r="C165" s="123"/>
      <c r="D165" s="127"/>
      <c r="E165" s="127"/>
      <c r="F165" s="148">
        <f>SUM(F157:F164)</f>
        <v>943616.39184012252</v>
      </c>
      <c r="G165" s="127"/>
      <c r="H165" s="127"/>
      <c r="I165" s="127"/>
      <c r="J165" s="148">
        <f>SUM(J157:J164)</f>
        <v>19562.643593015251</v>
      </c>
      <c r="K165" s="148">
        <f>F165+J165</f>
        <v>963179.03543313779</v>
      </c>
    </row>
    <row r="166" spans="1:12" x14ac:dyDescent="0.25">
      <c r="A166" s="127"/>
      <c r="B166" s="127"/>
      <c r="C166" s="123"/>
      <c r="D166" s="127"/>
      <c r="E166" s="127"/>
      <c r="F166" s="127"/>
      <c r="G166" s="127"/>
      <c r="H166" s="127"/>
      <c r="I166" s="127"/>
      <c r="J166" s="127"/>
    </row>
    <row r="167" spans="1:12" x14ac:dyDescent="0.25">
      <c r="A167" s="122" t="s">
        <v>85</v>
      </c>
      <c r="B167" s="127"/>
      <c r="C167" s="123"/>
      <c r="D167" s="127"/>
      <c r="E167" s="127"/>
      <c r="F167" s="148">
        <f>SUM(F24+F61+F78+F93+F138+F153+F165+F123)</f>
        <v>358135346.67028058</v>
      </c>
      <c r="G167" s="127"/>
      <c r="H167" s="127"/>
      <c r="I167" s="127"/>
      <c r="J167" s="148">
        <f>J24+J44+J61+J78+J93+J108+J123+J138+J153+J165</f>
        <v>155801193.2690905</v>
      </c>
      <c r="K167" s="135">
        <f>+F167+J167</f>
        <v>513936539.93937111</v>
      </c>
    </row>
    <row r="168" spans="1:12" ht="15.75" thickBot="1" x14ac:dyDescent="0.3">
      <c r="A168" s="122" t="s">
        <v>86</v>
      </c>
      <c r="B168" s="162">
        <v>0.13100000000000001</v>
      </c>
      <c r="C168" s="123"/>
      <c r="D168" s="150"/>
      <c r="E168" s="150"/>
      <c r="F168" s="163">
        <f>-F167*B168</f>
        <v>-46915730.413806759</v>
      </c>
      <c r="G168" s="127"/>
      <c r="H168" s="150"/>
      <c r="I168" s="150"/>
      <c r="J168" s="127">
        <v>0</v>
      </c>
      <c r="K168" s="135">
        <f>+F168+J168</f>
        <v>-46915730.413806759</v>
      </c>
    </row>
    <row r="169" spans="1:12" ht="15.75" thickBot="1" x14ac:dyDescent="0.3">
      <c r="A169" s="122" t="s">
        <v>48</v>
      </c>
      <c r="B169" s="164"/>
      <c r="C169" s="165"/>
      <c r="D169" s="122"/>
      <c r="E169" s="122"/>
      <c r="F169" s="166">
        <f>+F167+F168</f>
        <v>311219616.25647384</v>
      </c>
      <c r="G169" s="122"/>
      <c r="H169" s="122"/>
      <c r="I169" s="122"/>
      <c r="J169" s="166">
        <f>+J167+J168</f>
        <v>155801193.2690905</v>
      </c>
      <c r="K169" s="166">
        <f>+K167+K168</f>
        <v>467020809.52556437</v>
      </c>
    </row>
    <row r="170" spans="1:12" ht="15.75" thickTop="1" x14ac:dyDescent="0.25">
      <c r="A170" s="165"/>
      <c r="B170" s="167"/>
      <c r="C170" s="116"/>
      <c r="D170" s="116"/>
      <c r="E170" s="116"/>
      <c r="F170" s="168"/>
      <c r="G170" s="116"/>
      <c r="H170" s="116"/>
      <c r="I170" s="116"/>
      <c r="J170" s="168"/>
      <c r="K170" s="168"/>
    </row>
    <row r="171" spans="1:12" x14ac:dyDescent="0.25">
      <c r="A171" s="123" t="s">
        <v>87</v>
      </c>
    </row>
    <row r="172" spans="1:12" x14ac:dyDescent="0.25">
      <c r="A172" s="123" t="s">
        <v>88</v>
      </c>
    </row>
    <row r="173" spans="1:12" x14ac:dyDescent="0.25">
      <c r="A173" s="116"/>
    </row>
    <row r="174" spans="1:12" x14ac:dyDescent="0.25">
      <c r="D174" s="201" t="str">
        <f>D10 &amp; " - Cop"</f>
        <v>2027 Test Year - Cop</v>
      </c>
      <c r="E174" s="201"/>
    </row>
    <row r="175" spans="1:12" x14ac:dyDescent="0.25">
      <c r="D175" s="127" t="s">
        <v>89</v>
      </c>
      <c r="E175" s="169">
        <f>K24</f>
        <v>299807351.13721889</v>
      </c>
    </row>
    <row r="176" spans="1:12" x14ac:dyDescent="0.25">
      <c r="D176" s="127" t="s">
        <v>90</v>
      </c>
      <c r="E176" s="136">
        <f>K44</f>
        <v>94959615.548709959</v>
      </c>
    </row>
    <row r="177" spans="4:5" x14ac:dyDescent="0.25">
      <c r="D177" s="127" t="s">
        <v>91</v>
      </c>
      <c r="E177" s="136">
        <f>(K93+K108+K123+K138)</f>
        <v>26675833.332048118</v>
      </c>
    </row>
    <row r="178" spans="4:5" x14ac:dyDescent="0.25">
      <c r="D178" s="127" t="s">
        <v>92</v>
      </c>
      <c r="E178" s="136">
        <f>K61</f>
        <v>50359849.373705499</v>
      </c>
    </row>
    <row r="179" spans="4:5" x14ac:dyDescent="0.25">
      <c r="D179" s="127" t="s">
        <v>93</v>
      </c>
      <c r="E179" s="136">
        <f>K78</f>
        <v>35454927.115611859</v>
      </c>
    </row>
    <row r="180" spans="4:5" x14ac:dyDescent="0.25">
      <c r="D180" s="127" t="s">
        <v>94</v>
      </c>
      <c r="E180" s="136">
        <f>K153</f>
        <v>5715784.3966436442</v>
      </c>
    </row>
    <row r="181" spans="4:5" x14ac:dyDescent="0.25">
      <c r="D181" s="127" t="s">
        <v>95</v>
      </c>
      <c r="E181" s="136">
        <f>K165</f>
        <v>963179.03543313779</v>
      </c>
    </row>
    <row r="182" spans="4:5" x14ac:dyDescent="0.25">
      <c r="D182" s="127" t="s">
        <v>96</v>
      </c>
      <c r="E182" s="136">
        <f>+K168</f>
        <v>-46915730.413806759</v>
      </c>
    </row>
    <row r="183" spans="4:5" x14ac:dyDescent="0.25">
      <c r="D183" s="122" t="s">
        <v>48</v>
      </c>
      <c r="E183" s="170">
        <f>SUM(E175:E182)</f>
        <v>467020809.52556431</v>
      </c>
    </row>
    <row r="184" spans="4:5" x14ac:dyDescent="0.25">
      <c r="E184" s="111">
        <f>+E183-K169</f>
        <v>0</v>
      </c>
    </row>
  </sheetData>
  <mergeCells count="90">
    <mergeCell ref="K157:K163"/>
    <mergeCell ref="D174:E174"/>
    <mergeCell ref="K142:K152"/>
    <mergeCell ref="B155:B156"/>
    <mergeCell ref="D155:D156"/>
    <mergeCell ref="E155:E156"/>
    <mergeCell ref="F155:F156"/>
    <mergeCell ref="H155:H156"/>
    <mergeCell ref="I155:I156"/>
    <mergeCell ref="J155:J156"/>
    <mergeCell ref="K155:K156"/>
    <mergeCell ref="K127:K137"/>
    <mergeCell ref="B140:B141"/>
    <mergeCell ref="D140:D141"/>
    <mergeCell ref="E140:E141"/>
    <mergeCell ref="F140:F141"/>
    <mergeCell ref="H140:H141"/>
    <mergeCell ref="I140:I141"/>
    <mergeCell ref="J140:J141"/>
    <mergeCell ref="K140:K141"/>
    <mergeCell ref="K112:K122"/>
    <mergeCell ref="B125:B126"/>
    <mergeCell ref="D125:D126"/>
    <mergeCell ref="E125:E126"/>
    <mergeCell ref="F125:F126"/>
    <mergeCell ref="H125:H126"/>
    <mergeCell ref="I125:I126"/>
    <mergeCell ref="J125:J126"/>
    <mergeCell ref="K125:K126"/>
    <mergeCell ref="K97:K107"/>
    <mergeCell ref="B110:B111"/>
    <mergeCell ref="D110:D111"/>
    <mergeCell ref="E110:E111"/>
    <mergeCell ref="F110:F111"/>
    <mergeCell ref="H110:H111"/>
    <mergeCell ref="I110:I111"/>
    <mergeCell ref="J110:J111"/>
    <mergeCell ref="K110:K111"/>
    <mergeCell ref="K82:K92"/>
    <mergeCell ref="B95:B96"/>
    <mergeCell ref="D95:D96"/>
    <mergeCell ref="E95:E96"/>
    <mergeCell ref="F95:F96"/>
    <mergeCell ref="H95:H96"/>
    <mergeCell ref="I95:I96"/>
    <mergeCell ref="J95:J96"/>
    <mergeCell ref="K95:K96"/>
    <mergeCell ref="K65:K77"/>
    <mergeCell ref="B80:B81"/>
    <mergeCell ref="D80:D81"/>
    <mergeCell ref="E80:E81"/>
    <mergeCell ref="F80:F81"/>
    <mergeCell ref="H80:H81"/>
    <mergeCell ref="I80:I81"/>
    <mergeCell ref="J80:J81"/>
    <mergeCell ref="K80:K81"/>
    <mergeCell ref="K48:K60"/>
    <mergeCell ref="B63:B64"/>
    <mergeCell ref="D63:D64"/>
    <mergeCell ref="E63:E64"/>
    <mergeCell ref="F63:F64"/>
    <mergeCell ref="H63:H64"/>
    <mergeCell ref="I63:I64"/>
    <mergeCell ref="J63:J64"/>
    <mergeCell ref="K63:K64"/>
    <mergeCell ref="K28:K43"/>
    <mergeCell ref="B46:B47"/>
    <mergeCell ref="D46:D47"/>
    <mergeCell ref="E46:E47"/>
    <mergeCell ref="F46:F47"/>
    <mergeCell ref="H46:H47"/>
    <mergeCell ref="I46:I47"/>
    <mergeCell ref="J46:J47"/>
    <mergeCell ref="K46:K47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B11:B12"/>
    <mergeCell ref="A1:J1"/>
    <mergeCell ref="E9:F9"/>
    <mergeCell ref="I9:J9"/>
    <mergeCell ref="E10:F10"/>
    <mergeCell ref="I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C30F-3DB2-4B9A-BC25-6B972361C532}">
  <sheetPr codeName="Sheet4"/>
  <dimension ref="A1:AA72"/>
  <sheetViews>
    <sheetView workbookViewId="0">
      <selection activeCell="C8" sqref="C8"/>
    </sheetView>
  </sheetViews>
  <sheetFormatPr defaultColWidth="9.28515625" defaultRowHeight="15" outlineLevelRow="1" x14ac:dyDescent="0.25"/>
  <cols>
    <col min="1" max="1" width="9.28515625" style="1"/>
    <col min="2" max="2" width="43.28515625" style="1" customWidth="1"/>
    <col min="3" max="3" width="7.28515625" style="1" customWidth="1"/>
    <col min="4" max="4" width="10.28515625" style="1" customWidth="1"/>
    <col min="5" max="5" width="7.5703125" style="1" customWidth="1"/>
    <col min="6" max="6" width="20.28515625" style="1" customWidth="1"/>
    <col min="7" max="7" width="14.5703125" style="1" customWidth="1"/>
    <col min="8" max="10" width="17.42578125" style="1" customWidth="1"/>
    <col min="11" max="11" width="21.285156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28515625" style="1"/>
  </cols>
  <sheetData>
    <row r="1" spans="1:27" x14ac:dyDescent="0.25">
      <c r="B1" s="2"/>
    </row>
    <row r="2" spans="1:27" x14ac:dyDescent="0.25">
      <c r="A2" s="3"/>
      <c r="B2" s="3"/>
      <c r="C2" s="3"/>
      <c r="D2" s="3"/>
      <c r="E2" s="3"/>
      <c r="K2" s="4" t="s">
        <v>0</v>
      </c>
      <c r="L2" s="5" t="s">
        <v>110</v>
      </c>
    </row>
    <row r="3" spans="1:27" ht="18" x14ac:dyDescent="0.25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 t="s">
        <v>111</v>
      </c>
    </row>
    <row r="4" spans="1:27" x14ac:dyDescent="0.25">
      <c r="B4" s="177" t="s">
        <v>97</v>
      </c>
      <c r="C4" s="177"/>
      <c r="D4" s="177"/>
      <c r="E4" s="177"/>
      <c r="F4" s="177"/>
      <c r="G4" s="177"/>
      <c r="H4" s="177"/>
      <c r="I4" s="177"/>
      <c r="K4" s="4" t="s">
        <v>3</v>
      </c>
      <c r="L4" s="7">
        <v>3</v>
      </c>
    </row>
    <row r="5" spans="1:27" ht="18" customHeight="1" x14ac:dyDescent="0.25">
      <c r="B5" s="177"/>
      <c r="C5" s="177"/>
      <c r="D5" s="177"/>
      <c r="E5" s="177"/>
      <c r="F5" s="177"/>
      <c r="G5" s="177"/>
      <c r="H5" s="177"/>
      <c r="I5" s="177"/>
      <c r="J5" s="6"/>
      <c r="K5" s="4" t="s">
        <v>4</v>
      </c>
      <c r="L5" s="7">
        <v>1</v>
      </c>
    </row>
    <row r="6" spans="1:27" ht="15" customHeight="1" x14ac:dyDescent="0.25">
      <c r="B6" s="177"/>
      <c r="C6" s="177"/>
      <c r="D6" s="177"/>
      <c r="E6" s="177"/>
      <c r="F6" s="177"/>
      <c r="G6" s="177"/>
      <c r="H6" s="177"/>
      <c r="I6" s="177"/>
      <c r="J6" s="6"/>
      <c r="K6" s="4" t="s">
        <v>5</v>
      </c>
      <c r="L6" s="5"/>
    </row>
    <row r="7" spans="1:27" x14ac:dyDescent="0.25">
      <c r="B7" s="8"/>
      <c r="K7" s="4"/>
      <c r="L7" s="9"/>
    </row>
    <row r="8" spans="1:27" x14ac:dyDescent="0.25">
      <c r="B8" s="8"/>
      <c r="K8" s="4" t="s">
        <v>6</v>
      </c>
      <c r="L8" s="175">
        <v>46010</v>
      </c>
    </row>
    <row r="9" spans="1:27" x14ac:dyDescent="0.25">
      <c r="B9" s="8"/>
    </row>
    <row r="10" spans="1:27" ht="15.75" thickBot="1" x14ac:dyDescent="0.3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Q10" s="14"/>
      <c r="R10" s="14"/>
      <c r="S10" s="14"/>
      <c r="T10" s="14"/>
      <c r="U10" s="14"/>
      <c r="V10" s="14"/>
      <c r="Y10" s="15"/>
      <c r="Z10" s="15"/>
      <c r="AA10" s="15"/>
    </row>
    <row r="11" spans="1:27" ht="15.75" x14ac:dyDescent="0.25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Y11" s="15"/>
      <c r="Z11" s="15"/>
      <c r="AA11" s="15"/>
    </row>
    <row r="12" spans="1:27" ht="15.75" x14ac:dyDescent="0.25">
      <c r="A12" s="18" t="s">
        <v>7</v>
      </c>
      <c r="B12" s="19" t="s">
        <v>8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Y12" s="15"/>
      <c r="Z12" s="15"/>
      <c r="AA12" s="15"/>
    </row>
    <row r="13" spans="1:27" ht="16.5" thickBot="1" x14ac:dyDescent="0.3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Y13" s="15"/>
      <c r="Z13" s="15"/>
      <c r="AA13" s="15"/>
    </row>
    <row r="14" spans="1:27" ht="15.75" thickBot="1" x14ac:dyDescent="0.3">
      <c r="A14" s="15"/>
      <c r="B14" s="15" t="s">
        <v>9</v>
      </c>
      <c r="C14" s="15"/>
      <c r="D14" s="15"/>
      <c r="E14" s="15"/>
      <c r="F14" s="15"/>
      <c r="G14" s="20"/>
      <c r="H14" s="21"/>
      <c r="J14" s="22"/>
      <c r="K14" s="22"/>
      <c r="N14" s="23"/>
      <c r="O14" s="23"/>
      <c r="P14" s="15"/>
    </row>
    <row r="15" spans="1:27" x14ac:dyDescent="0.25">
      <c r="A15" s="18"/>
      <c r="B15" s="24" t="s">
        <v>10</v>
      </c>
      <c r="C15" s="15" t="s">
        <v>11</v>
      </c>
      <c r="D15" s="15"/>
      <c r="E15" s="15"/>
      <c r="F15" s="15"/>
      <c r="G15" s="25" t="s">
        <v>12</v>
      </c>
      <c r="H15" s="26" t="s">
        <v>13</v>
      </c>
      <c r="J15" s="27"/>
      <c r="K15" s="27"/>
      <c r="N15" s="23"/>
      <c r="O15" s="23"/>
      <c r="P15" s="15"/>
    </row>
    <row r="16" spans="1:27" ht="15.75" thickBot="1" x14ac:dyDescent="0.3">
      <c r="A16" s="15"/>
      <c r="B16" s="28"/>
      <c r="C16" s="15"/>
      <c r="D16" s="15"/>
      <c r="E16" s="15"/>
      <c r="F16" s="15"/>
      <c r="G16" s="29"/>
      <c r="H16" s="30"/>
      <c r="J16" s="27"/>
      <c r="K16" s="27"/>
      <c r="N16" s="23"/>
      <c r="O16" s="23"/>
      <c r="P16" s="15"/>
    </row>
    <row r="17" spans="1:16" ht="29.25" customHeight="1" x14ac:dyDescent="0.25">
      <c r="A17" s="15"/>
      <c r="B17" s="31" t="s">
        <v>14</v>
      </c>
      <c r="C17" s="178" t="s">
        <v>15</v>
      </c>
      <c r="D17" s="179"/>
      <c r="E17" s="180"/>
      <c r="F17" s="32"/>
      <c r="G17" s="33">
        <v>36.331666272</v>
      </c>
      <c r="H17" s="34">
        <f>G17</f>
        <v>36.331666272</v>
      </c>
      <c r="J17" s="35"/>
      <c r="K17" s="35"/>
      <c r="N17" s="15"/>
      <c r="O17" s="15"/>
      <c r="P17" s="15"/>
    </row>
    <row r="18" spans="1:16" ht="32.25" customHeight="1" x14ac:dyDescent="0.25">
      <c r="A18" s="15"/>
      <c r="B18" s="31" t="s">
        <v>16</v>
      </c>
      <c r="C18" s="178" t="s">
        <v>17</v>
      </c>
      <c r="D18" s="179"/>
      <c r="E18" s="180"/>
      <c r="F18" s="36"/>
      <c r="G18" s="37">
        <v>73.102120784000007</v>
      </c>
      <c r="H18" s="38">
        <f>G18</f>
        <v>73.102120784000007</v>
      </c>
      <c r="J18" s="35"/>
      <c r="K18" s="35"/>
      <c r="N18" s="15"/>
      <c r="O18" s="15"/>
      <c r="P18" s="15"/>
    </row>
    <row r="19" spans="1:16" x14ac:dyDescent="0.25">
      <c r="A19" s="15"/>
      <c r="B19" s="31" t="s">
        <v>18</v>
      </c>
      <c r="C19" s="181"/>
      <c r="D19" s="182"/>
      <c r="E19" s="183"/>
      <c r="F19" s="36"/>
      <c r="G19" s="39"/>
      <c r="H19" s="38"/>
      <c r="J19" s="40"/>
      <c r="K19" s="35"/>
      <c r="N19" s="15"/>
      <c r="O19" s="15"/>
      <c r="P19" s="15"/>
    </row>
    <row r="20" spans="1:16" ht="40.9" customHeight="1" x14ac:dyDescent="0.25">
      <c r="A20" s="15"/>
      <c r="B20" s="41" t="s">
        <v>19</v>
      </c>
      <c r="C20" s="178" t="s">
        <v>20</v>
      </c>
      <c r="D20" s="179"/>
      <c r="E20" s="180"/>
      <c r="F20" s="36"/>
      <c r="G20" s="42"/>
      <c r="H20" s="43">
        <f>SUM(H17:H19)</f>
        <v>109.433787056</v>
      </c>
      <c r="J20" s="44"/>
      <c r="K20" s="44"/>
      <c r="N20" s="15"/>
      <c r="O20" s="15"/>
      <c r="P20" s="15"/>
    </row>
    <row r="21" spans="1:16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customHeight="1" outlineLevel="1" x14ac:dyDescent="0.25">
      <c r="A23" s="18" t="s">
        <v>21</v>
      </c>
      <c r="B23" s="19" t="s">
        <v>22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" customHeight="1" outlineLevel="1" x14ac:dyDescent="0.25">
      <c r="A24" s="15"/>
      <c r="B24" s="45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" customHeight="1" outlineLevel="1" x14ac:dyDescent="0.25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" customHeight="1" outlineLevel="1" x14ac:dyDescent="0.25">
      <c r="A26" s="15"/>
      <c r="B26" s="46" t="s">
        <v>24</v>
      </c>
      <c r="E26" s="47"/>
      <c r="F26" s="48"/>
      <c r="G26" s="176" t="s">
        <v>98</v>
      </c>
      <c r="H26" s="176"/>
      <c r="I26" s="176"/>
      <c r="J26" s="176"/>
      <c r="K26" s="176"/>
      <c r="L26" s="176"/>
      <c r="M26" s="15"/>
      <c r="N26" s="15"/>
      <c r="O26" s="15"/>
      <c r="P26" s="15"/>
    </row>
    <row r="27" spans="1:16" ht="15" customHeight="1" outlineLevel="1" x14ac:dyDescent="0.25">
      <c r="A27" s="15"/>
      <c r="B27" s="49" t="s">
        <v>26</v>
      </c>
      <c r="C27" s="50"/>
      <c r="D27" s="50" t="s">
        <v>27</v>
      </c>
      <c r="E27" s="51" t="s">
        <v>28</v>
      </c>
      <c r="F27" s="52"/>
      <c r="G27" s="52"/>
      <c r="H27" s="52"/>
      <c r="I27" s="52"/>
      <c r="J27" s="52"/>
      <c r="K27" s="52"/>
      <c r="L27" s="52"/>
      <c r="M27" s="15"/>
      <c r="N27" s="15"/>
      <c r="O27" s="15"/>
      <c r="P27" s="15"/>
    </row>
    <row r="28" spans="1:16" ht="42.75" customHeight="1" outlineLevel="1" x14ac:dyDescent="0.25">
      <c r="A28" s="15"/>
      <c r="B28" s="53" t="s">
        <v>29</v>
      </c>
      <c r="C28" s="54" t="s">
        <v>30</v>
      </c>
      <c r="D28" s="54" t="s">
        <v>31</v>
      </c>
      <c r="E28" s="55" t="s">
        <v>31</v>
      </c>
      <c r="F28" s="56" t="s">
        <v>32</v>
      </c>
      <c r="G28" s="56"/>
      <c r="H28" s="56" t="s">
        <v>33</v>
      </c>
      <c r="I28" s="56" t="s">
        <v>34</v>
      </c>
      <c r="J28" s="56" t="s">
        <v>35</v>
      </c>
      <c r="K28" s="56" t="s">
        <v>36</v>
      </c>
      <c r="L28" s="57" t="s">
        <v>37</v>
      </c>
      <c r="M28" s="15"/>
      <c r="N28" s="15"/>
      <c r="O28" s="15"/>
      <c r="P28" s="15"/>
    </row>
    <row r="29" spans="1:16" ht="15" customHeight="1" outlineLevel="1" x14ac:dyDescent="0.25">
      <c r="A29" s="15"/>
      <c r="B29" s="58" t="s">
        <v>38</v>
      </c>
      <c r="C29" s="59" t="s">
        <v>39</v>
      </c>
      <c r="D29" s="59">
        <v>4006</v>
      </c>
      <c r="E29" s="60">
        <v>4705</v>
      </c>
      <c r="F29" s="61">
        <v>0</v>
      </c>
      <c r="G29" s="62"/>
      <c r="H29" s="61">
        <v>20605296.147727389</v>
      </c>
      <c r="I29" s="61">
        <v>1661463839.6793017</v>
      </c>
      <c r="J29" s="63">
        <f t="shared" ref="J29:J39" si="0">+$G$17/1000</f>
        <v>3.6331666271999997E-2</v>
      </c>
      <c r="K29" s="63">
        <f t="shared" ref="K29:K39" si="1">+$H$20/1000</f>
        <v>0.109433787056</v>
      </c>
      <c r="L29" s="64">
        <f t="shared" ref="L29:L39" si="2">(+F29+H29)*J29+(I29*K29)</f>
        <v>182568904.77578378</v>
      </c>
      <c r="M29" s="15"/>
      <c r="N29" s="15"/>
      <c r="O29" s="15"/>
      <c r="P29" s="15"/>
    </row>
    <row r="30" spans="1:16" ht="15" customHeight="1" outlineLevel="1" x14ac:dyDescent="0.25">
      <c r="A30" s="15"/>
      <c r="B30" s="58" t="s">
        <v>40</v>
      </c>
      <c r="C30" s="59" t="s">
        <v>39</v>
      </c>
      <c r="D30" s="59">
        <v>4010</v>
      </c>
      <c r="E30" s="60">
        <v>4705</v>
      </c>
      <c r="F30" s="61">
        <v>0</v>
      </c>
      <c r="G30" s="62"/>
      <c r="H30" s="61">
        <v>179569.55096632792</v>
      </c>
      <c r="I30" s="61">
        <v>14479205.418792725</v>
      </c>
      <c r="J30" s="63">
        <f t="shared" si="0"/>
        <v>3.6331666271999997E-2</v>
      </c>
      <c r="K30" s="63">
        <f t="shared" si="1"/>
        <v>0.109433787056</v>
      </c>
      <c r="L30" s="64">
        <f t="shared" si="2"/>
        <v>1591038.3435385658</v>
      </c>
      <c r="M30" s="15"/>
      <c r="N30" s="15"/>
      <c r="O30" s="15"/>
      <c r="P30" s="15"/>
    </row>
    <row r="31" spans="1:16" ht="15" customHeight="1" outlineLevel="1" x14ac:dyDescent="0.25">
      <c r="A31" s="15"/>
      <c r="B31" s="58" t="s">
        <v>41</v>
      </c>
      <c r="C31" s="59" t="s">
        <v>39</v>
      </c>
      <c r="D31" s="59">
        <v>4035</v>
      </c>
      <c r="E31" s="60">
        <v>4705</v>
      </c>
      <c r="F31" s="61">
        <v>50730.27601483983</v>
      </c>
      <c r="G31" s="62"/>
      <c r="H31" s="61">
        <v>52939310.889367566</v>
      </c>
      <c r="I31" s="61">
        <v>339516862.45158112</v>
      </c>
      <c r="J31" s="63">
        <f t="shared" si="0"/>
        <v>3.6331666271999997E-2</v>
      </c>
      <c r="K31" s="63">
        <f t="shared" si="1"/>
        <v>0.109433787056</v>
      </c>
      <c r="L31" s="64">
        <f t="shared" si="2"/>
        <v>39079832.518807791</v>
      </c>
      <c r="M31" s="15"/>
      <c r="N31" s="15"/>
      <c r="O31" s="15"/>
      <c r="P31" s="15"/>
    </row>
    <row r="32" spans="1:16" ht="15" customHeight="1" outlineLevel="1" x14ac:dyDescent="0.25">
      <c r="A32" s="15"/>
      <c r="B32" s="58" t="s">
        <v>42</v>
      </c>
      <c r="C32" s="59" t="s">
        <v>39</v>
      </c>
      <c r="D32" s="59">
        <v>4010</v>
      </c>
      <c r="E32" s="60">
        <v>4705</v>
      </c>
      <c r="F32" s="61">
        <v>104298683.72990732</v>
      </c>
      <c r="G32" s="62"/>
      <c r="H32" s="61">
        <v>842253948.01671004</v>
      </c>
      <c r="I32" s="61">
        <v>491166539.21174401</v>
      </c>
      <c r="J32" s="63">
        <f t="shared" si="0"/>
        <v>3.6331666271999997E-2</v>
      </c>
      <c r="K32" s="63">
        <f t="shared" si="1"/>
        <v>0.109433787056</v>
      </c>
      <c r="L32" s="64">
        <f t="shared" si="2"/>
        <v>88140048.786631882</v>
      </c>
      <c r="M32" s="15"/>
      <c r="N32" s="15"/>
      <c r="O32" s="15"/>
      <c r="P32" s="15"/>
    </row>
    <row r="33" spans="1:16" ht="15" customHeight="1" outlineLevel="1" x14ac:dyDescent="0.25">
      <c r="A33" s="15"/>
      <c r="B33" s="58" t="s">
        <v>43</v>
      </c>
      <c r="C33" s="59" t="s">
        <v>39</v>
      </c>
      <c r="D33" s="59">
        <v>4025</v>
      </c>
      <c r="E33" s="60">
        <v>4705</v>
      </c>
      <c r="F33" s="61">
        <v>269709182.49117768</v>
      </c>
      <c r="G33" s="62"/>
      <c r="H33" s="61">
        <v>53573995.504646271</v>
      </c>
      <c r="I33" s="61">
        <v>8808392.5009581037</v>
      </c>
      <c r="J33" s="63">
        <f t="shared" si="0"/>
        <v>3.6331666271999997E-2</v>
      </c>
      <c r="K33" s="63">
        <f t="shared" si="1"/>
        <v>0.109433787056</v>
      </c>
      <c r="L33" s="64">
        <f t="shared" si="2"/>
        <v>12709352.283551365</v>
      </c>
      <c r="M33" s="15"/>
      <c r="N33" s="15"/>
      <c r="O33" s="15"/>
      <c r="P33" s="15"/>
    </row>
    <row r="34" spans="1:16" ht="15" customHeight="1" outlineLevel="1" x14ac:dyDescent="0.25">
      <c r="A34" s="15"/>
      <c r="B34" s="58" t="s">
        <v>44</v>
      </c>
      <c r="C34" s="59" t="s">
        <v>39</v>
      </c>
      <c r="D34" s="59">
        <v>4025</v>
      </c>
      <c r="E34" s="60">
        <v>4705</v>
      </c>
      <c r="F34" s="61">
        <v>450008183.53063071</v>
      </c>
      <c r="G34" s="62"/>
      <c r="H34" s="61">
        <v>60267040.913647123</v>
      </c>
      <c r="I34" s="61">
        <v>0</v>
      </c>
      <c r="J34" s="63">
        <f t="shared" si="0"/>
        <v>3.6331666271999997E-2</v>
      </c>
      <c r="K34" s="63">
        <f t="shared" si="1"/>
        <v>0.109433787056</v>
      </c>
      <c r="L34" s="64">
        <f t="shared" si="2"/>
        <v>18539149.161379397</v>
      </c>
      <c r="M34" s="15"/>
      <c r="N34" s="15"/>
      <c r="O34" s="15"/>
      <c r="P34" s="15"/>
    </row>
    <row r="35" spans="1:16" ht="15" customHeight="1" outlineLevel="1" x14ac:dyDescent="0.25">
      <c r="A35" s="15"/>
      <c r="B35" s="58" t="s">
        <v>45</v>
      </c>
      <c r="C35" s="59" t="s">
        <v>39</v>
      </c>
      <c r="D35" s="59">
        <v>4025</v>
      </c>
      <c r="E35" s="60">
        <v>4705</v>
      </c>
      <c r="F35" s="61">
        <v>0</v>
      </c>
      <c r="G35" s="62"/>
      <c r="H35" s="61">
        <v>17347986.857424259</v>
      </c>
      <c r="I35" s="61">
        <v>0</v>
      </c>
      <c r="J35" s="63">
        <f t="shared" si="0"/>
        <v>3.6331666271999997E-2</v>
      </c>
      <c r="K35" s="63">
        <f t="shared" si="1"/>
        <v>0.109433787056</v>
      </c>
      <c r="L35" s="64">
        <f t="shared" si="2"/>
        <v>630281.26899498014</v>
      </c>
      <c r="M35" s="15"/>
      <c r="N35" s="15"/>
      <c r="O35" s="15"/>
      <c r="P35" s="15"/>
    </row>
    <row r="36" spans="1:16" ht="15" customHeight="1" outlineLevel="1" x14ac:dyDescent="0.25">
      <c r="A36" s="15"/>
      <c r="B36" s="58" t="s">
        <v>46</v>
      </c>
      <c r="C36" s="59" t="s">
        <v>39</v>
      </c>
      <c r="D36" s="59">
        <v>4025</v>
      </c>
      <c r="E36" s="60">
        <v>4705</v>
      </c>
      <c r="F36" s="61">
        <v>0</v>
      </c>
      <c r="G36" s="62"/>
      <c r="H36" s="61">
        <v>0</v>
      </c>
      <c r="I36" s="61">
        <v>245347.61276579424</v>
      </c>
      <c r="J36" s="63">
        <f t="shared" si="0"/>
        <v>3.6331666271999997E-2</v>
      </c>
      <c r="K36" s="63">
        <f t="shared" si="1"/>
        <v>0.109433787056</v>
      </c>
      <c r="L36" s="64">
        <f t="shared" si="2"/>
        <v>26849.318410109874</v>
      </c>
      <c r="M36" s="15"/>
      <c r="N36" s="15"/>
      <c r="O36" s="15"/>
      <c r="P36" s="15"/>
    </row>
    <row r="37" spans="1:16" ht="15" customHeight="1" outlineLevel="1" x14ac:dyDescent="0.25">
      <c r="A37" s="15"/>
      <c r="B37" s="58" t="s">
        <v>47</v>
      </c>
      <c r="C37" s="59" t="s">
        <v>39</v>
      </c>
      <c r="D37" s="59">
        <v>4025</v>
      </c>
      <c r="E37" s="60">
        <v>4705</v>
      </c>
      <c r="F37" s="61">
        <v>0</v>
      </c>
      <c r="G37" s="62"/>
      <c r="H37" s="61">
        <v>4198.1097168941897</v>
      </c>
      <c r="I37" s="61">
        <v>6615308.7876020791</v>
      </c>
      <c r="J37" s="63">
        <f t="shared" si="0"/>
        <v>3.6331666271999997E-2</v>
      </c>
      <c r="K37" s="63">
        <f t="shared" si="1"/>
        <v>0.109433787056</v>
      </c>
      <c r="L37" s="64">
        <f t="shared" si="2"/>
        <v>724090.81749333884</v>
      </c>
      <c r="M37" s="15"/>
      <c r="N37" s="15"/>
      <c r="O37" s="15"/>
      <c r="P37" s="15"/>
    </row>
    <row r="38" spans="1:16" ht="15" customHeight="1" outlineLevel="1" x14ac:dyDescent="0.25">
      <c r="A38" s="15"/>
      <c r="B38" s="58"/>
      <c r="C38" s="59" t="s">
        <v>39</v>
      </c>
      <c r="D38" s="59">
        <v>4025</v>
      </c>
      <c r="E38" s="60">
        <v>4705</v>
      </c>
      <c r="F38" s="61"/>
      <c r="G38" s="62"/>
      <c r="H38" s="61"/>
      <c r="I38" s="61"/>
      <c r="J38" s="63">
        <f t="shared" si="0"/>
        <v>3.6331666271999997E-2</v>
      </c>
      <c r="K38" s="63">
        <f t="shared" si="1"/>
        <v>0.109433787056</v>
      </c>
      <c r="L38" s="64">
        <f t="shared" si="2"/>
        <v>0</v>
      </c>
      <c r="M38" s="15"/>
      <c r="N38" s="15"/>
      <c r="O38" s="15"/>
      <c r="P38" s="15"/>
    </row>
    <row r="39" spans="1:16" ht="15" customHeight="1" outlineLevel="1" x14ac:dyDescent="0.25">
      <c r="A39" s="15"/>
      <c r="B39" s="58"/>
      <c r="C39" s="59" t="s">
        <v>39</v>
      </c>
      <c r="D39" s="59">
        <v>4025</v>
      </c>
      <c r="E39" s="60">
        <v>4705</v>
      </c>
      <c r="F39" s="61"/>
      <c r="G39" s="62"/>
      <c r="H39" s="61"/>
      <c r="I39" s="61"/>
      <c r="J39" s="63">
        <f t="shared" si="0"/>
        <v>3.6331666271999997E-2</v>
      </c>
      <c r="K39" s="63">
        <f t="shared" si="1"/>
        <v>0.109433787056</v>
      </c>
      <c r="L39" s="64">
        <f t="shared" si="2"/>
        <v>0</v>
      </c>
      <c r="M39" s="15"/>
      <c r="N39" s="15"/>
      <c r="O39" s="15"/>
      <c r="P39" s="15"/>
    </row>
    <row r="40" spans="1:16" ht="15" customHeight="1" outlineLevel="1" x14ac:dyDescent="0.25">
      <c r="A40" s="15"/>
      <c r="B40" s="65" t="s">
        <v>48</v>
      </c>
      <c r="C40" s="66"/>
      <c r="D40" s="67"/>
      <c r="E40" s="68"/>
      <c r="F40" s="69"/>
      <c r="G40" s="70"/>
      <c r="H40" s="69"/>
      <c r="I40" s="71"/>
      <c r="J40" s="71"/>
      <c r="K40" s="69"/>
      <c r="L40" s="72">
        <f>SUM(L29:L39)</f>
        <v>344009547.27459115</v>
      </c>
      <c r="M40" s="15"/>
      <c r="N40" s="15"/>
      <c r="O40" s="15"/>
      <c r="P40" s="15"/>
    </row>
    <row r="41" spans="1:16" ht="15" customHeight="1" outlineLevel="1" x14ac:dyDescent="0.25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outlineLevel="1" x14ac:dyDescent="0.25">
      <c r="A42" s="15"/>
      <c r="B42" s="28"/>
      <c r="C42" s="15"/>
      <c r="D42" s="15"/>
      <c r="E42" s="15"/>
      <c r="F42" s="73"/>
      <c r="G42" s="73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.75" customHeight="1" outlineLevel="1" x14ac:dyDescent="0.25">
      <c r="A43" s="15"/>
      <c r="B43" s="46" t="s">
        <v>49</v>
      </c>
      <c r="E43" s="47"/>
      <c r="F43" s="74"/>
      <c r="G43" s="176">
        <v>2028</v>
      </c>
      <c r="H43" s="176"/>
      <c r="I43" s="176"/>
      <c r="J43" s="176"/>
      <c r="K43" s="176"/>
      <c r="L43" s="176"/>
      <c r="M43" s="15"/>
      <c r="N43" s="15"/>
      <c r="O43" s="15"/>
      <c r="P43" s="15"/>
    </row>
    <row r="44" spans="1:16" ht="15" customHeight="1" outlineLevel="1" x14ac:dyDescent="0.25">
      <c r="A44" s="15"/>
      <c r="B44" s="49" t="s">
        <v>26</v>
      </c>
      <c r="C44" s="54"/>
      <c r="D44" s="50" t="s">
        <v>27</v>
      </c>
      <c r="E44" s="51" t="s">
        <v>28</v>
      </c>
      <c r="F44" s="75"/>
      <c r="G44" s="76" t="s">
        <v>50</v>
      </c>
      <c r="H44" s="77"/>
      <c r="I44" s="77"/>
      <c r="J44" s="78"/>
      <c r="K44" s="79" t="s">
        <v>51</v>
      </c>
      <c r="L44" s="80" t="s">
        <v>37</v>
      </c>
      <c r="M44" s="15"/>
      <c r="N44" s="15"/>
      <c r="O44" s="15"/>
      <c r="P44" s="15"/>
    </row>
    <row r="45" spans="1:16" ht="15" customHeight="1" outlineLevel="1" x14ac:dyDescent="0.25">
      <c r="A45" s="15"/>
      <c r="B45" s="58"/>
      <c r="C45" s="59"/>
      <c r="D45" s="59">
        <v>4035</v>
      </c>
      <c r="E45" s="60">
        <v>4707</v>
      </c>
      <c r="F45" s="81"/>
      <c r="G45" s="82">
        <f>F31</f>
        <v>50730.27601483983</v>
      </c>
      <c r="H45" s="77"/>
      <c r="I45" s="77"/>
      <c r="J45" s="83"/>
      <c r="K45" s="172">
        <v>3.1651261602258993E-2</v>
      </c>
      <c r="L45" s="85">
        <f>+K45*G45</f>
        <v>1605.6772373005003</v>
      </c>
      <c r="M45" s="15"/>
      <c r="N45" s="15"/>
      <c r="O45" s="15"/>
      <c r="P45" s="15"/>
    </row>
    <row r="46" spans="1:16" ht="15" customHeight="1" outlineLevel="1" x14ac:dyDescent="0.25">
      <c r="A46" s="15"/>
      <c r="B46" s="58"/>
      <c r="C46" s="59"/>
      <c r="D46" s="59">
        <v>4010</v>
      </c>
      <c r="E46" s="60">
        <v>4707</v>
      </c>
      <c r="F46" s="81"/>
      <c r="G46" s="82">
        <f t="shared" ref="G46:G48" si="3">F32</f>
        <v>104298683.72990732</v>
      </c>
      <c r="H46" s="77"/>
      <c r="I46" s="77"/>
      <c r="J46" s="83"/>
      <c r="K46" s="84">
        <f>K45</f>
        <v>3.1651261602258993E-2</v>
      </c>
      <c r="L46" s="85">
        <f>+K46*G46</f>
        <v>3301184.92350657</v>
      </c>
      <c r="M46" s="15"/>
      <c r="N46" s="15"/>
      <c r="O46" s="15"/>
      <c r="P46" s="15"/>
    </row>
    <row r="47" spans="1:16" ht="15" customHeight="1" outlineLevel="1" x14ac:dyDescent="0.25">
      <c r="A47" s="15"/>
      <c r="B47" s="58"/>
      <c r="C47" s="59"/>
      <c r="D47" s="59">
        <v>4010</v>
      </c>
      <c r="E47" s="60">
        <v>4707</v>
      </c>
      <c r="F47" s="81"/>
      <c r="G47" s="82">
        <f t="shared" si="3"/>
        <v>269709182.49117768</v>
      </c>
      <c r="H47" s="77"/>
      <c r="I47" s="77"/>
      <c r="J47" s="83"/>
      <c r="K47" s="84">
        <f>K46</f>
        <v>3.1651261602258993E-2</v>
      </c>
      <c r="L47" s="85">
        <f>+K47*G47</f>
        <v>8536635.8915596753</v>
      </c>
      <c r="M47" s="15"/>
      <c r="N47" s="15"/>
      <c r="O47" s="15"/>
      <c r="P47" s="15"/>
    </row>
    <row r="48" spans="1:16" ht="15" customHeight="1" outlineLevel="1" x14ac:dyDescent="0.25">
      <c r="A48" s="15"/>
      <c r="B48" s="58"/>
      <c r="C48" s="59"/>
      <c r="D48" s="59">
        <v>4010</v>
      </c>
      <c r="E48" s="60">
        <v>4707</v>
      </c>
      <c r="F48" s="81"/>
      <c r="G48" s="82">
        <f t="shared" si="3"/>
        <v>450008183.53063071</v>
      </c>
      <c r="H48" s="77"/>
      <c r="I48" s="77"/>
      <c r="J48" s="83"/>
      <c r="K48" s="58">
        <f t="shared" ref="K48" si="4">K47</f>
        <v>3.1651261602258993E-2</v>
      </c>
      <c r="L48" s="85">
        <f>+K48*G48</f>
        <v>14243326.740085369</v>
      </c>
      <c r="M48" s="15"/>
      <c r="N48" s="15"/>
      <c r="O48" s="15"/>
      <c r="P48" s="15"/>
    </row>
    <row r="49" spans="1:16" ht="15" customHeight="1" outlineLevel="1" x14ac:dyDescent="0.25">
      <c r="A49" s="15"/>
      <c r="B49" s="58"/>
      <c r="C49" s="59"/>
      <c r="D49" s="59">
        <v>4010</v>
      </c>
      <c r="E49" s="60">
        <v>4707</v>
      </c>
      <c r="F49" s="81"/>
      <c r="G49" s="82"/>
      <c r="H49" s="77"/>
      <c r="I49" s="77"/>
      <c r="J49" s="86"/>
      <c r="K49" s="58"/>
      <c r="L49" s="85">
        <f>+K49*G49</f>
        <v>0</v>
      </c>
      <c r="M49" s="15"/>
      <c r="N49" s="15"/>
      <c r="O49" s="15"/>
      <c r="P49" s="15"/>
    </row>
    <row r="50" spans="1:16" ht="15" customHeight="1" outlineLevel="1" x14ac:dyDescent="0.25">
      <c r="A50" s="15"/>
      <c r="F50" s="87">
        <f>+F45+F46</f>
        <v>0</v>
      </c>
      <c r="G50" s="88">
        <f>SUM(G45:G49)</f>
        <v>824066780.02773046</v>
      </c>
      <c r="H50" s="77"/>
      <c r="I50" s="77"/>
      <c r="J50" s="89"/>
      <c r="K50" s="90"/>
      <c r="L50" s="91">
        <f>SUM(L45:L49)</f>
        <v>26082753.232388914</v>
      </c>
      <c r="M50" s="15"/>
      <c r="N50" s="15"/>
      <c r="O50" s="15"/>
      <c r="P50" s="15"/>
    </row>
    <row r="51" spans="1:16" ht="15" customHeight="1" outlineLevel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15.75" customHeight="1" outlineLevel="1" x14ac:dyDescent="0.25">
      <c r="B52" s="46" t="s">
        <v>52</v>
      </c>
      <c r="E52" s="47"/>
      <c r="F52" s="48"/>
      <c r="G52" s="176">
        <f>G43</f>
        <v>2028</v>
      </c>
      <c r="H52" s="176"/>
      <c r="I52" s="176"/>
      <c r="J52" s="176"/>
      <c r="K52" s="176"/>
      <c r="L52" s="176"/>
    </row>
    <row r="53" spans="1:16" ht="15" customHeight="1" outlineLevel="1" x14ac:dyDescent="0.25">
      <c r="A53" s="92"/>
      <c r="B53" s="49" t="s">
        <v>26</v>
      </c>
      <c r="C53" s="50"/>
      <c r="D53" s="50" t="s">
        <v>27</v>
      </c>
      <c r="E53" s="51" t="s">
        <v>28</v>
      </c>
      <c r="F53" s="52"/>
      <c r="G53" s="52"/>
      <c r="H53" s="52"/>
      <c r="I53" s="52"/>
      <c r="J53" s="52"/>
      <c r="K53" s="52"/>
      <c r="L53" s="57" t="s">
        <v>37</v>
      </c>
      <c r="M53" s="92"/>
      <c r="N53" s="92"/>
      <c r="O53" s="92"/>
      <c r="P53" s="92"/>
    </row>
    <row r="54" spans="1:16" ht="30.75" customHeight="1" outlineLevel="1" x14ac:dyDescent="0.25">
      <c r="B54" s="53" t="s">
        <v>29</v>
      </c>
      <c r="C54" s="54" t="s">
        <v>30</v>
      </c>
      <c r="D54" s="54" t="s">
        <v>31</v>
      </c>
      <c r="E54" s="54" t="s">
        <v>31</v>
      </c>
      <c r="F54" s="93"/>
      <c r="G54" s="93"/>
      <c r="H54" s="56" t="s">
        <v>53</v>
      </c>
      <c r="I54" s="94"/>
      <c r="J54" s="94"/>
      <c r="K54" s="93" t="s">
        <v>54</v>
      </c>
    </row>
    <row r="55" spans="1:16" ht="15" customHeight="1" outlineLevel="1" x14ac:dyDescent="0.25">
      <c r="B55" s="95" t="str">
        <f>IF(B29=0,"",B29)</f>
        <v>Residential</v>
      </c>
      <c r="C55" s="59" t="s">
        <v>39</v>
      </c>
      <c r="D55" s="59">
        <v>4006</v>
      </c>
      <c r="E55" s="59">
        <v>4707</v>
      </c>
      <c r="F55" s="96"/>
      <c r="G55" s="96"/>
      <c r="H55" s="97">
        <f>+H29</f>
        <v>20605296.147727389</v>
      </c>
      <c r="I55" s="96"/>
      <c r="J55" s="96"/>
      <c r="K55" s="98">
        <f>+$G$18/1000</f>
        <v>7.310212078400001E-2</v>
      </c>
      <c r="L55" s="64">
        <f t="shared" ref="L55:L65" si="5">+K55*H55</f>
        <v>1506290.8477812577</v>
      </c>
    </row>
    <row r="56" spans="1:16" ht="15" customHeight="1" outlineLevel="1" x14ac:dyDescent="0.25">
      <c r="B56" s="95" t="str">
        <f t="shared" ref="B56:B65" si="6">IF(B30=0,"",B30)</f>
        <v>Residential Seasonal</v>
      </c>
      <c r="C56" s="59" t="s">
        <v>39</v>
      </c>
      <c r="D56" s="59">
        <v>4010</v>
      </c>
      <c r="E56" s="59">
        <v>4707</v>
      </c>
      <c r="F56" s="96"/>
      <c r="G56" s="96"/>
      <c r="H56" s="97">
        <f t="shared" ref="H56:H63" si="7">+H30</f>
        <v>179569.55096632792</v>
      </c>
      <c r="I56" s="96"/>
      <c r="J56" s="96"/>
      <c r="K56" s="98">
        <f>+$G$18/1000</f>
        <v>7.310212078400001E-2</v>
      </c>
      <c r="L56" s="64">
        <f t="shared" si="5"/>
        <v>13126.91500386915</v>
      </c>
    </row>
    <row r="57" spans="1:16" ht="15" customHeight="1" outlineLevel="1" x14ac:dyDescent="0.25">
      <c r="B57" s="95" t="str">
        <f t="shared" si="6"/>
        <v>GS&lt;50</v>
      </c>
      <c r="C57" s="59" t="s">
        <v>39</v>
      </c>
      <c r="D57" s="59">
        <v>4035</v>
      </c>
      <c r="E57" s="59">
        <v>4707</v>
      </c>
      <c r="F57" s="96"/>
      <c r="G57" s="96"/>
      <c r="H57" s="97">
        <f>+H31</f>
        <v>52939310.889367566</v>
      </c>
      <c r="I57" s="96"/>
      <c r="J57" s="96"/>
      <c r="K57" s="98">
        <f>+$G$18/1000</f>
        <v>7.310212078400001E-2</v>
      </c>
      <c r="L57" s="64">
        <f>+K57*H57</f>
        <v>3869975.8988562748</v>
      </c>
    </row>
    <row r="58" spans="1:16" ht="15" customHeight="1" outlineLevel="1" x14ac:dyDescent="0.25">
      <c r="B58" s="95" t="str">
        <f>IF(B32=0,"",B32)</f>
        <v>GS 50 - 2,999</v>
      </c>
      <c r="C58" s="59" t="s">
        <v>39</v>
      </c>
      <c r="D58" s="59">
        <v>4010</v>
      </c>
      <c r="E58" s="59">
        <v>4707</v>
      </c>
      <c r="F58" s="96"/>
      <c r="G58" s="96"/>
      <c r="H58" s="97">
        <f t="shared" si="7"/>
        <v>842253948.01671004</v>
      </c>
      <c r="I58" s="96"/>
      <c r="J58" s="96"/>
      <c r="K58" s="98">
        <f t="shared" ref="K58:K65" si="8">+$G$18/1000</f>
        <v>7.310212078400001E-2</v>
      </c>
      <c r="L58" s="64">
        <f t="shared" si="5"/>
        <v>61570549.838718407</v>
      </c>
    </row>
    <row r="59" spans="1:16" ht="15" customHeight="1" outlineLevel="1" x14ac:dyDescent="0.25">
      <c r="B59" s="95" t="str">
        <f>IF(B33=0,"",B33)</f>
        <v>GS 3,000 - 4,999</v>
      </c>
      <c r="C59" s="59" t="s">
        <v>39</v>
      </c>
      <c r="D59" s="59">
        <v>4025</v>
      </c>
      <c r="E59" s="59">
        <v>4707</v>
      </c>
      <c r="F59" s="96"/>
      <c r="G59" s="96"/>
      <c r="H59" s="97">
        <f>+H33</f>
        <v>53573995.504646271</v>
      </c>
      <c r="I59" s="96"/>
      <c r="J59" s="96"/>
      <c r="K59" s="98">
        <f>+$G$18/1000</f>
        <v>7.310212078400001E-2</v>
      </c>
      <c r="L59" s="64">
        <f t="shared" si="5"/>
        <v>3916372.6902621253</v>
      </c>
    </row>
    <row r="60" spans="1:16" ht="15" customHeight="1" outlineLevel="1" x14ac:dyDescent="0.25">
      <c r="B60" s="95" t="str">
        <f t="shared" si="6"/>
        <v>Large Use</v>
      </c>
      <c r="C60" s="59" t="s">
        <v>39</v>
      </c>
      <c r="D60" s="59">
        <v>4025</v>
      </c>
      <c r="E60" s="59">
        <v>4707</v>
      </c>
      <c r="F60" s="96"/>
      <c r="G60" s="96"/>
      <c r="H60" s="97">
        <f t="shared" si="7"/>
        <v>60267040.913647123</v>
      </c>
      <c r="I60" s="96"/>
      <c r="J60" s="96"/>
      <c r="K60" s="98">
        <f t="shared" si="8"/>
        <v>7.310212078400001E-2</v>
      </c>
      <c r="L60" s="64">
        <f t="shared" si="5"/>
        <v>4405648.504163702</v>
      </c>
    </row>
    <row r="61" spans="1:16" ht="15" customHeight="1" outlineLevel="1" x14ac:dyDescent="0.25">
      <c r="B61" s="95" t="str">
        <f t="shared" si="6"/>
        <v>Street Light</v>
      </c>
      <c r="C61" s="59" t="s">
        <v>39</v>
      </c>
      <c r="D61" s="59">
        <v>4025</v>
      </c>
      <c r="E61" s="59">
        <v>4707</v>
      </c>
      <c r="F61" s="96"/>
      <c r="G61" s="96"/>
      <c r="H61" s="97">
        <f t="shared" si="7"/>
        <v>17347986.857424259</v>
      </c>
      <c r="I61" s="96"/>
      <c r="J61" s="96"/>
      <c r="K61" s="98">
        <f t="shared" si="8"/>
        <v>7.310212078400001E-2</v>
      </c>
      <c r="L61" s="64">
        <f t="shared" si="5"/>
        <v>1268174.630610673</v>
      </c>
    </row>
    <row r="62" spans="1:16" ht="15" customHeight="1" outlineLevel="1" x14ac:dyDescent="0.25">
      <c r="B62" s="95" t="str">
        <f>IF(B36=0,"",B36)</f>
        <v>Sentinel Light</v>
      </c>
      <c r="C62" s="59" t="s">
        <v>39</v>
      </c>
      <c r="D62" s="59">
        <v>4025</v>
      </c>
      <c r="E62" s="59">
        <v>4707</v>
      </c>
      <c r="F62" s="96"/>
      <c r="G62" s="96"/>
      <c r="H62" s="97">
        <f>+H36</f>
        <v>0</v>
      </c>
      <c r="I62" s="96"/>
      <c r="J62" s="96"/>
      <c r="K62" s="98">
        <f t="shared" si="8"/>
        <v>7.310212078400001E-2</v>
      </c>
      <c r="L62" s="64">
        <f t="shared" si="5"/>
        <v>0</v>
      </c>
    </row>
    <row r="63" spans="1:16" ht="15" customHeight="1" outlineLevel="1" x14ac:dyDescent="0.25">
      <c r="B63" s="95" t="str">
        <f t="shared" si="6"/>
        <v>USL</v>
      </c>
      <c r="C63" s="59" t="s">
        <v>39</v>
      </c>
      <c r="D63" s="59">
        <v>4025</v>
      </c>
      <c r="E63" s="59">
        <v>4707</v>
      </c>
      <c r="F63" s="96"/>
      <c r="G63" s="96"/>
      <c r="H63" s="97">
        <f t="shared" si="7"/>
        <v>4198.1097168941897</v>
      </c>
      <c r="I63" s="96"/>
      <c r="J63" s="96"/>
      <c r="K63" s="98">
        <f t="shared" si="8"/>
        <v>7.310212078400001E-2</v>
      </c>
      <c r="L63" s="64">
        <f t="shared" si="5"/>
        <v>306.89072358888313</v>
      </c>
    </row>
    <row r="64" spans="1:16" ht="15" customHeight="1" outlineLevel="1" x14ac:dyDescent="0.25">
      <c r="B64" s="95" t="str">
        <f t="shared" si="6"/>
        <v/>
      </c>
      <c r="C64" s="59" t="s">
        <v>39</v>
      </c>
      <c r="D64" s="59">
        <v>4025</v>
      </c>
      <c r="E64" s="59">
        <v>4707</v>
      </c>
      <c r="F64" s="96"/>
      <c r="G64" s="96"/>
      <c r="H64" s="97">
        <f>+H38</f>
        <v>0</v>
      </c>
      <c r="I64" s="96"/>
      <c r="J64" s="96"/>
      <c r="K64" s="98">
        <f t="shared" si="8"/>
        <v>7.310212078400001E-2</v>
      </c>
      <c r="L64" s="64">
        <f>+K64*H64</f>
        <v>0</v>
      </c>
    </row>
    <row r="65" spans="1:16" ht="15" customHeight="1" outlineLevel="1" x14ac:dyDescent="0.25">
      <c r="B65" s="95" t="str">
        <f t="shared" si="6"/>
        <v/>
      </c>
      <c r="C65" s="59" t="s">
        <v>39</v>
      </c>
      <c r="D65" s="59">
        <v>4025</v>
      </c>
      <c r="E65" s="59">
        <v>4707</v>
      </c>
      <c r="F65" s="96"/>
      <c r="G65" s="96"/>
      <c r="H65" s="97">
        <f>+H39</f>
        <v>0</v>
      </c>
      <c r="I65" s="96"/>
      <c r="J65" s="96"/>
      <c r="K65" s="98">
        <f t="shared" si="8"/>
        <v>7.310212078400001E-2</v>
      </c>
      <c r="L65" s="64">
        <f t="shared" si="5"/>
        <v>0</v>
      </c>
    </row>
    <row r="66" spans="1:16" ht="15" customHeight="1" outlineLevel="1" x14ac:dyDescent="0.25">
      <c r="B66" s="95" t="s">
        <v>55</v>
      </c>
      <c r="C66" s="54"/>
      <c r="D66" s="54"/>
      <c r="E66" s="55"/>
      <c r="F66" s="99"/>
      <c r="G66" s="99"/>
      <c r="H66" s="100">
        <f>SUM(H55:H65)</f>
        <v>1047171345.990206</v>
      </c>
      <c r="I66" s="99"/>
      <c r="J66" s="99"/>
      <c r="K66" s="101"/>
      <c r="L66" s="72"/>
      <c r="P66" s="102"/>
    </row>
    <row r="67" spans="1:16" ht="15" customHeight="1" outlineLevel="1" x14ac:dyDescent="0.25">
      <c r="B67" s="49" t="s">
        <v>48</v>
      </c>
      <c r="C67" s="103"/>
      <c r="D67" s="50"/>
      <c r="E67" s="51"/>
      <c r="F67" s="104"/>
      <c r="G67" s="104"/>
      <c r="H67" s="104"/>
      <c r="I67" s="104"/>
      <c r="J67" s="104"/>
      <c r="K67" s="69"/>
      <c r="L67" s="105">
        <f>SUM(L55:L65)</f>
        <v>76550446.2161199</v>
      </c>
    </row>
    <row r="68" spans="1:16" ht="15" customHeight="1" outlineLevel="1" x14ac:dyDescent="0.25">
      <c r="B68" s="92"/>
      <c r="C68" s="106"/>
      <c r="D68" s="107"/>
      <c r="E68" s="107"/>
      <c r="F68" s="108"/>
      <c r="G68" s="108"/>
      <c r="H68" s="108"/>
      <c r="I68" s="108"/>
      <c r="J68" s="108"/>
      <c r="K68" s="108"/>
      <c r="L68" s="8"/>
    </row>
    <row r="69" spans="1:16" ht="15" customHeight="1" outlineLevel="1" x14ac:dyDescent="0.25">
      <c r="L69" s="109"/>
    </row>
    <row r="70" spans="1:16" ht="21" x14ac:dyDescent="0.55000000000000004">
      <c r="A70" s="1" t="s">
        <v>56</v>
      </c>
      <c r="F70" s="110"/>
      <c r="G70" s="110"/>
      <c r="H70" s="110"/>
      <c r="I70" s="110"/>
      <c r="J70" s="110"/>
      <c r="K70" s="110"/>
    </row>
    <row r="71" spans="1:16" x14ac:dyDescent="0.25">
      <c r="A71" s="1" t="s">
        <v>57</v>
      </c>
      <c r="G71" s="111"/>
      <c r="H71" s="111"/>
      <c r="I71" s="111"/>
      <c r="J71" s="111"/>
      <c r="K71" s="111"/>
    </row>
    <row r="72" spans="1:16" x14ac:dyDescent="0.25">
      <c r="A72" s="1" t="s">
        <v>58</v>
      </c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3" priority="1" stopIfTrue="1">
      <formula>LEFT($C1,6)="Macros"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3919-18D9-4501-9C1C-820E44BBB6CC}">
  <sheetPr codeName="Sheet5"/>
  <dimension ref="A1:L184"/>
  <sheetViews>
    <sheetView workbookViewId="0">
      <selection activeCell="K9" sqref="K9"/>
    </sheetView>
  </sheetViews>
  <sheetFormatPr defaultColWidth="9.28515625" defaultRowHeight="15" x14ac:dyDescent="0.25"/>
  <cols>
    <col min="1" max="1" width="37" style="1" customWidth="1"/>
    <col min="2" max="2" width="8" style="1" bestFit="1" customWidth="1"/>
    <col min="3" max="3" width="1.5703125" style="1" customWidth="1"/>
    <col min="4" max="4" width="23.28515625" style="1" bestFit="1" customWidth="1"/>
    <col min="5" max="5" width="15.28515625" style="1" bestFit="1" customWidth="1"/>
    <col min="6" max="6" width="12.7109375" style="1" bestFit="1" customWidth="1"/>
    <col min="7" max="7" width="2.28515625" style="1" customWidth="1"/>
    <col min="8" max="8" width="19.28515625" style="1" customWidth="1"/>
    <col min="9" max="9" width="11.28515625" style="1" customWidth="1"/>
    <col min="10" max="10" width="13.28515625" style="1" customWidth="1"/>
    <col min="11" max="11" width="16.28515625" style="1" bestFit="1" customWidth="1"/>
    <col min="12" max="12" width="12" style="1" bestFit="1" customWidth="1"/>
    <col min="13" max="16384" width="9.28515625" style="1"/>
  </cols>
  <sheetData>
    <row r="1" spans="1:11" ht="21" x14ac:dyDescent="0.35">
      <c r="A1" s="184" t="s">
        <v>99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4" t="s">
        <v>0</v>
      </c>
      <c r="K2" s="5" t="s">
        <v>110</v>
      </c>
    </row>
    <row r="3" spans="1:1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4" t="s">
        <v>1</v>
      </c>
      <c r="K3" s="5" t="s">
        <v>111</v>
      </c>
    </row>
    <row r="4" spans="1:1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4" t="s">
        <v>3</v>
      </c>
      <c r="K4" s="5">
        <v>3</v>
      </c>
    </row>
    <row r="5" spans="1:1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4" t="s">
        <v>4</v>
      </c>
      <c r="K5" s="5">
        <v>1</v>
      </c>
    </row>
    <row r="6" spans="1:1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4" t="s">
        <v>5</v>
      </c>
      <c r="K6" s="5"/>
    </row>
    <row r="7" spans="1:11" x14ac:dyDescent="0.25">
      <c r="A7" s="1" t="s">
        <v>60</v>
      </c>
      <c r="J7" s="4"/>
      <c r="K7" s="9"/>
    </row>
    <row r="8" spans="1:11" x14ac:dyDescent="0.25">
      <c r="A8" s="1" t="s">
        <v>61</v>
      </c>
      <c r="J8" s="4" t="s">
        <v>6</v>
      </c>
      <c r="K8" s="175">
        <v>46010</v>
      </c>
    </row>
    <row r="9" spans="1:11" x14ac:dyDescent="0.25">
      <c r="A9" s="1" t="s">
        <v>62</v>
      </c>
      <c r="E9" s="185"/>
      <c r="F9" s="185"/>
      <c r="G9" s="8"/>
      <c r="H9" s="8"/>
      <c r="I9" s="185"/>
      <c r="J9" s="185"/>
    </row>
    <row r="10" spans="1:11" x14ac:dyDescent="0.25">
      <c r="B10" s="113"/>
      <c r="C10" s="114"/>
      <c r="D10" s="173" t="str">
        <f>'App.2-ZA_Com. Exp. (2028)'!G26</f>
        <v>2028 Test Year</v>
      </c>
      <c r="E10" s="186" t="s">
        <v>13</v>
      </c>
      <c r="F10" s="186"/>
      <c r="G10" s="116"/>
      <c r="H10" s="115" t="str">
        <f>D10</f>
        <v>2028 Test Year</v>
      </c>
      <c r="I10" s="186" t="s">
        <v>12</v>
      </c>
      <c r="J10" s="186"/>
      <c r="K10" s="117" t="s">
        <v>63</v>
      </c>
    </row>
    <row r="11" spans="1:11" x14ac:dyDescent="0.25">
      <c r="A11" s="118" t="s">
        <v>64</v>
      </c>
      <c r="B11" s="190" t="s">
        <v>65</v>
      </c>
      <c r="C11" s="119"/>
      <c r="D11" s="120" t="s">
        <v>66</v>
      </c>
      <c r="E11" s="120" t="s">
        <v>67</v>
      </c>
      <c r="F11" s="57" t="s">
        <v>68</v>
      </c>
      <c r="G11" s="8"/>
      <c r="H11" s="120" t="s">
        <v>66</v>
      </c>
      <c r="I11" s="120" t="s">
        <v>67</v>
      </c>
      <c r="J11" s="57" t="s">
        <v>68</v>
      </c>
      <c r="K11" s="121" t="s">
        <v>69</v>
      </c>
    </row>
    <row r="12" spans="1:11" x14ac:dyDescent="0.25">
      <c r="A12" s="122" t="s">
        <v>70</v>
      </c>
      <c r="B12" s="191"/>
      <c r="C12" s="123"/>
      <c r="D12" s="124"/>
      <c r="E12" s="125"/>
      <c r="F12" s="126"/>
      <c r="H12" s="124"/>
      <c r="I12" s="125"/>
      <c r="J12" s="126"/>
      <c r="K12" s="187"/>
    </row>
    <row r="13" spans="1:11" x14ac:dyDescent="0.25">
      <c r="A13" s="127" t="s">
        <v>38</v>
      </c>
      <c r="B13" s="128"/>
      <c r="C13" s="123"/>
      <c r="D13" s="124">
        <f>'App.2-ZA_Com. Exp. (2028)'!I29</f>
        <v>1661463839.6793017</v>
      </c>
      <c r="E13" s="171"/>
      <c r="F13" s="129">
        <f>D13*'App.2-ZA_Com. Exp. (2028)'!K29</f>
        <v>181820280.03270882</v>
      </c>
      <c r="H13" s="124">
        <f>'App.2-ZA_Com. Exp. (2028)'!H29</f>
        <v>20605296.147727389</v>
      </c>
      <c r="I13" s="130"/>
      <c r="J13" s="126">
        <f>H13*'App.2-ZA_Com. Exp. (2028)'!J29</f>
        <v>748624.74307495868</v>
      </c>
      <c r="K13" s="187"/>
    </row>
    <row r="14" spans="1:11" x14ac:dyDescent="0.25">
      <c r="A14" s="127" t="s">
        <v>40</v>
      </c>
      <c r="B14" s="128"/>
      <c r="C14" s="123"/>
      <c r="D14" s="124">
        <f>'App.2-ZA_Com. Exp. (2028)'!I30</f>
        <v>14479205.418792725</v>
      </c>
      <c r="E14" s="171"/>
      <c r="F14" s="129">
        <f>D14*'App.2-ZA_Com. Exp. (2028)'!K30</f>
        <v>1584514.2825402443</v>
      </c>
      <c r="H14" s="124">
        <f>'App.2-ZA_Com. Exp. (2028)'!H30</f>
        <v>179569.55096632792</v>
      </c>
      <c r="I14" s="130"/>
      <c r="J14" s="126">
        <f>H14*'App.2-ZA_Com. Exp. (2028)'!J30</f>
        <v>6524.0609983215209</v>
      </c>
      <c r="K14" s="187"/>
    </row>
    <row r="15" spans="1:11" x14ac:dyDescent="0.25">
      <c r="A15" s="127" t="s">
        <v>41</v>
      </c>
      <c r="B15" s="128"/>
      <c r="C15" s="123"/>
      <c r="D15" s="124">
        <f>'App.2-ZA_Com. Exp. (2028)'!I31</f>
        <v>339516862.45158112</v>
      </c>
      <c r="E15" s="171"/>
      <c r="F15" s="129">
        <f>D15*'App.2-ZA_Com. Exp. (2028)'!K31</f>
        <v>37154616.027447574</v>
      </c>
      <c r="H15" s="124">
        <f>'App.2-ZA_Com. Exp. (2028)'!H31</f>
        <v>52939310.889367566</v>
      </c>
      <c r="I15" s="130"/>
      <c r="J15" s="126">
        <f>H15*'App.2-ZA_Com. Exp. (2028)'!J31</f>
        <v>1923373.3759021577</v>
      </c>
      <c r="K15" s="187"/>
    </row>
    <row r="16" spans="1:11" x14ac:dyDescent="0.25">
      <c r="A16" s="127" t="s">
        <v>42</v>
      </c>
      <c r="B16" s="128"/>
      <c r="C16" s="123"/>
      <c r="D16" s="124">
        <f>'App.2-ZA_Com. Exp. (2028)'!I32</f>
        <v>491166539.21174401</v>
      </c>
      <c r="E16" s="171"/>
      <c r="F16" s="129">
        <f>D16*'App.2-ZA_Com. Exp. (2028)'!K32</f>
        <v>53750214.46113047</v>
      </c>
      <c r="H16" s="124">
        <f>'App.2-ZA_Com. Exp. (2028)'!H32</f>
        <v>842253948.01671004</v>
      </c>
      <c r="I16" s="130"/>
      <c r="J16" s="126">
        <f>H16*'App.2-ZA_Com. Exp. (2028)'!J32</f>
        <v>30600489.355617542</v>
      </c>
      <c r="K16" s="187"/>
    </row>
    <row r="17" spans="1:11" x14ac:dyDescent="0.25">
      <c r="A17" s="127" t="s">
        <v>43</v>
      </c>
      <c r="B17" s="128"/>
      <c r="C17" s="123"/>
      <c r="D17" s="124">
        <f>'App.2-ZA_Com. Exp. (2028)'!I33</f>
        <v>8808392.5009581037</v>
      </c>
      <c r="E17" s="171"/>
      <c r="F17" s="129">
        <f>D17*'App.2-ZA_Com. Exp. (2028)'!K33</f>
        <v>963935.74925551645</v>
      </c>
      <c r="H17" s="124">
        <f>'App.2-ZA_Com. Exp. (2028)'!H33</f>
        <v>53573995.504646271</v>
      </c>
      <c r="I17" s="130"/>
      <c r="J17" s="126">
        <f>H17*'App.2-ZA_Com. Exp. (2028)'!J33</f>
        <v>1946432.5255324363</v>
      </c>
      <c r="K17" s="187"/>
    </row>
    <row r="18" spans="1:11" x14ac:dyDescent="0.25">
      <c r="A18" s="127" t="s">
        <v>44</v>
      </c>
      <c r="B18" s="128"/>
      <c r="C18" s="123"/>
      <c r="D18" s="124">
        <f>'App.2-ZA_Com. Exp. (2028)'!I34</f>
        <v>0</v>
      </c>
      <c r="E18" s="171"/>
      <c r="F18" s="129">
        <f>D18*'App.2-ZA_Com. Exp. (2028)'!K34</f>
        <v>0</v>
      </c>
      <c r="H18" s="124">
        <f>'App.2-ZA_Com. Exp. (2028)'!H34</f>
        <v>60267040.913647123</v>
      </c>
      <c r="I18" s="130"/>
      <c r="J18" s="126">
        <f>H18*'App.2-ZA_Com. Exp. (2028)'!J34</f>
        <v>2189602.0176755972</v>
      </c>
      <c r="K18" s="187"/>
    </row>
    <row r="19" spans="1:11" x14ac:dyDescent="0.25">
      <c r="A19" s="127" t="s">
        <v>45</v>
      </c>
      <c r="B19" s="128"/>
      <c r="C19" s="123"/>
      <c r="D19" s="124">
        <f>'App.2-ZA_Com. Exp. (2028)'!I35</f>
        <v>0</v>
      </c>
      <c r="E19" s="171"/>
      <c r="F19" s="129">
        <f>D19*'App.2-ZA_Com. Exp. (2028)'!K35</f>
        <v>0</v>
      </c>
      <c r="H19" s="124">
        <f>'App.2-ZA_Com. Exp. (2028)'!H35</f>
        <v>17347986.857424259</v>
      </c>
      <c r="I19" s="130"/>
      <c r="J19" s="126">
        <f>H19*'App.2-ZA_Com. Exp. (2028)'!J35</f>
        <v>630281.26899498014</v>
      </c>
      <c r="K19" s="187"/>
    </row>
    <row r="20" spans="1:11" x14ac:dyDescent="0.25">
      <c r="A20" s="127" t="s">
        <v>46</v>
      </c>
      <c r="B20" s="128"/>
      <c r="C20" s="123"/>
      <c r="D20" s="124">
        <f>'App.2-ZA_Com. Exp. (2028)'!I36</f>
        <v>245347.61276579424</v>
      </c>
      <c r="E20" s="171"/>
      <c r="F20" s="129">
        <f>D20*'App.2-ZA_Com. Exp. (2028)'!K36</f>
        <v>26849.318410109874</v>
      </c>
      <c r="H20" s="124">
        <f>'App.2-ZA_Com. Exp. (2028)'!H36</f>
        <v>0</v>
      </c>
      <c r="I20" s="130"/>
      <c r="J20" s="126">
        <f>H20*'App.2-ZA_Com. Exp. (2028)'!J36</f>
        <v>0</v>
      </c>
      <c r="K20" s="187"/>
    </row>
    <row r="21" spans="1:11" x14ac:dyDescent="0.25">
      <c r="A21" s="127" t="s">
        <v>47</v>
      </c>
      <c r="B21" s="128"/>
      <c r="C21" s="123"/>
      <c r="D21" s="124">
        <f>'App.2-ZA_Com. Exp. (2028)'!I37</f>
        <v>6615308.7876020791</v>
      </c>
      <c r="E21" s="171"/>
      <c r="F21" s="129">
        <f>D21*'App.2-ZA_Com. Exp. (2028)'!K37</f>
        <v>723938.29317213141</v>
      </c>
      <c r="H21" s="124">
        <f>'App.2-ZA_Com. Exp. (2028)'!H37</f>
        <v>4198.1097168941897</v>
      </c>
      <c r="I21" s="130"/>
      <c r="J21" s="126">
        <f>H21*'App.2-ZA_Com. Exp. (2028)'!J37</f>
        <v>152.5243212074401</v>
      </c>
      <c r="K21" s="187"/>
    </row>
    <row r="22" spans="1:11" x14ac:dyDescent="0.25">
      <c r="A22" s="127" t="s">
        <v>71</v>
      </c>
      <c r="B22" s="128"/>
      <c r="C22" s="131"/>
      <c r="D22" s="124">
        <v>0</v>
      </c>
      <c r="E22" s="171"/>
      <c r="F22" s="129">
        <v>0</v>
      </c>
      <c r="H22" s="124">
        <f>'App.2-ZA_Com. Exp. (2028)'!H38</f>
        <v>0</v>
      </c>
      <c r="I22" s="130"/>
      <c r="J22" s="126">
        <v>0</v>
      </c>
      <c r="K22" s="187"/>
    </row>
    <row r="23" spans="1:11" x14ac:dyDescent="0.25">
      <c r="A23" s="127" t="s">
        <v>71</v>
      </c>
      <c r="B23" s="132"/>
      <c r="C23" s="123"/>
      <c r="D23" s="124">
        <v>0</v>
      </c>
      <c r="E23" s="171"/>
      <c r="F23" s="129">
        <v>0</v>
      </c>
      <c r="H23" s="124">
        <f>'App.2-ZA_Com. Exp. (2028)'!H39</f>
        <v>0</v>
      </c>
      <c r="I23" s="130"/>
      <c r="J23" s="126">
        <v>0</v>
      </c>
      <c r="K23" s="187"/>
    </row>
    <row r="24" spans="1:11" x14ac:dyDescent="0.25">
      <c r="A24" s="122" t="s">
        <v>72</v>
      </c>
      <c r="B24" s="127"/>
      <c r="C24" s="123"/>
      <c r="D24" s="124"/>
      <c r="E24" s="133"/>
      <c r="F24" s="129">
        <f>SUM(F13:F23)</f>
        <v>276024348.16466486</v>
      </c>
      <c r="G24" s="127"/>
      <c r="H24" s="124"/>
      <c r="I24" s="134"/>
      <c r="J24" s="135">
        <f>SUM(J13:J23)</f>
        <v>38045479.872117206</v>
      </c>
      <c r="K24" s="136">
        <f>F24+J24</f>
        <v>314069828.03678209</v>
      </c>
    </row>
    <row r="25" spans="1:11" ht="7.5" customHeight="1" x14ac:dyDescent="0.25">
      <c r="D25" s="137"/>
      <c r="I25" s="188"/>
      <c r="J25" s="189"/>
    </row>
    <row r="26" spans="1:11" x14ac:dyDescent="0.25">
      <c r="A26" s="118" t="s">
        <v>74</v>
      </c>
      <c r="B26" s="190" t="s">
        <v>65</v>
      </c>
      <c r="C26" s="119"/>
      <c r="D26" s="192" t="s">
        <v>66</v>
      </c>
      <c r="E26" s="193" t="s">
        <v>67</v>
      </c>
      <c r="F26" s="194" t="s">
        <v>68</v>
      </c>
      <c r="G26" s="8"/>
      <c r="H26" s="196" t="s">
        <v>66</v>
      </c>
      <c r="I26" s="193" t="s">
        <v>67</v>
      </c>
      <c r="J26" s="194" t="s">
        <v>68</v>
      </c>
      <c r="K26" s="192" t="s">
        <v>63</v>
      </c>
    </row>
    <row r="27" spans="1:11" x14ac:dyDescent="0.25">
      <c r="A27" s="122" t="s">
        <v>75</v>
      </c>
      <c r="B27" s="191"/>
      <c r="C27" s="119"/>
      <c r="D27" s="188"/>
      <c r="E27" s="189"/>
      <c r="F27" s="195"/>
      <c r="G27" s="8"/>
      <c r="H27" s="197"/>
      <c r="I27" s="189"/>
      <c r="J27" s="195"/>
      <c r="K27" s="198"/>
    </row>
    <row r="28" spans="1:11" x14ac:dyDescent="0.25">
      <c r="A28" s="127" t="str">
        <f>IF(A13="","",A13 &amp; " - Class B")</f>
        <v>Residential - Class B</v>
      </c>
      <c r="B28" s="128"/>
      <c r="C28" s="123"/>
      <c r="D28" s="77"/>
      <c r="E28" s="77"/>
      <c r="F28" s="141">
        <f>D28*E28</f>
        <v>0</v>
      </c>
      <c r="H28" s="142"/>
      <c r="I28" s="77"/>
      <c r="J28" s="126">
        <f>'App.2-ZA_Com. Exp. (2028)'!L55</f>
        <v>1506290.8477812577</v>
      </c>
      <c r="K28" s="187"/>
    </row>
    <row r="29" spans="1:11" x14ac:dyDescent="0.25">
      <c r="A29" s="127" t="str">
        <f t="shared" ref="A29:A38" si="0">IF(A14="","",A14 &amp; " - Class B")</f>
        <v>Residential Seasonal - Class B</v>
      </c>
      <c r="B29" s="128"/>
      <c r="C29" s="123"/>
      <c r="D29" s="77"/>
      <c r="E29" s="77"/>
      <c r="F29" s="141">
        <f t="shared" ref="F29:F38" si="1">D29*E29</f>
        <v>0</v>
      </c>
      <c r="H29" s="142"/>
      <c r="I29" s="77"/>
      <c r="J29" s="126">
        <f>'App.2-ZA_Com. Exp. (2028)'!L56</f>
        <v>13126.91500386915</v>
      </c>
      <c r="K29" s="187"/>
    </row>
    <row r="30" spans="1:11" x14ac:dyDescent="0.25">
      <c r="A30" s="127" t="str">
        <f t="shared" si="0"/>
        <v>GS&lt;50 - Class B</v>
      </c>
      <c r="B30" s="128"/>
      <c r="C30" s="123"/>
      <c r="D30" s="77"/>
      <c r="E30" s="77"/>
      <c r="F30" s="141">
        <f t="shared" si="1"/>
        <v>0</v>
      </c>
      <c r="H30" s="142"/>
      <c r="I30" s="77"/>
      <c r="J30" s="126">
        <f>'App.2-ZA_Com. Exp. (2028)'!L57</f>
        <v>3869975.8988562748</v>
      </c>
      <c r="K30" s="187"/>
    </row>
    <row r="31" spans="1:11" x14ac:dyDescent="0.25">
      <c r="A31" s="127" t="str">
        <f t="shared" si="0"/>
        <v>GS 50 - 2,999 - Class B</v>
      </c>
      <c r="B31" s="128"/>
      <c r="C31" s="123"/>
      <c r="D31" s="77"/>
      <c r="E31" s="77"/>
      <c r="F31" s="141">
        <f t="shared" si="1"/>
        <v>0</v>
      </c>
      <c r="H31" s="142"/>
      <c r="I31" s="77"/>
      <c r="J31" s="126">
        <f>'App.2-ZA_Com. Exp. (2028)'!L58</f>
        <v>61570549.838718407</v>
      </c>
      <c r="K31" s="187"/>
    </row>
    <row r="32" spans="1:11" x14ac:dyDescent="0.25">
      <c r="A32" s="127" t="str">
        <f t="shared" si="0"/>
        <v>GS 3,000 - 4,999 - Class B</v>
      </c>
      <c r="B32" s="128"/>
      <c r="C32" s="123"/>
      <c r="D32" s="77"/>
      <c r="E32" s="77"/>
      <c r="F32" s="141">
        <f t="shared" si="1"/>
        <v>0</v>
      </c>
      <c r="H32" s="142"/>
      <c r="I32" s="77"/>
      <c r="J32" s="126">
        <f>'App.2-ZA_Com. Exp. (2028)'!L59</f>
        <v>3916372.6902621253</v>
      </c>
      <c r="K32" s="187"/>
    </row>
    <row r="33" spans="1:12" x14ac:dyDescent="0.25">
      <c r="A33" s="127" t="str">
        <f t="shared" si="0"/>
        <v>Large Use - Class B</v>
      </c>
      <c r="B33" s="128"/>
      <c r="C33" s="123"/>
      <c r="D33" s="77"/>
      <c r="E33" s="77"/>
      <c r="F33" s="141">
        <f t="shared" si="1"/>
        <v>0</v>
      </c>
      <c r="H33" s="142"/>
      <c r="I33" s="77"/>
      <c r="J33" s="126">
        <f>'App.2-ZA_Com. Exp. (2028)'!L60</f>
        <v>4405648.504163702</v>
      </c>
      <c r="K33" s="187"/>
    </row>
    <row r="34" spans="1:12" x14ac:dyDescent="0.25">
      <c r="A34" s="127" t="str">
        <f t="shared" si="0"/>
        <v>Street Light - Class B</v>
      </c>
      <c r="B34" s="128"/>
      <c r="C34" s="123"/>
      <c r="D34" s="77"/>
      <c r="E34" s="77"/>
      <c r="F34" s="141">
        <f t="shared" si="1"/>
        <v>0</v>
      </c>
      <c r="H34" s="142"/>
      <c r="I34" s="77"/>
      <c r="J34" s="126">
        <f>'App.2-ZA_Com. Exp. (2028)'!L61</f>
        <v>1268174.630610673</v>
      </c>
      <c r="K34" s="187"/>
    </row>
    <row r="35" spans="1:12" x14ac:dyDescent="0.25">
      <c r="A35" s="127" t="str">
        <f t="shared" si="0"/>
        <v>Sentinel Light - Class B</v>
      </c>
      <c r="B35" s="128"/>
      <c r="C35" s="123"/>
      <c r="D35" s="77"/>
      <c r="E35" s="77"/>
      <c r="F35" s="141">
        <f t="shared" si="1"/>
        <v>0</v>
      </c>
      <c r="H35" s="142"/>
      <c r="I35" s="77"/>
      <c r="J35" s="126">
        <f>'App.2-ZA_Com. Exp. (2028)'!L62</f>
        <v>0</v>
      </c>
      <c r="K35" s="187"/>
    </row>
    <row r="36" spans="1:12" x14ac:dyDescent="0.25">
      <c r="A36" s="127" t="str">
        <f t="shared" si="0"/>
        <v>USL - Class B</v>
      </c>
      <c r="B36" s="128"/>
      <c r="C36" s="123"/>
      <c r="D36" s="77"/>
      <c r="E36" s="77"/>
      <c r="F36" s="141">
        <f t="shared" si="1"/>
        <v>0</v>
      </c>
      <c r="H36" s="142"/>
      <c r="I36" s="77"/>
      <c r="J36" s="126">
        <f>'App.2-ZA_Com. Exp. (2028)'!L63</f>
        <v>306.89072358888313</v>
      </c>
      <c r="K36" s="187"/>
    </row>
    <row r="37" spans="1:12" x14ac:dyDescent="0.25">
      <c r="A37" s="127" t="str">
        <f t="shared" si="0"/>
        <v/>
      </c>
      <c r="B37" s="128"/>
      <c r="C37" s="123"/>
      <c r="D37" s="77"/>
      <c r="E37" s="77"/>
      <c r="F37" s="141">
        <f t="shared" si="1"/>
        <v>0</v>
      </c>
      <c r="H37" s="142"/>
      <c r="I37" s="77"/>
      <c r="J37" s="126">
        <v>0</v>
      </c>
      <c r="K37" s="187"/>
    </row>
    <row r="38" spans="1:12" x14ac:dyDescent="0.25">
      <c r="A38" s="127" t="str">
        <f t="shared" si="0"/>
        <v/>
      </c>
      <c r="B38" s="128"/>
      <c r="C38" s="123"/>
      <c r="D38" s="77"/>
      <c r="E38" s="77"/>
      <c r="F38" s="141">
        <f t="shared" si="1"/>
        <v>0</v>
      </c>
      <c r="H38" s="142"/>
      <c r="I38" s="77"/>
      <c r="J38" s="126">
        <v>0</v>
      </c>
      <c r="K38" s="187"/>
    </row>
    <row r="39" spans="1:12" x14ac:dyDescent="0.25">
      <c r="A39" s="127" t="s">
        <v>71</v>
      </c>
      <c r="B39" s="128"/>
      <c r="C39" s="123"/>
      <c r="D39" s="77"/>
      <c r="E39" s="77"/>
      <c r="F39" s="141">
        <f>D39*E39</f>
        <v>0</v>
      </c>
      <c r="H39" s="142"/>
      <c r="I39" s="77"/>
      <c r="J39" s="126">
        <f>'App.2-ZA_Com. Exp. (2028)'!L45</f>
        <v>1605.6772373005003</v>
      </c>
      <c r="K39" s="187"/>
    </row>
    <row r="40" spans="1:12" x14ac:dyDescent="0.25">
      <c r="A40" s="127" t="s">
        <v>71</v>
      </c>
      <c r="B40" s="128"/>
      <c r="C40" s="123"/>
      <c r="D40" s="77"/>
      <c r="E40" s="77"/>
      <c r="F40" s="141">
        <f>D40*E40</f>
        <v>0</v>
      </c>
      <c r="H40" s="142"/>
      <c r="I40" s="77"/>
      <c r="J40" s="126">
        <f>'App.2-ZA_Com. Exp. (2028)'!L46</f>
        <v>3301184.92350657</v>
      </c>
      <c r="K40" s="187"/>
    </row>
    <row r="41" spans="1:12" x14ac:dyDescent="0.25">
      <c r="A41" s="127" t="s">
        <v>71</v>
      </c>
      <c r="B41" s="128"/>
      <c r="C41" s="123"/>
      <c r="D41" s="77"/>
      <c r="E41" s="77"/>
      <c r="F41" s="141">
        <f>D41*E41</f>
        <v>0</v>
      </c>
      <c r="H41" s="142"/>
      <c r="I41" s="77"/>
      <c r="J41" s="126">
        <f>'App.2-ZA_Com. Exp. (2028)'!L47</f>
        <v>8536635.8915596753</v>
      </c>
      <c r="K41" s="187"/>
      <c r="L41" s="8"/>
    </row>
    <row r="42" spans="1:12" x14ac:dyDescent="0.25">
      <c r="A42" s="127" t="s">
        <v>71</v>
      </c>
      <c r="B42" s="128"/>
      <c r="C42" s="123"/>
      <c r="D42" s="77"/>
      <c r="E42" s="77"/>
      <c r="F42" s="141">
        <f>D42*E42</f>
        <v>0</v>
      </c>
      <c r="H42" s="142"/>
      <c r="I42" s="77"/>
      <c r="J42" s="126">
        <f>'App.2-ZA_Com. Exp. (2028)'!L48</f>
        <v>14243326.740085369</v>
      </c>
      <c r="K42" s="187"/>
    </row>
    <row r="43" spans="1:12" x14ac:dyDescent="0.25">
      <c r="A43" s="127" t="s">
        <v>71</v>
      </c>
      <c r="B43" s="128"/>
      <c r="C43" s="123"/>
      <c r="D43" s="77"/>
      <c r="E43" s="77"/>
      <c r="F43" s="141">
        <f>D43*E43</f>
        <v>0</v>
      </c>
      <c r="H43" s="142"/>
      <c r="I43" s="77"/>
      <c r="J43" s="126">
        <v>0</v>
      </c>
      <c r="K43" s="187"/>
    </row>
    <row r="44" spans="1:12" x14ac:dyDescent="0.25">
      <c r="A44" s="122" t="s">
        <v>72</v>
      </c>
      <c r="B44" s="143"/>
      <c r="C44" s="123"/>
      <c r="D44" s="134"/>
      <c r="E44" s="133"/>
      <c r="F44" s="127">
        <f>SUM(F28:F43)</f>
        <v>0</v>
      </c>
      <c r="G44" s="127"/>
      <c r="H44" s="133"/>
      <c r="I44" s="133"/>
      <c r="J44" s="144">
        <f>SUM(J28:J43)</f>
        <v>102633199.44850881</v>
      </c>
      <c r="K44" s="136">
        <f>F44+J44</f>
        <v>102633199.44850881</v>
      </c>
      <c r="L44" s="145"/>
    </row>
    <row r="45" spans="1:12" ht="8.25" customHeight="1" x14ac:dyDescent="0.25">
      <c r="B45" s="137"/>
      <c r="D45" s="137"/>
    </row>
    <row r="46" spans="1:12" x14ac:dyDescent="0.25">
      <c r="A46" s="118" t="s">
        <v>76</v>
      </c>
      <c r="B46" s="189"/>
      <c r="C46" s="119"/>
      <c r="D46" s="188" t="s">
        <v>77</v>
      </c>
      <c r="E46" s="187" t="s">
        <v>67</v>
      </c>
      <c r="F46" s="194" t="s">
        <v>68</v>
      </c>
      <c r="G46" s="8"/>
      <c r="H46" s="196" t="s">
        <v>66</v>
      </c>
      <c r="I46" s="187" t="s">
        <v>67</v>
      </c>
      <c r="J46" s="194" t="s">
        <v>68</v>
      </c>
      <c r="K46" s="192" t="s">
        <v>63</v>
      </c>
    </row>
    <row r="47" spans="1:12" x14ac:dyDescent="0.25">
      <c r="A47" s="122" t="s">
        <v>75</v>
      </c>
      <c r="B47" s="199"/>
      <c r="C47" s="139"/>
      <c r="D47" s="198"/>
      <c r="E47" s="187"/>
      <c r="F47" s="195"/>
      <c r="G47" s="8"/>
      <c r="H47" s="200"/>
      <c r="I47" s="187"/>
      <c r="J47" s="195"/>
      <c r="K47" s="198"/>
    </row>
    <row r="48" spans="1:12" x14ac:dyDescent="0.25">
      <c r="A48" s="127" t="str">
        <f>IF(A13="","",A13)</f>
        <v>Residential</v>
      </c>
      <c r="B48" s="128"/>
      <c r="C48" s="123"/>
      <c r="D48" s="146">
        <v>1661463839.6793017</v>
      </c>
      <c r="E48" s="147">
        <v>1.3299999999999999E-2</v>
      </c>
      <c r="F48" s="148">
        <f>D48*E48</f>
        <v>22097469.067734711</v>
      </c>
      <c r="H48" s="146">
        <v>20605296.147727389</v>
      </c>
      <c r="I48" s="147">
        <f>E48</f>
        <v>1.3299999999999999E-2</v>
      </c>
      <c r="J48" s="148">
        <f>H48*I48</f>
        <v>274050.43876477424</v>
      </c>
      <c r="K48" s="187"/>
    </row>
    <row r="49" spans="1:11" x14ac:dyDescent="0.25">
      <c r="A49" s="127" t="str">
        <f t="shared" ref="A49:A51" si="2">IF(A14="","",A14)</f>
        <v>Residential Seasonal</v>
      </c>
      <c r="B49" s="128"/>
      <c r="C49" s="131"/>
      <c r="D49" s="146">
        <v>14479205.418792725</v>
      </c>
      <c r="E49" s="147">
        <v>1.34E-2</v>
      </c>
      <c r="F49" s="148">
        <f t="shared" ref="F49:F60" si="3">D49*E49</f>
        <v>194021.35261182251</v>
      </c>
      <c r="H49" s="146">
        <v>179569.55096632792</v>
      </c>
      <c r="I49" s="147">
        <f t="shared" ref="I49:I58" si="4">E49</f>
        <v>1.34E-2</v>
      </c>
      <c r="J49" s="148">
        <f t="shared" ref="J49:J59" si="5">H49*I49</f>
        <v>2406.2319829487942</v>
      </c>
      <c r="K49" s="187"/>
    </row>
    <row r="50" spans="1:11" x14ac:dyDescent="0.25">
      <c r="A50" s="127" t="str">
        <f t="shared" si="2"/>
        <v>GS&lt;50</v>
      </c>
      <c r="B50" s="128"/>
      <c r="C50" s="131"/>
      <c r="D50" s="146">
        <v>339516862.45158112</v>
      </c>
      <c r="E50" s="147">
        <v>1.2E-2</v>
      </c>
      <c r="F50" s="148">
        <f t="shared" si="3"/>
        <v>4074202.3494189736</v>
      </c>
      <c r="H50" s="146">
        <v>52990041.165382408</v>
      </c>
      <c r="I50" s="147">
        <f t="shared" si="4"/>
        <v>1.2E-2</v>
      </c>
      <c r="J50" s="148">
        <f t="shared" si="5"/>
        <v>635880.49398458889</v>
      </c>
      <c r="K50" s="187"/>
    </row>
    <row r="51" spans="1:11" x14ac:dyDescent="0.25">
      <c r="A51" s="127" t="str">
        <f t="shared" si="2"/>
        <v>GS 50 - 2,999</v>
      </c>
      <c r="B51" s="128"/>
      <c r="C51" s="131"/>
      <c r="D51" s="146">
        <v>2212258.2668899712</v>
      </c>
      <c r="E51" s="147">
        <v>5.5658000000000003</v>
      </c>
      <c r="F51" s="148">
        <f t="shared" si="3"/>
        <v>12312987.061856203</v>
      </c>
      <c r="H51" s="146">
        <v>1122783.6459404717</v>
      </c>
      <c r="I51" s="147">
        <f t="shared" si="4"/>
        <v>5.5658000000000003</v>
      </c>
      <c r="J51" s="148">
        <f t="shared" si="5"/>
        <v>6249189.2165754773</v>
      </c>
      <c r="K51" s="187"/>
    </row>
    <row r="52" spans="1:11" x14ac:dyDescent="0.25">
      <c r="A52" s="127" t="str">
        <f>A51&amp;" EV"</f>
        <v>GS 50 - 2,999 EV</v>
      </c>
      <c r="B52" s="128"/>
      <c r="C52" s="131"/>
      <c r="D52" s="146"/>
      <c r="E52" s="147">
        <v>0.94930000000000003</v>
      </c>
      <c r="F52" s="148"/>
      <c r="H52" s="146">
        <v>25158.053599154682</v>
      </c>
      <c r="I52" s="147">
        <f t="shared" si="4"/>
        <v>0.94930000000000003</v>
      </c>
      <c r="J52" s="148">
        <f t="shared" si="5"/>
        <v>23882.540281677542</v>
      </c>
      <c r="K52" s="187"/>
    </row>
    <row r="53" spans="1:11" x14ac:dyDescent="0.25">
      <c r="A53" s="127" t="str">
        <f>IF(A17="","",A17)</f>
        <v>GS 3,000 - 4,999</v>
      </c>
      <c r="B53" s="128"/>
      <c r="C53" s="131"/>
      <c r="D53" s="146">
        <v>646251.86261908954</v>
      </c>
      <c r="E53" s="147">
        <v>5.8933</v>
      </c>
      <c r="F53" s="148">
        <f t="shared" si="3"/>
        <v>3808556.1019730805</v>
      </c>
      <c r="H53" s="146">
        <v>17608.216102409533</v>
      </c>
      <c r="I53" s="147">
        <f t="shared" si="4"/>
        <v>5.8933</v>
      </c>
      <c r="J53" s="148">
        <f t="shared" si="5"/>
        <v>103770.4999563301</v>
      </c>
      <c r="K53" s="187"/>
    </row>
    <row r="54" spans="1:11" x14ac:dyDescent="0.25">
      <c r="A54" s="127" t="str">
        <f>A53&amp;" EV"</f>
        <v>GS 3,000 - 4,999 EV</v>
      </c>
      <c r="B54" s="128"/>
      <c r="C54" s="131"/>
      <c r="D54" s="146"/>
      <c r="E54" s="147">
        <v>1.0018610000000001</v>
      </c>
      <c r="F54" s="148"/>
      <c r="H54" s="146"/>
      <c r="I54" s="147">
        <f t="shared" si="4"/>
        <v>1.0018610000000001</v>
      </c>
      <c r="J54" s="148">
        <f t="shared" si="5"/>
        <v>0</v>
      </c>
      <c r="K54" s="187"/>
    </row>
    <row r="55" spans="1:11" x14ac:dyDescent="0.25">
      <c r="A55" s="127" t="str">
        <f t="shared" ref="A55:A60" si="6">IF(A18="","",A18)</f>
        <v>Large Use</v>
      </c>
      <c r="B55" s="128"/>
      <c r="C55" s="131"/>
      <c r="D55" s="146">
        <v>866937.22022196383</v>
      </c>
      <c r="E55" s="147">
        <v>6.2744999999999997</v>
      </c>
      <c r="F55" s="148">
        <f t="shared" si="3"/>
        <v>5439597.5882827118</v>
      </c>
      <c r="H55" s="146">
        <v>0</v>
      </c>
      <c r="I55" s="147">
        <f t="shared" si="4"/>
        <v>6.2744999999999997</v>
      </c>
      <c r="J55" s="148">
        <f t="shared" si="5"/>
        <v>0</v>
      </c>
      <c r="K55" s="187"/>
    </row>
    <row r="56" spans="1:11" x14ac:dyDescent="0.25">
      <c r="A56" s="127" t="str">
        <f t="shared" si="6"/>
        <v>Street Light</v>
      </c>
      <c r="B56" s="128"/>
      <c r="C56" s="123"/>
      <c r="D56" s="146">
        <v>44203.689722153795</v>
      </c>
      <c r="E56" s="147">
        <v>3.7947000000000002</v>
      </c>
      <c r="F56" s="148">
        <f t="shared" si="3"/>
        <v>167739.74138865701</v>
      </c>
      <c r="H56" s="146">
        <v>0</v>
      </c>
      <c r="I56" s="147">
        <f t="shared" si="4"/>
        <v>3.7947000000000002</v>
      </c>
      <c r="J56" s="148">
        <f t="shared" si="5"/>
        <v>0</v>
      </c>
      <c r="K56" s="187"/>
    </row>
    <row r="57" spans="1:11" x14ac:dyDescent="0.25">
      <c r="A57" s="127" t="str">
        <f t="shared" si="6"/>
        <v>Sentinel Light</v>
      </c>
      <c r="B57" s="128"/>
      <c r="C57" s="123"/>
      <c r="D57" s="146">
        <v>0</v>
      </c>
      <c r="E57" s="147">
        <v>4.0034000000000001</v>
      </c>
      <c r="F57" s="148">
        <f t="shared" si="3"/>
        <v>0</v>
      </c>
      <c r="H57" s="146">
        <v>656.84709227034318</v>
      </c>
      <c r="I57" s="147">
        <f t="shared" si="4"/>
        <v>4.0034000000000001</v>
      </c>
      <c r="J57" s="148">
        <f t="shared" si="5"/>
        <v>2629.6216491950918</v>
      </c>
      <c r="K57" s="187"/>
    </row>
    <row r="58" spans="1:11" x14ac:dyDescent="0.25">
      <c r="A58" s="127" t="str">
        <f t="shared" si="6"/>
        <v>USL</v>
      </c>
      <c r="B58" s="128"/>
      <c r="C58" s="123"/>
      <c r="D58" s="146">
        <v>6615308.7876020791</v>
      </c>
      <c r="E58" s="147">
        <v>1.21E-2</v>
      </c>
      <c r="F58" s="148">
        <f t="shared" si="3"/>
        <v>80045.236329985157</v>
      </c>
      <c r="H58" s="146">
        <v>4198.1097168941897</v>
      </c>
      <c r="I58" s="147">
        <f t="shared" si="4"/>
        <v>1.21E-2</v>
      </c>
      <c r="J58" s="148">
        <f t="shared" si="5"/>
        <v>50.79712757441969</v>
      </c>
      <c r="K58" s="187"/>
    </row>
    <row r="59" spans="1:11" x14ac:dyDescent="0.25">
      <c r="A59" s="127" t="str">
        <f t="shared" si="6"/>
        <v/>
      </c>
      <c r="B59" s="128"/>
      <c r="C59" s="123"/>
      <c r="D59" s="150"/>
      <c r="E59" s="149"/>
      <c r="F59" s="148">
        <f t="shared" si="3"/>
        <v>0</v>
      </c>
      <c r="H59" s="150"/>
      <c r="I59" s="150"/>
      <c r="J59" s="148">
        <f t="shared" si="5"/>
        <v>0</v>
      </c>
      <c r="K59" s="187"/>
    </row>
    <row r="60" spans="1:11" x14ac:dyDescent="0.25">
      <c r="A60" s="127" t="str">
        <f t="shared" si="6"/>
        <v/>
      </c>
      <c r="B60" s="128"/>
      <c r="C60" s="123"/>
      <c r="D60" s="150"/>
      <c r="E60" s="149"/>
      <c r="F60" s="148">
        <f t="shared" si="3"/>
        <v>0</v>
      </c>
      <c r="H60" s="150"/>
      <c r="I60" s="150"/>
      <c r="J60" s="148">
        <f>H60*I60</f>
        <v>0</v>
      </c>
      <c r="K60" s="187"/>
    </row>
    <row r="61" spans="1:11" x14ac:dyDescent="0.25">
      <c r="A61" s="122" t="s">
        <v>72</v>
      </c>
      <c r="B61" s="143"/>
      <c r="C61" s="123"/>
      <c r="D61" s="144"/>
      <c r="E61" s="151"/>
      <c r="F61" s="144">
        <f>SUM(F48:F60)</f>
        <v>48174618.499596141</v>
      </c>
      <c r="G61" s="127"/>
      <c r="H61" s="124"/>
      <c r="I61" s="127"/>
      <c r="J61" s="144">
        <f>SUM(J48:J60)</f>
        <v>7291859.8403225671</v>
      </c>
      <c r="K61" s="148">
        <f>F61+J61</f>
        <v>55466478.33991871</v>
      </c>
    </row>
    <row r="62" spans="1:11" ht="5.25" customHeight="1" x14ac:dyDescent="0.25"/>
    <row r="63" spans="1:11" x14ac:dyDescent="0.25">
      <c r="A63" s="118" t="s">
        <v>78</v>
      </c>
      <c r="B63" s="193"/>
      <c r="C63" s="119"/>
      <c r="D63" s="192"/>
      <c r="E63" s="187"/>
      <c r="F63" s="194"/>
      <c r="G63" s="8"/>
      <c r="H63" s="196"/>
      <c r="I63" s="187"/>
      <c r="J63" s="194" t="s">
        <v>68</v>
      </c>
      <c r="K63" s="192" t="s">
        <v>63</v>
      </c>
    </row>
    <row r="64" spans="1:11" x14ac:dyDescent="0.25">
      <c r="A64" s="122" t="s">
        <v>75</v>
      </c>
      <c r="B64" s="199"/>
      <c r="C64" s="139"/>
      <c r="D64" s="198"/>
      <c r="E64" s="187"/>
      <c r="F64" s="195"/>
      <c r="G64" s="8"/>
      <c r="H64" s="200"/>
      <c r="I64" s="187"/>
      <c r="J64" s="195"/>
      <c r="K64" s="198"/>
    </row>
    <row r="65" spans="1:11" x14ac:dyDescent="0.25">
      <c r="A65" s="127" t="str">
        <f>IF(A48="","",A48)</f>
        <v>Residential</v>
      </c>
      <c r="B65" s="128"/>
      <c r="C65" s="123"/>
      <c r="D65" s="146">
        <f>D48</f>
        <v>1661463839.6793017</v>
      </c>
      <c r="E65" s="147">
        <v>9.4000000000000004E-3</v>
      </c>
      <c r="F65" s="148">
        <f>D65*E65</f>
        <v>15617760.092985436</v>
      </c>
      <c r="H65" s="146">
        <f t="shared" ref="H65:H70" si="7">H48</f>
        <v>20605296.147727389</v>
      </c>
      <c r="I65" s="147">
        <f>E65</f>
        <v>9.4000000000000004E-3</v>
      </c>
      <c r="J65" s="148">
        <f>H65*I65</f>
        <v>193689.78378863746</v>
      </c>
      <c r="K65" s="187"/>
    </row>
    <row r="66" spans="1:11" x14ac:dyDescent="0.25">
      <c r="A66" s="127" t="str">
        <f>IF(A49="","",A49)</f>
        <v>Residential Seasonal</v>
      </c>
      <c r="B66" s="128"/>
      <c r="C66" s="123"/>
      <c r="D66" s="146">
        <f>D49</f>
        <v>14479205.418792725</v>
      </c>
      <c r="E66" s="147">
        <v>1.14E-2</v>
      </c>
      <c r="F66" s="148">
        <f>D66*E66</f>
        <v>165062.94177423706</v>
      </c>
      <c r="H66" s="146">
        <f t="shared" si="7"/>
        <v>179569.55096632792</v>
      </c>
      <c r="I66" s="147">
        <f t="shared" ref="I66:I75" si="8">E66</f>
        <v>1.14E-2</v>
      </c>
      <c r="J66" s="148">
        <f t="shared" ref="J66:J74" si="9">H66*I66</f>
        <v>2047.0928810161383</v>
      </c>
      <c r="K66" s="187"/>
    </row>
    <row r="67" spans="1:11" x14ac:dyDescent="0.25">
      <c r="A67" s="127" t="str">
        <f>IF(A50="","",A50)</f>
        <v>GS&lt;50</v>
      </c>
      <c r="B67" s="128"/>
      <c r="C67" s="123"/>
      <c r="D67" s="146">
        <f>D50</f>
        <v>339516862.45158112</v>
      </c>
      <c r="E67" s="147">
        <v>8.8000000000000005E-3</v>
      </c>
      <c r="F67" s="148">
        <f t="shared" ref="F67:F75" si="10">D67*E67</f>
        <v>2987748.389573914</v>
      </c>
      <c r="H67" s="146">
        <f t="shared" si="7"/>
        <v>52990041.165382408</v>
      </c>
      <c r="I67" s="147">
        <f t="shared" si="8"/>
        <v>8.8000000000000005E-3</v>
      </c>
      <c r="J67" s="148">
        <f t="shared" si="9"/>
        <v>466312.36225536524</v>
      </c>
      <c r="K67" s="187"/>
    </row>
    <row r="68" spans="1:11" x14ac:dyDescent="0.25">
      <c r="A68" s="127" t="str">
        <f>IF(A51="","",A51)</f>
        <v>GS 50 - 2,999</v>
      </c>
      <c r="B68" s="128"/>
      <c r="C68" s="123"/>
      <c r="D68" s="146">
        <f>D51</f>
        <v>2212258.2668899712</v>
      </c>
      <c r="E68" s="147">
        <v>3.8553000000000002</v>
      </c>
      <c r="F68" s="148">
        <f t="shared" si="10"/>
        <v>8528919.296340907</v>
      </c>
      <c r="H68" s="146">
        <f t="shared" si="7"/>
        <v>1122783.6459404717</v>
      </c>
      <c r="I68" s="147">
        <f t="shared" si="8"/>
        <v>3.8553000000000002</v>
      </c>
      <c r="J68" s="148">
        <f t="shared" si="9"/>
        <v>4328667.7901943009</v>
      </c>
      <c r="K68" s="187"/>
    </row>
    <row r="69" spans="1:11" x14ac:dyDescent="0.25">
      <c r="A69" s="127" t="str">
        <f>A68&amp;" EV"</f>
        <v>GS 50 - 2,999 EV</v>
      </c>
      <c r="B69" s="128"/>
      <c r="C69" s="123"/>
      <c r="D69" s="146"/>
      <c r="E69" s="147">
        <v>0.65480000000000005</v>
      </c>
      <c r="F69" s="148"/>
      <c r="H69" s="146">
        <f t="shared" si="7"/>
        <v>25158.053599154682</v>
      </c>
      <c r="I69" s="147">
        <f t="shared" si="8"/>
        <v>0.65480000000000005</v>
      </c>
      <c r="J69" s="148">
        <f t="shared" si="9"/>
        <v>16473.493496726485</v>
      </c>
      <c r="K69" s="187"/>
    </row>
    <row r="70" spans="1:11" x14ac:dyDescent="0.25">
      <c r="A70" s="127" t="str">
        <f>IF(A53="","",A53)</f>
        <v>GS 3,000 - 4,999</v>
      </c>
      <c r="B70" s="128"/>
      <c r="C70" s="123"/>
      <c r="D70" s="146">
        <f>D53</f>
        <v>646251.86261908954</v>
      </c>
      <c r="E70" s="147">
        <v>4.1063000000000001</v>
      </c>
      <c r="F70" s="148">
        <f t="shared" si="10"/>
        <v>2653704.0234727673</v>
      </c>
      <c r="H70" s="146">
        <f t="shared" si="7"/>
        <v>17608.216102409533</v>
      </c>
      <c r="I70" s="147">
        <f t="shared" si="8"/>
        <v>4.1063000000000001</v>
      </c>
      <c r="J70" s="148">
        <f t="shared" si="9"/>
        <v>72304.617781324268</v>
      </c>
      <c r="K70" s="187"/>
    </row>
    <row r="71" spans="1:11" x14ac:dyDescent="0.25">
      <c r="A71" s="127" t="str">
        <f>A70&amp;" EV"</f>
        <v>GS 3,000 - 4,999 EV</v>
      </c>
      <c r="B71" s="128"/>
      <c r="C71" s="123"/>
      <c r="D71" s="146"/>
      <c r="E71" s="147">
        <v>0.69807100000000011</v>
      </c>
      <c r="F71" s="148"/>
      <c r="H71" s="146"/>
      <c r="I71" s="147">
        <f t="shared" si="8"/>
        <v>0.69807100000000011</v>
      </c>
      <c r="J71" s="148">
        <f t="shared" si="9"/>
        <v>0</v>
      </c>
      <c r="K71" s="187"/>
    </row>
    <row r="72" spans="1:11" x14ac:dyDescent="0.25">
      <c r="A72" s="127" t="str">
        <f t="shared" ref="A72:A77" si="11">IF(A55="","",A55)</f>
        <v>Large Use</v>
      </c>
      <c r="B72" s="128"/>
      <c r="C72" s="133"/>
      <c r="D72" s="146">
        <f>D55</f>
        <v>866937.22022196383</v>
      </c>
      <c r="E72" s="147">
        <v>4.2102000000000004</v>
      </c>
      <c r="F72" s="148">
        <f t="shared" si="10"/>
        <v>3649979.0845785122</v>
      </c>
      <c r="H72" s="146">
        <f>H55</f>
        <v>0</v>
      </c>
      <c r="I72" s="147">
        <f t="shared" si="8"/>
        <v>4.2102000000000004</v>
      </c>
      <c r="J72" s="148">
        <f t="shared" si="9"/>
        <v>0</v>
      </c>
      <c r="K72" s="187"/>
    </row>
    <row r="73" spans="1:11" x14ac:dyDescent="0.25">
      <c r="A73" s="127" t="str">
        <f t="shared" si="11"/>
        <v>Street Light</v>
      </c>
      <c r="B73" s="128"/>
      <c r="C73" s="152"/>
      <c r="D73" s="146">
        <f>D56</f>
        <v>44203.689722153795</v>
      </c>
      <c r="E73" s="147">
        <v>2.6722000000000001</v>
      </c>
      <c r="F73" s="148">
        <f t="shared" si="10"/>
        <v>118121.09967553937</v>
      </c>
      <c r="H73" s="146">
        <f>H56</f>
        <v>0</v>
      </c>
      <c r="I73" s="147">
        <f t="shared" si="8"/>
        <v>2.6722000000000001</v>
      </c>
      <c r="J73" s="148">
        <f t="shared" si="9"/>
        <v>0</v>
      </c>
      <c r="K73" s="187"/>
    </row>
    <row r="74" spans="1:11" x14ac:dyDescent="0.25">
      <c r="A74" s="127" t="str">
        <f t="shared" si="11"/>
        <v>Sentinel Light</v>
      </c>
      <c r="B74" s="128"/>
      <c r="C74" s="152"/>
      <c r="D74" s="146">
        <f>D57</f>
        <v>0</v>
      </c>
      <c r="E74" s="147">
        <v>2.4624000000000001</v>
      </c>
      <c r="F74" s="148">
        <f t="shared" si="10"/>
        <v>0</v>
      </c>
      <c r="H74" s="146">
        <f>H57</f>
        <v>656.84709227034318</v>
      </c>
      <c r="I74" s="147">
        <f t="shared" si="8"/>
        <v>2.4624000000000001</v>
      </c>
      <c r="J74" s="148">
        <f t="shared" si="9"/>
        <v>1617.4202800064932</v>
      </c>
      <c r="K74" s="187"/>
    </row>
    <row r="75" spans="1:11" x14ac:dyDescent="0.25">
      <c r="A75" s="127" t="str">
        <f t="shared" si="11"/>
        <v>USL</v>
      </c>
      <c r="B75" s="128"/>
      <c r="C75" s="152"/>
      <c r="D75" s="146">
        <f>D58</f>
        <v>6615308.7876020791</v>
      </c>
      <c r="E75" s="147">
        <v>8.8999999999999999E-3</v>
      </c>
      <c r="F75" s="148">
        <f t="shared" si="10"/>
        <v>58876.248209658501</v>
      </c>
      <c r="H75" s="146">
        <f>H58</f>
        <v>4198.1097168941897</v>
      </c>
      <c r="I75" s="147">
        <f t="shared" si="8"/>
        <v>8.8999999999999999E-3</v>
      </c>
      <c r="J75" s="148">
        <f>H75*I75</f>
        <v>37.363176480358291</v>
      </c>
      <c r="K75" s="187"/>
    </row>
    <row r="76" spans="1:11" x14ac:dyDescent="0.25">
      <c r="A76" s="127" t="str">
        <f t="shared" si="11"/>
        <v/>
      </c>
      <c r="B76" s="128"/>
      <c r="C76" s="152"/>
      <c r="D76" s="150"/>
      <c r="E76" s="150"/>
      <c r="F76" s="148">
        <f>D76*E76</f>
        <v>0</v>
      </c>
      <c r="H76" s="150"/>
      <c r="I76" s="150"/>
      <c r="J76" s="148">
        <f>H76*I76</f>
        <v>0</v>
      </c>
      <c r="K76" s="187"/>
    </row>
    <row r="77" spans="1:11" x14ac:dyDescent="0.25">
      <c r="A77" s="127" t="str">
        <f t="shared" si="11"/>
        <v/>
      </c>
      <c r="B77" s="128"/>
      <c r="C77" s="152"/>
      <c r="D77" s="150"/>
      <c r="E77" s="150"/>
      <c r="F77" s="148">
        <f t="shared" ref="F77" si="12">D77*E77</f>
        <v>0</v>
      </c>
      <c r="H77" s="150"/>
      <c r="I77" s="150"/>
      <c r="J77" s="148">
        <f>H77*I77</f>
        <v>0</v>
      </c>
      <c r="K77" s="187"/>
    </row>
    <row r="78" spans="1:11" x14ac:dyDescent="0.25">
      <c r="A78" s="122" t="s">
        <v>72</v>
      </c>
      <c r="B78" s="143"/>
      <c r="C78" s="153"/>
      <c r="D78" s="144"/>
      <c r="E78" s="127"/>
      <c r="F78" s="144">
        <f>SUM(F65:F77)</f>
        <v>33780171.176610962</v>
      </c>
      <c r="G78" s="127"/>
      <c r="H78" s="127"/>
      <c r="I78" s="127"/>
      <c r="J78" s="144">
        <f>SUM(J65:J77)</f>
        <v>5081149.9238538574</v>
      </c>
      <c r="K78" s="148">
        <f>F78+J78</f>
        <v>38861321.100464821</v>
      </c>
    </row>
    <row r="79" spans="1:11" ht="7.5" customHeight="1" x14ac:dyDescent="0.25"/>
    <row r="80" spans="1:11" x14ac:dyDescent="0.25">
      <c r="A80" s="118" t="s">
        <v>79</v>
      </c>
      <c r="B80" s="192"/>
      <c r="C80" s="138"/>
      <c r="D80" s="192"/>
      <c r="E80" s="187"/>
      <c r="F80" s="194"/>
      <c r="G80" s="8"/>
      <c r="H80" s="196"/>
      <c r="I80" s="187"/>
      <c r="J80" s="187" t="s">
        <v>68</v>
      </c>
      <c r="K80" s="192" t="s">
        <v>63</v>
      </c>
    </row>
    <row r="81" spans="1:11" x14ac:dyDescent="0.25">
      <c r="A81" s="122" t="s">
        <v>75</v>
      </c>
      <c r="B81" s="198"/>
      <c r="C81" s="8"/>
      <c r="D81" s="198"/>
      <c r="E81" s="187"/>
      <c r="F81" s="195"/>
      <c r="G81" s="8"/>
      <c r="H81" s="200"/>
      <c r="I81" s="187"/>
      <c r="J81" s="187"/>
      <c r="K81" s="198"/>
    </row>
    <row r="82" spans="1:11" x14ac:dyDescent="0.25">
      <c r="A82" s="127" t="str">
        <f>IF(A65="","",A65)</f>
        <v>Residential</v>
      </c>
      <c r="B82" s="128"/>
      <c r="C82" s="123"/>
      <c r="D82" s="146">
        <v>1661463839.6793017</v>
      </c>
      <c r="E82" s="147">
        <f>0.0041*1.03^3</f>
        <v>4.4801807000000001E-3</v>
      </c>
      <c r="F82" s="148">
        <f>D82*E82</f>
        <v>7443658.2282791017</v>
      </c>
      <c r="H82" s="146">
        <v>20605296.147727389</v>
      </c>
      <c r="I82" s="147">
        <f>E82</f>
        <v>4.4801807000000001E-3</v>
      </c>
      <c r="J82" s="148">
        <f>H82*I82</f>
        <v>92315.450118832596</v>
      </c>
      <c r="K82" s="187"/>
    </row>
    <row r="83" spans="1:11" x14ac:dyDescent="0.25">
      <c r="A83" s="127" t="str">
        <f>IF(A66="","",A66)</f>
        <v>Residential Seasonal</v>
      </c>
      <c r="B83" s="128"/>
      <c r="C83" s="123"/>
      <c r="D83" s="146">
        <v>14479205.418792725</v>
      </c>
      <c r="E83" s="147">
        <f>E82</f>
        <v>4.4801807000000001E-3</v>
      </c>
      <c r="F83" s="148">
        <f t="shared" ref="F83:F90" si="13">D83*E83</f>
        <v>64869.456668610583</v>
      </c>
      <c r="H83" s="146">
        <v>179569.55096632792</v>
      </c>
      <c r="I83" s="147">
        <f t="shared" ref="I83:I90" si="14">E83</f>
        <v>4.4801807000000001E-3</v>
      </c>
      <c r="J83" s="148">
        <f t="shared" ref="J83:J90" si="15">H83*I83</f>
        <v>804.5040365470087</v>
      </c>
      <c r="K83" s="187"/>
    </row>
    <row r="84" spans="1:11" x14ac:dyDescent="0.25">
      <c r="A84" s="127" t="str">
        <f>IF(A67="","",A67)</f>
        <v>GS&lt;50</v>
      </c>
      <c r="B84" s="128"/>
      <c r="C84" s="123"/>
      <c r="D84" s="146">
        <v>339516862.45158112</v>
      </c>
      <c r="E84" s="147">
        <f t="shared" ref="E84:E90" si="16">E83</f>
        <v>4.4801807000000001E-3</v>
      </c>
      <c r="F84" s="148">
        <f t="shared" si="13"/>
        <v>1521096.8944801285</v>
      </c>
      <c r="H84" s="146">
        <v>52990041.165382408</v>
      </c>
      <c r="I84" s="147">
        <f t="shared" si="14"/>
        <v>4.4801807000000001E-3</v>
      </c>
      <c r="J84" s="148">
        <f t="shared" si="15"/>
        <v>237404.95972135177</v>
      </c>
      <c r="K84" s="187"/>
    </row>
    <row r="85" spans="1:11" x14ac:dyDescent="0.25">
      <c r="A85" s="127" t="str">
        <f>IF(A68="","",A68)</f>
        <v>GS 50 - 2,999</v>
      </c>
      <c r="B85" s="128"/>
      <c r="C85" s="123"/>
      <c r="D85" s="146">
        <v>491166539.21174401</v>
      </c>
      <c r="E85" s="147">
        <f t="shared" si="16"/>
        <v>4.4801807000000001E-3</v>
      </c>
      <c r="F85" s="148">
        <f>D85*E85</f>
        <v>2200514.8494622489</v>
      </c>
      <c r="H85" s="146">
        <v>946552631.74661732</v>
      </c>
      <c r="I85" s="147">
        <f t="shared" si="14"/>
        <v>4.4801807000000001E-3</v>
      </c>
      <c r="J85" s="148">
        <f t="shared" si="15"/>
        <v>4240726.8322854023</v>
      </c>
      <c r="K85" s="187"/>
    </row>
    <row r="86" spans="1:11" x14ac:dyDescent="0.25">
      <c r="A86" s="127" t="str">
        <f>IF(A70="","",A70)</f>
        <v>GS 3,000 - 4,999</v>
      </c>
      <c r="B86" s="128"/>
      <c r="C86" s="123"/>
      <c r="D86" s="146">
        <v>8808392.5009581037</v>
      </c>
      <c r="E86" s="147">
        <f t="shared" si="16"/>
        <v>4.4801807000000001E-3</v>
      </c>
      <c r="F86" s="148">
        <f t="shared" si="13"/>
        <v>39463.190080817229</v>
      </c>
      <c r="H86" s="146">
        <v>323283177.99582398</v>
      </c>
      <c r="I86" s="147">
        <f t="shared" si="14"/>
        <v>4.4801807000000001E-3</v>
      </c>
      <c r="J86" s="148">
        <f t="shared" si="15"/>
        <v>1448367.0546915552</v>
      </c>
      <c r="K86" s="187"/>
    </row>
    <row r="87" spans="1:11" x14ac:dyDescent="0.25">
      <c r="A87" s="127" t="str">
        <f t="shared" ref="A87" si="17">IF(A72="","",A72)</f>
        <v>Large Use</v>
      </c>
      <c r="B87" s="128"/>
      <c r="C87" s="123"/>
      <c r="D87" s="146">
        <v>0</v>
      </c>
      <c r="E87" s="147">
        <f t="shared" si="16"/>
        <v>4.4801807000000001E-3</v>
      </c>
      <c r="F87" s="148">
        <f t="shared" si="13"/>
        <v>0</v>
      </c>
      <c r="H87" s="146">
        <v>510275224.44427782</v>
      </c>
      <c r="I87" s="147">
        <f t="shared" si="14"/>
        <v>4.4801807000000001E-3</v>
      </c>
      <c r="J87" s="148">
        <f t="shared" si="15"/>
        <v>2286125.2122434219</v>
      </c>
      <c r="K87" s="187"/>
    </row>
    <row r="88" spans="1:11" x14ac:dyDescent="0.25">
      <c r="A88" s="127" t="str">
        <f>IF(A73="","",A73)</f>
        <v>Street Light</v>
      </c>
      <c r="B88" s="128"/>
      <c r="C88" s="123"/>
      <c r="D88" s="146">
        <v>0</v>
      </c>
      <c r="E88" s="147">
        <f t="shared" si="16"/>
        <v>4.4801807000000001E-3</v>
      </c>
      <c r="F88" s="148">
        <f t="shared" si="13"/>
        <v>0</v>
      </c>
      <c r="H88" s="146">
        <v>17347986.857424259</v>
      </c>
      <c r="I88" s="147">
        <f t="shared" si="14"/>
        <v>4.4801807000000001E-3</v>
      </c>
      <c r="J88" s="148">
        <f t="shared" si="15"/>
        <v>77722.115902485821</v>
      </c>
      <c r="K88" s="187"/>
    </row>
    <row r="89" spans="1:11" x14ac:dyDescent="0.25">
      <c r="A89" s="127" t="str">
        <f>IF(A74="","",A74)</f>
        <v>Sentinel Light</v>
      </c>
      <c r="B89" s="128"/>
      <c r="C89" s="123"/>
      <c r="D89" s="146">
        <v>245347.61276579424</v>
      </c>
      <c r="E89" s="147">
        <f t="shared" si="16"/>
        <v>4.4801807000000001E-3</v>
      </c>
      <c r="F89" s="148">
        <f t="shared" si="13"/>
        <v>1099.201639504385</v>
      </c>
      <c r="H89" s="146">
        <v>0</v>
      </c>
      <c r="I89" s="147">
        <f t="shared" si="14"/>
        <v>4.4801807000000001E-3</v>
      </c>
      <c r="J89" s="148">
        <f t="shared" si="15"/>
        <v>0</v>
      </c>
      <c r="K89" s="187"/>
    </row>
    <row r="90" spans="1:11" x14ac:dyDescent="0.25">
      <c r="A90" s="127" t="str">
        <f>IF(A75="","",A75)</f>
        <v>USL</v>
      </c>
      <c r="B90" s="128"/>
      <c r="C90" s="123"/>
      <c r="D90" s="146">
        <v>6615308.7876020791</v>
      </c>
      <c r="E90" s="147">
        <f t="shared" si="16"/>
        <v>4.4801807000000001E-3</v>
      </c>
      <c r="F90" s="148">
        <f t="shared" si="13"/>
        <v>29637.778754755236</v>
      </c>
      <c r="H90" s="146">
        <v>4198.1097168941897</v>
      </c>
      <c r="I90" s="147">
        <f t="shared" si="14"/>
        <v>4.4801807000000001E-3</v>
      </c>
      <c r="J90" s="148">
        <f t="shared" si="15"/>
        <v>18.808290130111814</v>
      </c>
      <c r="K90" s="187"/>
    </row>
    <row r="91" spans="1:11" x14ac:dyDescent="0.25">
      <c r="A91" s="127" t="str">
        <f>IF(A76="","",A76)</f>
        <v/>
      </c>
      <c r="B91" s="128"/>
      <c r="C91" s="123"/>
      <c r="D91" s="150"/>
      <c r="E91" s="150"/>
      <c r="F91" s="148">
        <f>D91*E91</f>
        <v>0</v>
      </c>
      <c r="H91" s="150"/>
      <c r="I91" s="150"/>
      <c r="J91" s="148">
        <f>H91*I91</f>
        <v>0</v>
      </c>
      <c r="K91" s="187"/>
    </row>
    <row r="92" spans="1:11" x14ac:dyDescent="0.25">
      <c r="A92" s="127" t="str">
        <f>IF(A77="","",A77)</f>
        <v/>
      </c>
      <c r="B92" s="128"/>
      <c r="C92" s="123"/>
      <c r="D92" s="150"/>
      <c r="E92" s="150"/>
      <c r="F92" s="148">
        <f t="shared" ref="F92" si="18">D92*E92</f>
        <v>0</v>
      </c>
      <c r="H92" s="150"/>
      <c r="I92" s="150"/>
      <c r="J92" s="148">
        <f>H92*I92</f>
        <v>0</v>
      </c>
      <c r="K92" s="187"/>
    </row>
    <row r="93" spans="1:11" x14ac:dyDescent="0.25">
      <c r="A93" s="122" t="s">
        <v>72</v>
      </c>
      <c r="B93" s="143"/>
      <c r="C93" s="123"/>
      <c r="D93" s="144"/>
      <c r="E93" s="127"/>
      <c r="F93" s="144">
        <f>SUM(F82:F92)</f>
        <v>11300339.599365167</v>
      </c>
      <c r="G93" s="127"/>
      <c r="H93" s="127"/>
      <c r="I93" s="127"/>
      <c r="J93" s="144">
        <f>SUM(J82:J92)</f>
        <v>8383484.9372897269</v>
      </c>
      <c r="K93" s="148">
        <f>F93+J93</f>
        <v>19683824.536654893</v>
      </c>
    </row>
    <row r="94" spans="1:11" ht="6.75" customHeight="1" x14ac:dyDescent="0.25"/>
    <row r="95" spans="1:11" x14ac:dyDescent="0.25">
      <c r="A95" s="118" t="s">
        <v>80</v>
      </c>
      <c r="B95" s="192"/>
      <c r="C95" s="138"/>
      <c r="D95" s="192"/>
      <c r="E95" s="187"/>
      <c r="F95" s="194"/>
      <c r="G95" s="8"/>
      <c r="H95" s="196"/>
      <c r="I95" s="187"/>
      <c r="J95" s="187" t="s">
        <v>68</v>
      </c>
      <c r="K95" s="192" t="s">
        <v>63</v>
      </c>
    </row>
    <row r="96" spans="1:11" x14ac:dyDescent="0.25">
      <c r="A96" s="122" t="s">
        <v>75</v>
      </c>
      <c r="B96" s="198"/>
      <c r="C96" s="8"/>
      <c r="D96" s="198"/>
      <c r="E96" s="187"/>
      <c r="F96" s="195"/>
      <c r="G96" s="8"/>
      <c r="H96" s="200"/>
      <c r="I96" s="187"/>
      <c r="J96" s="187"/>
      <c r="K96" s="198"/>
    </row>
    <row r="97" spans="1:11" x14ac:dyDescent="0.25">
      <c r="A97" s="127" t="str">
        <f t="shared" ref="A97:A102" si="19">IF(A82="","",A82)</f>
        <v>Residential</v>
      </c>
      <c r="B97" s="128"/>
      <c r="C97" s="123"/>
      <c r="D97" s="150"/>
      <c r="E97" s="150"/>
      <c r="F97" s="148">
        <f>D97*E97</f>
        <v>0</v>
      </c>
      <c r="H97" s="150"/>
      <c r="I97" s="149">
        <v>4.0000000000000002E-4</v>
      </c>
      <c r="J97" s="148">
        <f>H97*I97</f>
        <v>0</v>
      </c>
      <c r="K97" s="187"/>
    </row>
    <row r="98" spans="1:11" x14ac:dyDescent="0.25">
      <c r="A98" s="127" t="str">
        <f t="shared" si="19"/>
        <v>Residential Seasonal</v>
      </c>
      <c r="B98" s="128"/>
      <c r="C98" s="123"/>
      <c r="D98" s="150"/>
      <c r="E98" s="150"/>
      <c r="F98" s="148">
        <f t="shared" ref="F98:F107" si="20">D98*E98</f>
        <v>0</v>
      </c>
      <c r="H98" s="150"/>
      <c r="I98" s="150">
        <f>I97</f>
        <v>4.0000000000000002E-4</v>
      </c>
      <c r="J98" s="148">
        <f t="shared" ref="J98:J105" si="21">H98*I98</f>
        <v>0</v>
      </c>
      <c r="K98" s="187"/>
    </row>
    <row r="99" spans="1:11" x14ac:dyDescent="0.25">
      <c r="A99" s="127" t="str">
        <f t="shared" si="19"/>
        <v>GS&lt;50</v>
      </c>
      <c r="B99" s="128"/>
      <c r="C99" s="123"/>
      <c r="D99" s="150"/>
      <c r="E99" s="150"/>
      <c r="F99" s="148">
        <f t="shared" si="20"/>
        <v>0</v>
      </c>
      <c r="H99" s="146"/>
      <c r="I99" s="150">
        <f t="shared" ref="I99:I105" si="22">I98</f>
        <v>4.0000000000000002E-4</v>
      </c>
      <c r="J99" s="148">
        <f t="shared" si="21"/>
        <v>0</v>
      </c>
      <c r="K99" s="187"/>
    </row>
    <row r="100" spans="1:11" x14ac:dyDescent="0.25">
      <c r="A100" s="127" t="str">
        <f t="shared" si="19"/>
        <v>GS 50 - 2,999</v>
      </c>
      <c r="B100" s="128"/>
      <c r="C100" s="123"/>
      <c r="D100" s="150"/>
      <c r="E100" s="150"/>
      <c r="F100" s="148">
        <f t="shared" si="20"/>
        <v>0</v>
      </c>
      <c r="H100" s="150">
        <v>50730.27601483983</v>
      </c>
      <c r="I100" s="150">
        <f t="shared" si="22"/>
        <v>4.0000000000000002E-4</v>
      </c>
      <c r="J100" s="148">
        <f t="shared" si="21"/>
        <v>20.292110405935933</v>
      </c>
      <c r="K100" s="187"/>
    </row>
    <row r="101" spans="1:11" x14ac:dyDescent="0.25">
      <c r="A101" s="127" t="str">
        <f t="shared" si="19"/>
        <v>GS 3,000 - 4,999</v>
      </c>
      <c r="B101" s="128"/>
      <c r="C101" s="123"/>
      <c r="D101" s="150"/>
      <c r="E101" s="150"/>
      <c r="F101" s="148">
        <f t="shared" si="20"/>
        <v>0</v>
      </c>
      <c r="H101" s="150">
        <v>104298683.72990732</v>
      </c>
      <c r="I101" s="150">
        <f t="shared" si="22"/>
        <v>4.0000000000000002E-4</v>
      </c>
      <c r="J101" s="148">
        <f t="shared" si="21"/>
        <v>41719.473491962926</v>
      </c>
      <c r="K101" s="187"/>
    </row>
    <row r="102" spans="1:11" x14ac:dyDescent="0.25">
      <c r="A102" s="127" t="str">
        <f t="shared" si="19"/>
        <v>Large Use</v>
      </c>
      <c r="B102" s="128"/>
      <c r="C102" s="123"/>
      <c r="D102" s="150"/>
      <c r="E102" s="150"/>
      <c r="F102" s="148">
        <f t="shared" si="20"/>
        <v>0</v>
      </c>
      <c r="H102" s="150">
        <v>269709182.49117768</v>
      </c>
      <c r="I102" s="150">
        <f t="shared" si="22"/>
        <v>4.0000000000000002E-4</v>
      </c>
      <c r="J102" s="148">
        <f t="shared" si="21"/>
        <v>107883.67299647108</v>
      </c>
      <c r="K102" s="187"/>
    </row>
    <row r="103" spans="1:11" x14ac:dyDescent="0.25">
      <c r="A103" s="127" t="str">
        <f>IF(A88="","",A88)</f>
        <v>Street Light</v>
      </c>
      <c r="B103" s="128"/>
      <c r="C103" s="123"/>
      <c r="D103" s="150"/>
      <c r="E103" s="150"/>
      <c r="F103" s="148">
        <f t="shared" si="20"/>
        <v>0</v>
      </c>
      <c r="H103" s="150">
        <v>450008183.53063071</v>
      </c>
      <c r="I103" s="150">
        <f t="shared" si="22"/>
        <v>4.0000000000000002E-4</v>
      </c>
      <c r="J103" s="148">
        <f t="shared" si="21"/>
        <v>180003.27341225228</v>
      </c>
      <c r="K103" s="187"/>
    </row>
    <row r="104" spans="1:11" x14ac:dyDescent="0.25">
      <c r="A104" s="127" t="str">
        <f>IF(A89="","",A89)</f>
        <v>Sentinel Light</v>
      </c>
      <c r="B104" s="128"/>
      <c r="C104" s="123"/>
      <c r="D104" s="150"/>
      <c r="E104" s="150"/>
      <c r="F104" s="148">
        <f t="shared" si="20"/>
        <v>0</v>
      </c>
      <c r="H104" s="150"/>
      <c r="I104" s="150">
        <f t="shared" si="22"/>
        <v>4.0000000000000002E-4</v>
      </c>
      <c r="J104" s="148">
        <f t="shared" si="21"/>
        <v>0</v>
      </c>
      <c r="K104" s="187"/>
    </row>
    <row r="105" spans="1:11" x14ac:dyDescent="0.25">
      <c r="A105" s="127" t="str">
        <f>IF(A90="","",A90)</f>
        <v>USL</v>
      </c>
      <c r="B105" s="128"/>
      <c r="C105" s="123"/>
      <c r="D105" s="150"/>
      <c r="E105" s="150"/>
      <c r="F105" s="148">
        <f t="shared" si="20"/>
        <v>0</v>
      </c>
      <c r="H105" s="150"/>
      <c r="I105" s="150">
        <f t="shared" si="22"/>
        <v>4.0000000000000002E-4</v>
      </c>
      <c r="J105" s="148">
        <f t="shared" si="21"/>
        <v>0</v>
      </c>
      <c r="K105" s="187"/>
    </row>
    <row r="106" spans="1:11" x14ac:dyDescent="0.25">
      <c r="A106" s="127" t="str">
        <f>IF(A91="","",A91)</f>
        <v/>
      </c>
      <c r="B106" s="128"/>
      <c r="C106" s="123"/>
      <c r="D106" s="150"/>
      <c r="E106" s="150"/>
      <c r="F106" s="148">
        <f t="shared" si="20"/>
        <v>0</v>
      </c>
      <c r="H106" s="150"/>
      <c r="I106" s="150"/>
      <c r="J106" s="148">
        <f>H106*I106</f>
        <v>0</v>
      </c>
      <c r="K106" s="187"/>
    </row>
    <row r="107" spans="1:11" x14ac:dyDescent="0.25">
      <c r="A107" s="127" t="str">
        <f>IF(A92="","",A92)</f>
        <v/>
      </c>
      <c r="B107" s="128"/>
      <c r="C107" s="123"/>
      <c r="D107" s="150"/>
      <c r="E107" s="150"/>
      <c r="F107" s="148">
        <f t="shared" si="20"/>
        <v>0</v>
      </c>
      <c r="H107" s="150"/>
      <c r="I107" s="150"/>
      <c r="J107" s="148">
        <f>H107*I107</f>
        <v>0</v>
      </c>
      <c r="K107" s="187"/>
    </row>
    <row r="108" spans="1:11" x14ac:dyDescent="0.25">
      <c r="A108" s="122" t="s">
        <v>72</v>
      </c>
      <c r="B108" s="143"/>
      <c r="C108" s="123"/>
      <c r="D108" s="144"/>
      <c r="E108" s="127"/>
      <c r="F108" s="144">
        <f>SUM(F97:F107)</f>
        <v>0</v>
      </c>
      <c r="G108" s="127"/>
      <c r="H108" s="127"/>
      <c r="I108" s="127"/>
      <c r="J108" s="144">
        <f>SUM(J97:J107)</f>
        <v>329626.71201109223</v>
      </c>
      <c r="K108" s="148">
        <f>F108+J108</f>
        <v>329626.71201109223</v>
      </c>
    </row>
    <row r="109" spans="1:11" ht="6.75" customHeight="1" x14ac:dyDescent="0.25">
      <c r="A109" s="122"/>
      <c r="B109" s="140"/>
      <c r="C109" s="123"/>
      <c r="D109" s="154"/>
      <c r="E109" s="153"/>
      <c r="F109" s="144"/>
      <c r="H109" s="125"/>
      <c r="I109" s="153"/>
      <c r="J109" s="144"/>
      <c r="K109" s="155"/>
    </row>
    <row r="110" spans="1:11" x14ac:dyDescent="0.25">
      <c r="A110" s="118" t="s">
        <v>81</v>
      </c>
      <c r="B110" s="192"/>
      <c r="C110" s="138"/>
      <c r="D110" s="192"/>
      <c r="E110" s="187"/>
      <c r="F110" s="194"/>
      <c r="G110" s="8"/>
      <c r="H110" s="196"/>
      <c r="I110" s="187"/>
      <c r="J110" s="187" t="s">
        <v>68</v>
      </c>
      <c r="K110" s="192" t="s">
        <v>63</v>
      </c>
    </row>
    <row r="111" spans="1:11" x14ac:dyDescent="0.25">
      <c r="A111" s="122" t="s">
        <v>75</v>
      </c>
      <c r="B111" s="198"/>
      <c r="C111" s="8"/>
      <c r="D111" s="198"/>
      <c r="E111" s="187"/>
      <c r="F111" s="195"/>
      <c r="G111" s="8"/>
      <c r="H111" s="200"/>
      <c r="I111" s="187"/>
      <c r="J111" s="187"/>
      <c r="K111" s="198"/>
    </row>
    <row r="112" spans="1:11" x14ac:dyDescent="0.25">
      <c r="A112" s="127" t="str">
        <f t="shared" ref="A112:A117" si="23">IF(A97="","",A97)</f>
        <v>Residential</v>
      </c>
      <c r="B112" s="128"/>
      <c r="C112" s="123"/>
      <c r="D112" s="146">
        <v>1661463839.6793017</v>
      </c>
      <c r="E112" s="147">
        <f>I112</f>
        <v>4.0000000000000002E-4</v>
      </c>
      <c r="F112" s="148">
        <f>D112*E112</f>
        <v>664585.53587172076</v>
      </c>
      <c r="H112" s="146">
        <v>20605296.147727389</v>
      </c>
      <c r="I112" s="147">
        <f>I97</f>
        <v>4.0000000000000002E-4</v>
      </c>
      <c r="J112" s="148">
        <f>H112*I112</f>
        <v>8242.1184590909561</v>
      </c>
      <c r="K112" s="187"/>
    </row>
    <row r="113" spans="1:11" x14ac:dyDescent="0.25">
      <c r="A113" s="127" t="str">
        <f t="shared" si="23"/>
        <v>Residential Seasonal</v>
      </c>
      <c r="B113" s="128"/>
      <c r="C113" s="123"/>
      <c r="D113" s="146">
        <v>14479205.418792725</v>
      </c>
      <c r="E113" s="147">
        <f t="shared" ref="E113:E120" si="24">I113</f>
        <v>4.0000000000000002E-4</v>
      </c>
      <c r="F113" s="148">
        <f t="shared" ref="F113:F122" si="25">D113*E113</f>
        <v>5791.6821675170904</v>
      </c>
      <c r="H113" s="146">
        <v>179569.55096632792</v>
      </c>
      <c r="I113" s="147">
        <f t="shared" ref="I113:I120" si="26">I98</f>
        <v>4.0000000000000002E-4</v>
      </c>
      <c r="J113" s="148">
        <f t="shared" ref="J113:J120" si="27">H113*I113</f>
        <v>71.827820386531172</v>
      </c>
      <c r="K113" s="187"/>
    </row>
    <row r="114" spans="1:11" x14ac:dyDescent="0.25">
      <c r="A114" s="127" t="str">
        <f t="shared" si="23"/>
        <v>GS&lt;50</v>
      </c>
      <c r="B114" s="128"/>
      <c r="C114" s="123"/>
      <c r="D114" s="146">
        <v>339516862.45158112</v>
      </c>
      <c r="E114" s="147">
        <f t="shared" si="24"/>
        <v>4.0000000000000002E-4</v>
      </c>
      <c r="F114" s="148">
        <f t="shared" si="25"/>
        <v>135806.74498063244</v>
      </c>
      <c r="H114" s="146">
        <v>52939310.889367566</v>
      </c>
      <c r="I114" s="147">
        <f t="shared" si="26"/>
        <v>4.0000000000000002E-4</v>
      </c>
      <c r="J114" s="148">
        <f t="shared" si="27"/>
        <v>21175.724355747028</v>
      </c>
      <c r="K114" s="187"/>
    </row>
    <row r="115" spans="1:11" x14ac:dyDescent="0.25">
      <c r="A115" s="127" t="str">
        <f t="shared" si="23"/>
        <v>GS 50 - 2,999</v>
      </c>
      <c r="B115" s="128"/>
      <c r="C115" s="123"/>
      <c r="D115" s="146">
        <v>491166539.21174401</v>
      </c>
      <c r="E115" s="147">
        <f t="shared" si="24"/>
        <v>4.0000000000000002E-4</v>
      </c>
      <c r="F115" s="148">
        <f t="shared" si="25"/>
        <v>196466.61568469761</v>
      </c>
      <c r="H115" s="146">
        <v>842253948.01671004</v>
      </c>
      <c r="I115" s="147">
        <f t="shared" si="26"/>
        <v>4.0000000000000002E-4</v>
      </c>
      <c r="J115" s="148">
        <f t="shared" si="27"/>
        <v>336901.57920668402</v>
      </c>
      <c r="K115" s="187"/>
    </row>
    <row r="116" spans="1:11" x14ac:dyDescent="0.25">
      <c r="A116" s="127" t="str">
        <f t="shared" si="23"/>
        <v>GS 3,000 - 4,999</v>
      </c>
      <c r="B116" s="128"/>
      <c r="C116" s="123"/>
      <c r="D116" s="146">
        <v>8808392.5009581037</v>
      </c>
      <c r="E116" s="147">
        <f t="shared" si="24"/>
        <v>4.0000000000000002E-4</v>
      </c>
      <c r="F116" s="148">
        <f t="shared" si="25"/>
        <v>3523.3570003832415</v>
      </c>
      <c r="H116" s="146">
        <v>53573995.504646271</v>
      </c>
      <c r="I116" s="147">
        <f t="shared" si="26"/>
        <v>4.0000000000000002E-4</v>
      </c>
      <c r="J116" s="148">
        <f t="shared" si="27"/>
        <v>21429.598201858509</v>
      </c>
      <c r="K116" s="187"/>
    </row>
    <row r="117" spans="1:11" x14ac:dyDescent="0.25">
      <c r="A117" s="127" t="str">
        <f t="shared" si="23"/>
        <v>Large Use</v>
      </c>
      <c r="B117" s="128"/>
      <c r="C117" s="123"/>
      <c r="D117" s="146">
        <v>0</v>
      </c>
      <c r="E117" s="147">
        <f t="shared" si="24"/>
        <v>4.0000000000000002E-4</v>
      </c>
      <c r="F117" s="148">
        <f t="shared" si="25"/>
        <v>0</v>
      </c>
      <c r="H117" s="146">
        <v>60267040.913647123</v>
      </c>
      <c r="I117" s="147">
        <f t="shared" si="26"/>
        <v>4.0000000000000002E-4</v>
      </c>
      <c r="J117" s="148">
        <f t="shared" si="27"/>
        <v>24106.81636545885</v>
      </c>
      <c r="K117" s="187"/>
    </row>
    <row r="118" spans="1:11" x14ac:dyDescent="0.25">
      <c r="A118" s="127" t="str">
        <f>IF(A103="","",A103)</f>
        <v>Street Light</v>
      </c>
      <c r="B118" s="128"/>
      <c r="C118" s="123"/>
      <c r="D118" s="146">
        <v>0</v>
      </c>
      <c r="E118" s="147">
        <f t="shared" si="24"/>
        <v>4.0000000000000002E-4</v>
      </c>
      <c r="F118" s="148">
        <f t="shared" si="25"/>
        <v>0</v>
      </c>
      <c r="H118" s="146">
        <v>17347986.857424259</v>
      </c>
      <c r="I118" s="147">
        <f t="shared" si="26"/>
        <v>4.0000000000000002E-4</v>
      </c>
      <c r="J118" s="148">
        <f t="shared" si="27"/>
        <v>6939.1947429697038</v>
      </c>
      <c r="K118" s="187"/>
    </row>
    <row r="119" spans="1:11" x14ac:dyDescent="0.25">
      <c r="A119" s="127" t="str">
        <f>IF(A104="","",A104)</f>
        <v>Sentinel Light</v>
      </c>
      <c r="B119" s="128"/>
      <c r="C119" s="123"/>
      <c r="D119" s="146">
        <v>245347.61276579424</v>
      </c>
      <c r="E119" s="147">
        <f t="shared" si="24"/>
        <v>4.0000000000000002E-4</v>
      </c>
      <c r="F119" s="148">
        <f t="shared" si="25"/>
        <v>98.139045106317695</v>
      </c>
      <c r="H119" s="146">
        <v>0</v>
      </c>
      <c r="I119" s="147">
        <f t="shared" si="26"/>
        <v>4.0000000000000002E-4</v>
      </c>
      <c r="J119" s="148">
        <f t="shared" si="27"/>
        <v>0</v>
      </c>
      <c r="K119" s="187"/>
    </row>
    <row r="120" spans="1:11" x14ac:dyDescent="0.25">
      <c r="A120" s="127" t="str">
        <f>IF(A105="","",A105)</f>
        <v>USL</v>
      </c>
      <c r="B120" s="128"/>
      <c r="C120" s="123"/>
      <c r="D120" s="146">
        <v>6615308.7876020791</v>
      </c>
      <c r="E120" s="147">
        <f t="shared" si="24"/>
        <v>4.0000000000000002E-4</v>
      </c>
      <c r="F120" s="148">
        <f t="shared" si="25"/>
        <v>2646.123515040832</v>
      </c>
      <c r="H120" s="146">
        <v>4198.1097168941897</v>
      </c>
      <c r="I120" s="147">
        <f t="shared" si="26"/>
        <v>4.0000000000000002E-4</v>
      </c>
      <c r="J120" s="148">
        <f t="shared" si="27"/>
        <v>1.679243886757676</v>
      </c>
      <c r="K120" s="187"/>
    </row>
    <row r="121" spans="1:11" x14ac:dyDescent="0.25">
      <c r="A121" s="127" t="str">
        <f>IF(A106="","",A106)</f>
        <v/>
      </c>
      <c r="B121" s="128"/>
      <c r="C121" s="123"/>
      <c r="D121" s="150"/>
      <c r="E121" s="150"/>
      <c r="F121" s="148">
        <f>D121*E121</f>
        <v>0</v>
      </c>
      <c r="H121" s="150"/>
      <c r="I121" s="150"/>
      <c r="J121" s="148">
        <f>H121*I121</f>
        <v>0</v>
      </c>
      <c r="K121" s="187"/>
    </row>
    <row r="122" spans="1:11" x14ac:dyDescent="0.25">
      <c r="A122" s="127" t="str">
        <f>IF(A107="","",A107)</f>
        <v/>
      </c>
      <c r="B122" s="128"/>
      <c r="C122" s="123"/>
      <c r="D122" s="150"/>
      <c r="E122" s="150"/>
      <c r="F122" s="148">
        <f t="shared" si="25"/>
        <v>0</v>
      </c>
      <c r="H122" s="150"/>
      <c r="I122" s="150"/>
      <c r="J122" s="148">
        <f>H122*I122</f>
        <v>0</v>
      </c>
      <c r="K122" s="187"/>
    </row>
    <row r="123" spans="1:11" x14ac:dyDescent="0.25">
      <c r="A123" s="122" t="s">
        <v>72</v>
      </c>
      <c r="B123" s="143"/>
      <c r="C123" s="123"/>
      <c r="D123" s="144"/>
      <c r="E123" s="127"/>
      <c r="F123" s="144">
        <f>SUM(F112:F122)</f>
        <v>1008918.1982650984</v>
      </c>
      <c r="G123" s="127"/>
      <c r="H123" s="127"/>
      <c r="I123" s="127"/>
      <c r="J123" s="144">
        <f>SUM(J112:J122)</f>
        <v>418868.53839608235</v>
      </c>
      <c r="K123" s="148">
        <f>F123+J123</f>
        <v>1427786.7366611809</v>
      </c>
    </row>
    <row r="124" spans="1:11" ht="6.75" customHeight="1" x14ac:dyDescent="0.25">
      <c r="A124" s="122"/>
      <c r="B124" s="140"/>
      <c r="C124" s="123"/>
      <c r="D124" s="154"/>
      <c r="E124" s="153"/>
      <c r="F124" s="144"/>
      <c r="H124" s="125"/>
      <c r="I124" s="153"/>
      <c r="J124" s="144"/>
      <c r="K124" s="155"/>
    </row>
    <row r="125" spans="1:11" ht="15" customHeight="1" x14ac:dyDescent="0.25">
      <c r="A125" s="118" t="s">
        <v>82</v>
      </c>
      <c r="B125" s="192"/>
      <c r="C125" s="119"/>
      <c r="D125" s="194"/>
      <c r="E125" s="193"/>
      <c r="F125" s="187"/>
      <c r="G125" s="8"/>
      <c r="H125" s="196"/>
      <c r="I125" s="193"/>
      <c r="J125" s="187" t="s">
        <v>68</v>
      </c>
      <c r="K125" s="192" t="s">
        <v>63</v>
      </c>
    </row>
    <row r="126" spans="1:11" x14ac:dyDescent="0.25">
      <c r="A126" s="122" t="s">
        <v>75</v>
      </c>
      <c r="B126" s="198"/>
      <c r="C126" s="119"/>
      <c r="D126" s="195"/>
      <c r="E126" s="199"/>
      <c r="F126" s="187"/>
      <c r="G126" s="8"/>
      <c r="H126" s="200"/>
      <c r="I126" s="199"/>
      <c r="J126" s="187"/>
      <c r="K126" s="198"/>
    </row>
    <row r="127" spans="1:11" x14ac:dyDescent="0.25">
      <c r="A127" s="127" t="str">
        <f t="shared" ref="A127:A132" si="28">IF(A112="","",A112)</f>
        <v>Residential</v>
      </c>
      <c r="B127" s="128"/>
      <c r="C127" s="123"/>
      <c r="D127" s="146">
        <f>D112</f>
        <v>1661463839.6793017</v>
      </c>
      <c r="E127" s="147">
        <v>1.5E-3</v>
      </c>
      <c r="F127" s="148">
        <f>D127*E127</f>
        <v>2492195.7595189526</v>
      </c>
      <c r="H127" s="146">
        <f>H82</f>
        <v>20605296.147727389</v>
      </c>
      <c r="I127" s="147">
        <f>E127</f>
        <v>1.5E-3</v>
      </c>
      <c r="J127" s="148">
        <f>H127*I127</f>
        <v>30907.944221591082</v>
      </c>
      <c r="K127" s="187"/>
    </row>
    <row r="128" spans="1:11" x14ac:dyDescent="0.25">
      <c r="A128" s="127" t="str">
        <f t="shared" si="28"/>
        <v>Residential Seasonal</v>
      </c>
      <c r="B128" s="128"/>
      <c r="C128" s="123"/>
      <c r="D128" s="146">
        <f t="shared" ref="D128:D135" si="29">D113</f>
        <v>14479205.418792725</v>
      </c>
      <c r="E128" s="147">
        <f>E127</f>
        <v>1.5E-3</v>
      </c>
      <c r="F128" s="148">
        <f t="shared" ref="F128:F136" si="30">D128*E128</f>
        <v>21718.808128189088</v>
      </c>
      <c r="H128" s="146">
        <f t="shared" ref="H128:H135" si="31">H83</f>
        <v>179569.55096632792</v>
      </c>
      <c r="I128" s="147">
        <f t="shared" ref="I128:I135" si="32">E128</f>
        <v>1.5E-3</v>
      </c>
      <c r="J128" s="148">
        <f t="shared" ref="J128:J135" si="33">H128*I128</f>
        <v>269.35432644949191</v>
      </c>
      <c r="K128" s="187"/>
    </row>
    <row r="129" spans="1:11" x14ac:dyDescent="0.25">
      <c r="A129" s="127" t="str">
        <f t="shared" si="28"/>
        <v>GS&lt;50</v>
      </c>
      <c r="B129" s="128"/>
      <c r="C129" s="123"/>
      <c r="D129" s="146">
        <f t="shared" si="29"/>
        <v>339516862.45158112</v>
      </c>
      <c r="E129" s="147">
        <f t="shared" ref="E129:E135" si="34">E128</f>
        <v>1.5E-3</v>
      </c>
      <c r="F129" s="148">
        <f t="shared" si="30"/>
        <v>509275.29367737169</v>
      </c>
      <c r="H129" s="146">
        <f t="shared" si="31"/>
        <v>52990041.165382408</v>
      </c>
      <c r="I129" s="147">
        <f t="shared" si="32"/>
        <v>1.5E-3</v>
      </c>
      <c r="J129" s="148">
        <f t="shared" si="33"/>
        <v>79485.061748073611</v>
      </c>
      <c r="K129" s="187"/>
    </row>
    <row r="130" spans="1:11" x14ac:dyDescent="0.25">
      <c r="A130" s="127" t="str">
        <f t="shared" si="28"/>
        <v>GS 50 - 2,999</v>
      </c>
      <c r="B130" s="128"/>
      <c r="C130" s="123"/>
      <c r="D130" s="146">
        <f t="shared" si="29"/>
        <v>491166539.21174401</v>
      </c>
      <c r="E130" s="147">
        <f t="shared" si="34"/>
        <v>1.5E-3</v>
      </c>
      <c r="F130" s="148">
        <f t="shared" si="30"/>
        <v>736749.80881761608</v>
      </c>
      <c r="H130" s="146">
        <f t="shared" si="31"/>
        <v>946552631.74661732</v>
      </c>
      <c r="I130" s="147">
        <f t="shared" si="32"/>
        <v>1.5E-3</v>
      </c>
      <c r="J130" s="148">
        <f t="shared" si="33"/>
        <v>1419828.947619926</v>
      </c>
      <c r="K130" s="187"/>
    </row>
    <row r="131" spans="1:11" x14ac:dyDescent="0.25">
      <c r="A131" s="127" t="str">
        <f t="shared" si="28"/>
        <v>GS 3,000 - 4,999</v>
      </c>
      <c r="B131" s="128"/>
      <c r="C131" s="123"/>
      <c r="D131" s="146">
        <f t="shared" si="29"/>
        <v>8808392.5009581037</v>
      </c>
      <c r="E131" s="147">
        <f t="shared" si="34"/>
        <v>1.5E-3</v>
      </c>
      <c r="F131" s="148">
        <f t="shared" si="30"/>
        <v>13212.588751437155</v>
      </c>
      <c r="H131" s="146">
        <f t="shared" si="31"/>
        <v>323283177.99582398</v>
      </c>
      <c r="I131" s="147">
        <f t="shared" si="32"/>
        <v>1.5E-3</v>
      </c>
      <c r="J131" s="148">
        <f t="shared" si="33"/>
        <v>484924.76699373598</v>
      </c>
      <c r="K131" s="187"/>
    </row>
    <row r="132" spans="1:11" x14ac:dyDescent="0.25">
      <c r="A132" s="127" t="str">
        <f t="shared" si="28"/>
        <v>Large Use</v>
      </c>
      <c r="B132" s="128"/>
      <c r="C132" s="123"/>
      <c r="D132" s="146">
        <f t="shared" si="29"/>
        <v>0</v>
      </c>
      <c r="E132" s="147">
        <f t="shared" si="34"/>
        <v>1.5E-3</v>
      </c>
      <c r="F132" s="148">
        <f>D132*E132</f>
        <v>0</v>
      </c>
      <c r="H132" s="146">
        <f t="shared" si="31"/>
        <v>510275224.44427782</v>
      </c>
      <c r="I132" s="147">
        <f t="shared" si="32"/>
        <v>1.5E-3</v>
      </c>
      <c r="J132" s="148">
        <f t="shared" si="33"/>
        <v>765412.83666641673</v>
      </c>
      <c r="K132" s="187"/>
    </row>
    <row r="133" spans="1:11" x14ac:dyDescent="0.25">
      <c r="A133" s="127" t="str">
        <f>IF(A118="","",A118)</f>
        <v>Street Light</v>
      </c>
      <c r="B133" s="128"/>
      <c r="C133" s="123"/>
      <c r="D133" s="146">
        <f t="shared" si="29"/>
        <v>0</v>
      </c>
      <c r="E133" s="147">
        <f t="shared" si="34"/>
        <v>1.5E-3</v>
      </c>
      <c r="F133" s="148">
        <f t="shared" si="30"/>
        <v>0</v>
      </c>
      <c r="H133" s="146">
        <f t="shared" si="31"/>
        <v>17347986.857424259</v>
      </c>
      <c r="I133" s="147">
        <f t="shared" si="32"/>
        <v>1.5E-3</v>
      </c>
      <c r="J133" s="148">
        <f t="shared" si="33"/>
        <v>26021.98028613639</v>
      </c>
      <c r="K133" s="187"/>
    </row>
    <row r="134" spans="1:11" x14ac:dyDescent="0.25">
      <c r="A134" s="127" t="str">
        <f>IF(A119="","",A119)</f>
        <v>Sentinel Light</v>
      </c>
      <c r="B134" s="128"/>
      <c r="C134" s="123"/>
      <c r="D134" s="146">
        <f t="shared" si="29"/>
        <v>245347.61276579424</v>
      </c>
      <c r="E134" s="147">
        <f t="shared" si="34"/>
        <v>1.5E-3</v>
      </c>
      <c r="F134" s="148">
        <f t="shared" si="30"/>
        <v>368.02141914869139</v>
      </c>
      <c r="H134" s="146">
        <f t="shared" si="31"/>
        <v>0</v>
      </c>
      <c r="I134" s="147">
        <f t="shared" si="32"/>
        <v>1.5E-3</v>
      </c>
      <c r="J134" s="148">
        <f t="shared" si="33"/>
        <v>0</v>
      </c>
      <c r="K134" s="187"/>
    </row>
    <row r="135" spans="1:11" x14ac:dyDescent="0.25">
      <c r="A135" s="127" t="str">
        <f>IF(A120="","",A120)</f>
        <v>USL</v>
      </c>
      <c r="B135" s="128"/>
      <c r="C135" s="123"/>
      <c r="D135" s="146">
        <f t="shared" si="29"/>
        <v>6615308.7876020791</v>
      </c>
      <c r="E135" s="147">
        <f t="shared" si="34"/>
        <v>1.5E-3</v>
      </c>
      <c r="F135" s="148">
        <f t="shared" si="30"/>
        <v>9922.9631814031181</v>
      </c>
      <c r="H135" s="146">
        <f t="shared" si="31"/>
        <v>4198.1097168941897</v>
      </c>
      <c r="I135" s="147">
        <f t="shared" si="32"/>
        <v>1.5E-3</v>
      </c>
      <c r="J135" s="148">
        <f t="shared" si="33"/>
        <v>6.2971645753412844</v>
      </c>
      <c r="K135" s="187"/>
    </row>
    <row r="136" spans="1:11" x14ac:dyDescent="0.25">
      <c r="A136" s="127" t="str">
        <f>IF(A121="","",A121)</f>
        <v/>
      </c>
      <c r="B136" s="128"/>
      <c r="C136" s="123"/>
      <c r="D136" s="150"/>
      <c r="E136" s="150"/>
      <c r="F136" s="148">
        <f t="shared" si="30"/>
        <v>0</v>
      </c>
      <c r="H136" s="150"/>
      <c r="I136" s="150"/>
      <c r="J136" s="148">
        <f>H136*I136</f>
        <v>0</v>
      </c>
      <c r="K136" s="187"/>
    </row>
    <row r="137" spans="1:11" x14ac:dyDescent="0.25">
      <c r="A137" s="127" t="str">
        <f>IF(A122="","",A122)</f>
        <v/>
      </c>
      <c r="B137" s="128"/>
      <c r="C137" s="123"/>
      <c r="D137" s="150"/>
      <c r="E137" s="150"/>
      <c r="F137" s="148">
        <f>D137*E137</f>
        <v>0</v>
      </c>
      <c r="H137" s="150"/>
      <c r="I137" s="150"/>
      <c r="J137" s="148">
        <f>H137*I137</f>
        <v>0</v>
      </c>
      <c r="K137" s="187"/>
    </row>
    <row r="138" spans="1:11" x14ac:dyDescent="0.25">
      <c r="A138" s="122" t="s">
        <v>72</v>
      </c>
      <c r="B138" s="143"/>
      <c r="C138" s="131"/>
      <c r="D138" s="144"/>
      <c r="E138" s="127"/>
      <c r="F138" s="144">
        <f>SUM(F127:F137)</f>
        <v>3783443.2434941186</v>
      </c>
      <c r="G138" s="127"/>
      <c r="H138" s="127"/>
      <c r="I138" s="127"/>
      <c r="J138" s="144">
        <f>SUM(J127:J137)</f>
        <v>2806857.1890269043</v>
      </c>
      <c r="K138" s="148">
        <f>F138+J138</f>
        <v>6590300.4325210229</v>
      </c>
    </row>
    <row r="139" spans="1:11" ht="6.75" customHeight="1" x14ac:dyDescent="0.25"/>
    <row r="140" spans="1:11" ht="15.75" customHeight="1" x14ac:dyDescent="0.25">
      <c r="A140" s="118" t="s">
        <v>83</v>
      </c>
      <c r="B140" s="192"/>
      <c r="C140" s="119"/>
      <c r="D140" s="194"/>
      <c r="E140" s="193"/>
      <c r="F140" s="187"/>
      <c r="G140" s="8"/>
      <c r="H140" s="196"/>
      <c r="I140" s="193"/>
      <c r="J140" s="187" t="s">
        <v>68</v>
      </c>
      <c r="K140" s="192" t="s">
        <v>63</v>
      </c>
    </row>
    <row r="141" spans="1:11" x14ac:dyDescent="0.25">
      <c r="A141" s="122" t="s">
        <v>75</v>
      </c>
      <c r="B141" s="198"/>
      <c r="C141" s="119"/>
      <c r="D141" s="195"/>
      <c r="E141" s="199"/>
      <c r="F141" s="187"/>
      <c r="G141" s="8"/>
      <c r="H141" s="200"/>
      <c r="I141" s="199"/>
      <c r="J141" s="187"/>
      <c r="K141" s="198"/>
    </row>
    <row r="142" spans="1:11" x14ac:dyDescent="0.25">
      <c r="A142" s="127" t="str">
        <f t="shared" ref="A142:A147" si="35">IF(A127="","",A127)</f>
        <v>Residential</v>
      </c>
      <c r="B142" s="128"/>
      <c r="C142" s="123"/>
      <c r="D142" s="146">
        <v>1590876672.4071467</v>
      </c>
      <c r="E142" s="147">
        <v>1.5763606925831117E-3</v>
      </c>
      <c r="F142" s="148">
        <f>D142*E142</f>
        <v>2507795.4531300459</v>
      </c>
      <c r="H142" s="146">
        <v>19729881.678187884</v>
      </c>
      <c r="I142" s="147">
        <f>E142</f>
        <v>1.5763606925831117E-3</v>
      </c>
      <c r="J142" s="148">
        <f>H142*I142</f>
        <v>31101.409946811098</v>
      </c>
      <c r="K142" s="187"/>
    </row>
    <row r="143" spans="1:11" x14ac:dyDescent="0.25">
      <c r="A143" s="127" t="str">
        <f t="shared" si="35"/>
        <v>Residential Seasonal</v>
      </c>
      <c r="B143" s="128"/>
      <c r="C143" s="123"/>
      <c r="D143" s="146">
        <v>13864057.456823539</v>
      </c>
      <c r="E143" s="147">
        <v>2.225890078063127E-3</v>
      </c>
      <c r="F143" s="148">
        <f t="shared" ref="F143:F152" si="36">D143*E143</f>
        <v>30859.867934840626</v>
      </c>
      <c r="H143" s="146">
        <v>171940.55199064597</v>
      </c>
      <c r="I143" s="147">
        <f t="shared" ref="I143:I150" si="37">E143</f>
        <v>2.225890078063127E-3</v>
      </c>
      <c r="J143" s="148">
        <f t="shared" ref="J143:J150" si="38">H143*I143</f>
        <v>382.72076869267613</v>
      </c>
      <c r="K143" s="187"/>
    </row>
    <row r="144" spans="1:11" x14ac:dyDescent="0.25">
      <c r="A144" s="127" t="str">
        <f t="shared" si="35"/>
        <v>GS&lt;50</v>
      </c>
      <c r="B144" s="128"/>
      <c r="C144" s="123"/>
      <c r="D144" s="146">
        <v>325092513.88061678</v>
      </c>
      <c r="E144" s="147">
        <v>1.6505667269377453E-3</v>
      </c>
      <c r="F144" s="148">
        <f t="shared" si="36"/>
        <v>536586.88658789312</v>
      </c>
      <c r="H144" s="146">
        <v>50738763.219892353</v>
      </c>
      <c r="I144" s="147">
        <f t="shared" si="37"/>
        <v>1.6505667269377453E-3</v>
      </c>
      <c r="J144" s="148">
        <f t="shared" si="38"/>
        <v>83747.714336726975</v>
      </c>
      <c r="K144" s="187"/>
    </row>
    <row r="145" spans="1:12" x14ac:dyDescent="0.25">
      <c r="A145" s="127" t="str">
        <f t="shared" si="35"/>
        <v>GS 50 - 2,999</v>
      </c>
      <c r="B145" s="128"/>
      <c r="C145" s="123"/>
      <c r="D145" s="146">
        <v>1147941.6995396263</v>
      </c>
      <c r="E145" s="147">
        <v>0.64199155055382551</v>
      </c>
      <c r="F145" s="148">
        <f t="shared" si="36"/>
        <v>736968.87163283839</v>
      </c>
      <c r="H145" s="146">
        <v>2212258.2668899712</v>
      </c>
      <c r="I145" s="147">
        <f t="shared" si="37"/>
        <v>0.64199155055382551</v>
      </c>
      <c r="J145" s="148">
        <f t="shared" si="38"/>
        <v>1420251.1149862113</v>
      </c>
      <c r="K145" s="187"/>
    </row>
    <row r="146" spans="1:12" x14ac:dyDescent="0.25">
      <c r="A146" s="127" t="str">
        <f t="shared" si="35"/>
        <v>GS 3,000 - 4,999</v>
      </c>
      <c r="B146" s="128"/>
      <c r="C146" s="123"/>
      <c r="D146" s="146">
        <v>17608.216102409533</v>
      </c>
      <c r="E146" s="147">
        <v>0.58891339900181117</v>
      </c>
      <c r="F146" s="148">
        <f t="shared" si="36"/>
        <v>10369.714395228422</v>
      </c>
      <c r="H146" s="146">
        <v>646251.86261908954</v>
      </c>
      <c r="I146" s="147">
        <f t="shared" si="37"/>
        <v>0.58891339900181117</v>
      </c>
      <c r="J146" s="148">
        <f t="shared" si="38"/>
        <v>380586.38102625951</v>
      </c>
      <c r="K146" s="187"/>
    </row>
    <row r="147" spans="1:12" x14ac:dyDescent="0.25">
      <c r="A147" s="127" t="str">
        <f t="shared" si="35"/>
        <v>Large Use</v>
      </c>
      <c r="B147" s="128"/>
      <c r="C147" s="123"/>
      <c r="D147" s="146">
        <v>0</v>
      </c>
      <c r="E147" s="147">
        <v>0.57993461578838268</v>
      </c>
      <c r="F147" s="148">
        <f t="shared" si="36"/>
        <v>0</v>
      </c>
      <c r="H147" s="146">
        <v>866937.22022196383</v>
      </c>
      <c r="I147" s="147">
        <f t="shared" si="37"/>
        <v>0.57993461578838268</v>
      </c>
      <c r="J147" s="148">
        <f t="shared" si="38"/>
        <v>502766.90372207307</v>
      </c>
      <c r="K147" s="187"/>
    </row>
    <row r="148" spans="1:12" x14ac:dyDescent="0.25">
      <c r="A148" s="127" t="str">
        <f>IF(A133="","",A133)</f>
        <v>Street Light</v>
      </c>
      <c r="B148" s="128"/>
      <c r="C148" s="156"/>
      <c r="D148" s="146">
        <v>0</v>
      </c>
      <c r="E148" s="147">
        <v>0.4517798718362771</v>
      </c>
      <c r="F148" s="148">
        <f t="shared" si="36"/>
        <v>0</v>
      </c>
      <c r="H148" s="146">
        <v>44203.689722153795</v>
      </c>
      <c r="I148" s="147">
        <f t="shared" si="37"/>
        <v>0.4517798718362771</v>
      </c>
      <c r="J148" s="148">
        <f t="shared" si="38"/>
        <v>19970.337277365201</v>
      </c>
      <c r="K148" s="187"/>
    </row>
    <row r="149" spans="1:12" x14ac:dyDescent="0.25">
      <c r="A149" s="127" t="str">
        <f>IF(A134="","",A134)</f>
        <v>Sentinel Light</v>
      </c>
      <c r="B149" s="128"/>
      <c r="C149" s="156"/>
      <c r="D149" s="146">
        <v>656.84709227034318</v>
      </c>
      <c r="E149" s="146">
        <v>0.46838783422740693</v>
      </c>
      <c r="F149" s="148">
        <f t="shared" si="36"/>
        <v>307.65918696707575</v>
      </c>
      <c r="H149" s="146">
        <v>0</v>
      </c>
      <c r="I149" s="147">
        <f t="shared" si="37"/>
        <v>0.46838783422740693</v>
      </c>
      <c r="J149" s="148">
        <f t="shared" si="38"/>
        <v>0</v>
      </c>
      <c r="K149" s="187"/>
    </row>
    <row r="150" spans="1:12" x14ac:dyDescent="0.25">
      <c r="A150" s="127" t="str">
        <f>IF(A135="","",A135)</f>
        <v>USL</v>
      </c>
      <c r="B150" s="128"/>
      <c r="C150" s="156"/>
      <c r="D150" s="146">
        <v>6334257.8873083005</v>
      </c>
      <c r="E150" s="150">
        <v>1.6597149959193095E-3</v>
      </c>
      <c r="F150" s="148">
        <f t="shared" si="36"/>
        <v>10513.06280358575</v>
      </c>
      <c r="H150" s="146">
        <v>4019.7533387797739</v>
      </c>
      <c r="I150" s="147">
        <f t="shared" si="37"/>
        <v>1.6597149959193095E-3</v>
      </c>
      <c r="J150" s="148">
        <f t="shared" si="38"/>
        <v>6.6716448962695036</v>
      </c>
      <c r="K150" s="187"/>
    </row>
    <row r="151" spans="1:12" ht="14.25" customHeight="1" x14ac:dyDescent="0.25">
      <c r="A151" s="127" t="str">
        <f>IF(A136="","",A136)</f>
        <v/>
      </c>
      <c r="B151" s="128"/>
      <c r="C151" s="123"/>
      <c r="D151" s="150"/>
      <c r="E151" s="150"/>
      <c r="F151" s="148">
        <f>D151*E151</f>
        <v>0</v>
      </c>
      <c r="H151" s="150"/>
      <c r="I151" s="150"/>
      <c r="J151" s="148">
        <f>H151*I151</f>
        <v>0</v>
      </c>
      <c r="K151" s="187"/>
    </row>
    <row r="152" spans="1:12" x14ac:dyDescent="0.25">
      <c r="A152" s="127" t="str">
        <f>IF(A137="","",A137)</f>
        <v/>
      </c>
      <c r="B152" s="128"/>
      <c r="C152" s="123"/>
      <c r="D152" s="150"/>
      <c r="E152" s="150"/>
      <c r="F152" s="148">
        <f t="shared" si="36"/>
        <v>0</v>
      </c>
      <c r="H152" s="150"/>
      <c r="I152" s="150"/>
      <c r="J152" s="148">
        <f>H152*I152</f>
        <v>0</v>
      </c>
      <c r="K152" s="187"/>
    </row>
    <row r="153" spans="1:12" x14ac:dyDescent="0.25">
      <c r="A153" s="122" t="s">
        <v>72</v>
      </c>
      <c r="B153" s="143"/>
      <c r="C153" s="123"/>
      <c r="D153" s="141"/>
      <c r="E153" s="127"/>
      <c r="F153" s="148">
        <f>SUM(F142:F152)</f>
        <v>3833401.515671399</v>
      </c>
      <c r="G153" s="127"/>
      <c r="H153" s="127"/>
      <c r="I153" s="127"/>
      <c r="J153" s="148">
        <f>SUM(J142:J152)</f>
        <v>2438813.2537090364</v>
      </c>
      <c r="K153" s="135">
        <f>F153+J153</f>
        <v>6272214.7693804353</v>
      </c>
    </row>
    <row r="155" spans="1:12" x14ac:dyDescent="0.25">
      <c r="A155" s="118" t="s">
        <v>84</v>
      </c>
      <c r="B155" s="193"/>
      <c r="C155" s="119"/>
      <c r="D155" s="194"/>
      <c r="E155" s="193"/>
      <c r="F155" s="187"/>
      <c r="G155" s="8"/>
      <c r="H155" s="192"/>
      <c r="I155" s="193"/>
      <c r="J155" s="187" t="s">
        <v>68</v>
      </c>
      <c r="K155" s="194" t="s">
        <v>63</v>
      </c>
    </row>
    <row r="156" spans="1:12" x14ac:dyDescent="0.25">
      <c r="A156" s="122" t="s">
        <v>75</v>
      </c>
      <c r="B156" s="199"/>
      <c r="C156" s="119"/>
      <c r="D156" s="195"/>
      <c r="E156" s="199"/>
      <c r="F156" s="187"/>
      <c r="G156" s="8"/>
      <c r="H156" s="198"/>
      <c r="I156" s="199"/>
      <c r="J156" s="187"/>
      <c r="K156" s="185"/>
      <c r="L156" s="131"/>
    </row>
    <row r="157" spans="1:12" x14ac:dyDescent="0.25">
      <c r="A157" s="157" t="str">
        <f>A142</f>
        <v>Residential</v>
      </c>
      <c r="B157" s="143"/>
      <c r="C157" s="123"/>
      <c r="D157" s="146">
        <v>174060.53815280765</v>
      </c>
      <c r="E157" s="158">
        <v>0.43</v>
      </c>
      <c r="F157" s="148">
        <f>D157*E157*12</f>
        <v>898152.37686848757</v>
      </c>
      <c r="H157" s="150">
        <v>2158.6801052279829</v>
      </c>
      <c r="I157" s="159">
        <f>E157</f>
        <v>0.43</v>
      </c>
      <c r="J157" s="148">
        <f>H157*I157*12</f>
        <v>11138.789342976392</v>
      </c>
      <c r="K157" s="185"/>
      <c r="L157" s="131"/>
    </row>
    <row r="158" spans="1:12" x14ac:dyDescent="0.25">
      <c r="A158" s="157" t="str">
        <f t="shared" ref="A158:A159" si="39">A143</f>
        <v>Residential Seasonal</v>
      </c>
      <c r="B158" s="143"/>
      <c r="C158" s="123"/>
      <c r="D158" s="146">
        <v>1529.6346624871908</v>
      </c>
      <c r="E158" s="158">
        <f>E157</f>
        <v>0.43</v>
      </c>
      <c r="F158" s="148">
        <f t="shared" ref="F158:F164" si="40">D158*E158*12</f>
        <v>7892.9148584339036</v>
      </c>
      <c r="H158" s="150">
        <v>18.970364846737418</v>
      </c>
      <c r="I158" s="159">
        <f>E158</f>
        <v>0.43</v>
      </c>
      <c r="J158" s="148">
        <f t="shared" ref="J158:J163" si="41">H158*I158*12</f>
        <v>97.887082609165077</v>
      </c>
      <c r="K158" s="185"/>
      <c r="L158" s="131"/>
    </row>
    <row r="159" spans="1:12" x14ac:dyDescent="0.25">
      <c r="A159" s="157" t="str">
        <f t="shared" si="39"/>
        <v>GS&lt;50</v>
      </c>
      <c r="B159" s="143"/>
      <c r="C159" s="123"/>
      <c r="D159" s="146">
        <v>10695.808919159466</v>
      </c>
      <c r="E159" s="158">
        <f>E158</f>
        <v>0.43</v>
      </c>
      <c r="F159" s="148">
        <f t="shared" si="40"/>
        <v>55190.374022862845</v>
      </c>
      <c r="H159" s="150">
        <v>1669.3467029318826</v>
      </c>
      <c r="I159" s="159">
        <f>E159</f>
        <v>0.43</v>
      </c>
      <c r="J159" s="148">
        <f t="shared" si="41"/>
        <v>8613.8289871285142</v>
      </c>
      <c r="K159" s="185"/>
      <c r="L159" s="131"/>
    </row>
    <row r="160" spans="1:12" x14ac:dyDescent="0.25">
      <c r="A160" s="160"/>
      <c r="B160" s="143"/>
      <c r="C160" s="123"/>
      <c r="D160" s="150"/>
      <c r="E160" s="150"/>
      <c r="F160" s="148">
        <f t="shared" si="40"/>
        <v>0</v>
      </c>
      <c r="H160" s="150"/>
      <c r="I160" s="150"/>
      <c r="J160" s="148">
        <f t="shared" si="41"/>
        <v>0</v>
      </c>
      <c r="K160" s="185"/>
      <c r="L160" s="131"/>
    </row>
    <row r="161" spans="1:12" x14ac:dyDescent="0.25">
      <c r="A161" s="160"/>
      <c r="B161" s="143"/>
      <c r="C161" s="123"/>
      <c r="D161" s="150"/>
      <c r="E161" s="150"/>
      <c r="F161" s="148">
        <f t="shared" si="40"/>
        <v>0</v>
      </c>
      <c r="H161" s="150"/>
      <c r="I161" s="150"/>
      <c r="J161" s="148">
        <f t="shared" si="41"/>
        <v>0</v>
      </c>
      <c r="K161" s="185"/>
      <c r="L161" s="131"/>
    </row>
    <row r="162" spans="1:12" x14ac:dyDescent="0.25">
      <c r="A162" s="160"/>
      <c r="B162" s="143"/>
      <c r="C162" s="123"/>
      <c r="D162" s="150"/>
      <c r="E162" s="150"/>
      <c r="F162" s="148">
        <f t="shared" si="40"/>
        <v>0</v>
      </c>
      <c r="H162" s="150"/>
      <c r="I162" s="150"/>
      <c r="J162" s="148">
        <f t="shared" si="41"/>
        <v>0</v>
      </c>
      <c r="K162" s="185"/>
      <c r="L162" s="131"/>
    </row>
    <row r="163" spans="1:12" x14ac:dyDescent="0.25">
      <c r="A163" s="160"/>
      <c r="B163" s="143"/>
      <c r="C163" s="123"/>
      <c r="D163" s="150"/>
      <c r="E163" s="150"/>
      <c r="F163" s="148">
        <f t="shared" si="40"/>
        <v>0</v>
      </c>
      <c r="H163" s="150"/>
      <c r="I163" s="150"/>
      <c r="J163" s="148">
        <f t="shared" si="41"/>
        <v>0</v>
      </c>
      <c r="K163" s="185"/>
      <c r="L163" s="131"/>
    </row>
    <row r="164" spans="1:12" x14ac:dyDescent="0.25">
      <c r="A164" s="160"/>
      <c r="B164" s="143"/>
      <c r="C164" s="123"/>
      <c r="D164" s="150"/>
      <c r="E164" s="150"/>
      <c r="F164" s="148">
        <f t="shared" si="40"/>
        <v>0</v>
      </c>
      <c r="H164" s="150"/>
      <c r="I164" s="150"/>
      <c r="J164" s="148">
        <f>H164*I164*12</f>
        <v>0</v>
      </c>
      <c r="K164" s="161"/>
      <c r="L164" s="131"/>
    </row>
    <row r="165" spans="1:12" x14ac:dyDescent="0.25">
      <c r="A165" s="122" t="s">
        <v>72</v>
      </c>
      <c r="B165" s="143"/>
      <c r="C165" s="123"/>
      <c r="D165" s="127"/>
      <c r="E165" s="127"/>
      <c r="F165" s="148">
        <f>SUM(F157:F164)</f>
        <v>961235.66574978433</v>
      </c>
      <c r="G165" s="127"/>
      <c r="H165" s="127"/>
      <c r="I165" s="127"/>
      <c r="J165" s="148">
        <f>SUM(J157:J164)</f>
        <v>19850.505412714068</v>
      </c>
      <c r="K165" s="148">
        <f>F165+J165</f>
        <v>981086.17116249842</v>
      </c>
    </row>
    <row r="166" spans="1:12" x14ac:dyDescent="0.25">
      <c r="A166" s="127"/>
      <c r="B166" s="127"/>
      <c r="C166" s="123"/>
      <c r="D166" s="127"/>
      <c r="E166" s="127"/>
      <c r="F166" s="127"/>
      <c r="G166" s="127"/>
      <c r="H166" s="127"/>
      <c r="I166" s="127"/>
      <c r="J166" s="127"/>
    </row>
    <row r="167" spans="1:12" x14ac:dyDescent="0.25">
      <c r="A167" s="122" t="s">
        <v>85</v>
      </c>
      <c r="B167" s="127"/>
      <c r="C167" s="123"/>
      <c r="D167" s="127"/>
      <c r="E167" s="127"/>
      <c r="F167" s="148">
        <f>SUM(F24+F61+F78+F93+F138+F153+F165+F123)</f>
        <v>378866476.06341743</v>
      </c>
      <c r="G167" s="127"/>
      <c r="H167" s="127"/>
      <c r="I167" s="127"/>
      <c r="J167" s="148">
        <f>J24+J44+J61+J78+J93+J108+J123+J138+J153+J165</f>
        <v>167449190.22064799</v>
      </c>
      <c r="K167" s="135">
        <f>+F167+J167</f>
        <v>546315666.28406549</v>
      </c>
    </row>
    <row r="168" spans="1:12" ht="15.75" thickBot="1" x14ac:dyDescent="0.3">
      <c r="A168" s="122" t="s">
        <v>86</v>
      </c>
      <c r="B168" s="162">
        <v>0.13100000000000001</v>
      </c>
      <c r="C168" s="123"/>
      <c r="D168" s="150"/>
      <c r="E168" s="150"/>
      <c r="F168" s="163">
        <f>-F167*B168</f>
        <v>-49631508.364307687</v>
      </c>
      <c r="G168" s="127"/>
      <c r="H168" s="150"/>
      <c r="I168" s="150"/>
      <c r="J168" s="127">
        <v>0</v>
      </c>
      <c r="K168" s="135">
        <f>+F168+J168</f>
        <v>-49631508.364307687</v>
      </c>
    </row>
    <row r="169" spans="1:12" ht="15.75" thickBot="1" x14ac:dyDescent="0.3">
      <c r="A169" s="122" t="s">
        <v>48</v>
      </c>
      <c r="B169" s="164"/>
      <c r="C169" s="165"/>
      <c r="D169" s="122"/>
      <c r="E169" s="122"/>
      <c r="F169" s="166">
        <f>+F167+F168</f>
        <v>329234967.69910973</v>
      </c>
      <c r="G169" s="122"/>
      <c r="H169" s="122"/>
      <c r="I169" s="122"/>
      <c r="J169" s="166">
        <f>+J167+J168</f>
        <v>167449190.22064799</v>
      </c>
      <c r="K169" s="166">
        <f>+K167+K168</f>
        <v>496684157.91975778</v>
      </c>
    </row>
    <row r="170" spans="1:12" ht="15.75" thickTop="1" x14ac:dyDescent="0.25">
      <c r="A170" s="165"/>
      <c r="B170" s="167"/>
      <c r="C170" s="116"/>
      <c r="D170" s="116"/>
      <c r="E170" s="116"/>
      <c r="F170" s="168"/>
      <c r="G170" s="116"/>
      <c r="H170" s="116"/>
      <c r="I170" s="116"/>
      <c r="J170" s="168"/>
      <c r="K170" s="168"/>
    </row>
    <row r="171" spans="1:12" x14ac:dyDescent="0.25">
      <c r="A171" s="123" t="s">
        <v>87</v>
      </c>
    </row>
    <row r="172" spans="1:12" x14ac:dyDescent="0.25">
      <c r="A172" s="123" t="s">
        <v>88</v>
      </c>
    </row>
    <row r="173" spans="1:12" x14ac:dyDescent="0.25">
      <c r="A173" s="116"/>
    </row>
    <row r="174" spans="1:12" x14ac:dyDescent="0.25">
      <c r="D174" s="201" t="str">
        <f>D10 &amp; " - Cop"</f>
        <v>2028 Test Year - Cop</v>
      </c>
      <c r="E174" s="201"/>
    </row>
    <row r="175" spans="1:12" x14ac:dyDescent="0.25">
      <c r="D175" s="127" t="s">
        <v>89</v>
      </c>
      <c r="E175" s="169">
        <f>K24</f>
        <v>314069828.03678209</v>
      </c>
    </row>
    <row r="176" spans="1:12" x14ac:dyDescent="0.25">
      <c r="D176" s="127" t="s">
        <v>90</v>
      </c>
      <c r="E176" s="136">
        <f>K44</f>
        <v>102633199.44850881</v>
      </c>
    </row>
    <row r="177" spans="4:5" x14ac:dyDescent="0.25">
      <c r="D177" s="127" t="s">
        <v>91</v>
      </c>
      <c r="E177" s="136">
        <f>(K93+K108+K123+K138)</f>
        <v>28031538.417848188</v>
      </c>
    </row>
    <row r="178" spans="4:5" x14ac:dyDescent="0.25">
      <c r="D178" s="127" t="s">
        <v>92</v>
      </c>
      <c r="E178" s="136">
        <f>K61</f>
        <v>55466478.33991871</v>
      </c>
    </row>
    <row r="179" spans="4:5" x14ac:dyDescent="0.25">
      <c r="D179" s="127" t="s">
        <v>93</v>
      </c>
      <c r="E179" s="136">
        <f>K78</f>
        <v>38861321.100464821</v>
      </c>
    </row>
    <row r="180" spans="4:5" x14ac:dyDescent="0.25">
      <c r="D180" s="127" t="s">
        <v>94</v>
      </c>
      <c r="E180" s="136">
        <f>K153</f>
        <v>6272214.7693804353</v>
      </c>
    </row>
    <row r="181" spans="4:5" x14ac:dyDescent="0.25">
      <c r="D181" s="127" t="s">
        <v>95</v>
      </c>
      <c r="E181" s="136">
        <f>K165</f>
        <v>981086.17116249842</v>
      </c>
    </row>
    <row r="182" spans="4:5" x14ac:dyDescent="0.25">
      <c r="D182" s="127" t="s">
        <v>96</v>
      </c>
      <c r="E182" s="136">
        <f>+K168</f>
        <v>-49631508.364307687</v>
      </c>
    </row>
    <row r="183" spans="4:5" x14ac:dyDescent="0.25">
      <c r="D183" s="122" t="s">
        <v>48</v>
      </c>
      <c r="E183" s="170">
        <f>SUM(E175:E182)</f>
        <v>496684157.91975778</v>
      </c>
    </row>
    <row r="184" spans="4:5" x14ac:dyDescent="0.25">
      <c r="E184" s="111">
        <f>+E183-K169</f>
        <v>0</v>
      </c>
    </row>
  </sheetData>
  <mergeCells count="90">
    <mergeCell ref="K157:K163"/>
    <mergeCell ref="D174:E174"/>
    <mergeCell ref="K142:K152"/>
    <mergeCell ref="B155:B156"/>
    <mergeCell ref="D155:D156"/>
    <mergeCell ref="E155:E156"/>
    <mergeCell ref="F155:F156"/>
    <mergeCell ref="H155:H156"/>
    <mergeCell ref="I155:I156"/>
    <mergeCell ref="J155:J156"/>
    <mergeCell ref="K155:K156"/>
    <mergeCell ref="K127:K137"/>
    <mergeCell ref="B140:B141"/>
    <mergeCell ref="D140:D141"/>
    <mergeCell ref="E140:E141"/>
    <mergeCell ref="F140:F141"/>
    <mergeCell ref="H140:H141"/>
    <mergeCell ref="I140:I141"/>
    <mergeCell ref="J140:J141"/>
    <mergeCell ref="K140:K141"/>
    <mergeCell ref="K112:K122"/>
    <mergeCell ref="B125:B126"/>
    <mergeCell ref="D125:D126"/>
    <mergeCell ref="E125:E126"/>
    <mergeCell ref="F125:F126"/>
    <mergeCell ref="H125:H126"/>
    <mergeCell ref="I125:I126"/>
    <mergeCell ref="J125:J126"/>
    <mergeCell ref="K125:K126"/>
    <mergeCell ref="K97:K107"/>
    <mergeCell ref="B110:B111"/>
    <mergeCell ref="D110:D111"/>
    <mergeCell ref="E110:E111"/>
    <mergeCell ref="F110:F111"/>
    <mergeCell ref="H110:H111"/>
    <mergeCell ref="I110:I111"/>
    <mergeCell ref="J110:J111"/>
    <mergeCell ref="K110:K111"/>
    <mergeCell ref="K82:K92"/>
    <mergeCell ref="B95:B96"/>
    <mergeCell ref="D95:D96"/>
    <mergeCell ref="E95:E96"/>
    <mergeCell ref="F95:F96"/>
    <mergeCell ref="H95:H96"/>
    <mergeCell ref="I95:I96"/>
    <mergeCell ref="J95:J96"/>
    <mergeCell ref="K95:K96"/>
    <mergeCell ref="K65:K77"/>
    <mergeCell ref="B80:B81"/>
    <mergeCell ref="D80:D81"/>
    <mergeCell ref="E80:E81"/>
    <mergeCell ref="F80:F81"/>
    <mergeCell ref="H80:H81"/>
    <mergeCell ref="I80:I81"/>
    <mergeCell ref="J80:J81"/>
    <mergeCell ref="K80:K81"/>
    <mergeCell ref="K48:K60"/>
    <mergeCell ref="B63:B64"/>
    <mergeCell ref="D63:D64"/>
    <mergeCell ref="E63:E64"/>
    <mergeCell ref="F63:F64"/>
    <mergeCell ref="H63:H64"/>
    <mergeCell ref="I63:I64"/>
    <mergeCell ref="J63:J64"/>
    <mergeCell ref="K63:K64"/>
    <mergeCell ref="K28:K43"/>
    <mergeCell ref="B46:B47"/>
    <mergeCell ref="D46:D47"/>
    <mergeCell ref="E46:E47"/>
    <mergeCell ref="F46:F47"/>
    <mergeCell ref="H46:H47"/>
    <mergeCell ref="I46:I47"/>
    <mergeCell ref="J46:J47"/>
    <mergeCell ref="K46:K47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B11:B12"/>
    <mergeCell ref="A1:J1"/>
    <mergeCell ref="E9:F9"/>
    <mergeCell ref="I9:J9"/>
    <mergeCell ref="E10:F10"/>
    <mergeCell ref="I10:J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69921-A9CC-4998-BF2B-1F2F1FCC4822}">
  <sheetPr codeName="Sheet6"/>
  <dimension ref="A1:AA72"/>
  <sheetViews>
    <sheetView workbookViewId="0">
      <selection activeCell="L10" sqref="L10"/>
    </sheetView>
  </sheetViews>
  <sheetFormatPr defaultColWidth="9.28515625" defaultRowHeight="15" outlineLevelRow="1" x14ac:dyDescent="0.25"/>
  <cols>
    <col min="1" max="1" width="9.28515625" style="1"/>
    <col min="2" max="2" width="43.28515625" style="1" customWidth="1"/>
    <col min="3" max="3" width="7.28515625" style="1" customWidth="1"/>
    <col min="4" max="4" width="10.28515625" style="1" customWidth="1"/>
    <col min="5" max="5" width="7.5703125" style="1" customWidth="1"/>
    <col min="6" max="6" width="20.28515625" style="1" customWidth="1"/>
    <col min="7" max="7" width="14.5703125" style="1" customWidth="1"/>
    <col min="8" max="10" width="17.42578125" style="1" customWidth="1"/>
    <col min="11" max="11" width="21.285156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28515625" style="1"/>
  </cols>
  <sheetData>
    <row r="1" spans="1:27" x14ac:dyDescent="0.25">
      <c r="B1" s="2"/>
    </row>
    <row r="2" spans="1:27" x14ac:dyDescent="0.25">
      <c r="A2" s="3"/>
      <c r="B2" s="3"/>
      <c r="C2" s="3"/>
      <c r="D2" s="3"/>
      <c r="E2" s="3"/>
      <c r="K2" s="4" t="s">
        <v>0</v>
      </c>
      <c r="L2" s="5" t="s">
        <v>110</v>
      </c>
    </row>
    <row r="3" spans="1:27" ht="18" x14ac:dyDescent="0.25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 t="s">
        <v>111</v>
      </c>
    </row>
    <row r="4" spans="1:27" x14ac:dyDescent="0.25">
      <c r="B4" s="177" t="s">
        <v>100</v>
      </c>
      <c r="C4" s="177"/>
      <c r="D4" s="177"/>
      <c r="E4" s="177"/>
      <c r="F4" s="177"/>
      <c r="G4" s="177"/>
      <c r="H4" s="177"/>
      <c r="I4" s="177"/>
      <c r="K4" s="4" t="s">
        <v>3</v>
      </c>
      <c r="L4" s="7">
        <v>3</v>
      </c>
    </row>
    <row r="5" spans="1:27" ht="18" customHeight="1" x14ac:dyDescent="0.25">
      <c r="B5" s="177"/>
      <c r="C5" s="177"/>
      <c r="D5" s="177"/>
      <c r="E5" s="177"/>
      <c r="F5" s="177"/>
      <c r="G5" s="177"/>
      <c r="H5" s="177"/>
      <c r="I5" s="177"/>
      <c r="J5" s="6"/>
      <c r="K5" s="4" t="s">
        <v>4</v>
      </c>
      <c r="L5" s="7">
        <v>1</v>
      </c>
    </row>
    <row r="6" spans="1:27" ht="15" customHeight="1" x14ac:dyDescent="0.25">
      <c r="B6" s="177"/>
      <c r="C6" s="177"/>
      <c r="D6" s="177"/>
      <c r="E6" s="177"/>
      <c r="F6" s="177"/>
      <c r="G6" s="177"/>
      <c r="H6" s="177"/>
      <c r="I6" s="177"/>
      <c r="J6" s="6"/>
      <c r="K6" s="4" t="s">
        <v>5</v>
      </c>
      <c r="L6" s="5"/>
    </row>
    <row r="7" spans="1:27" x14ac:dyDescent="0.25">
      <c r="B7" s="8"/>
      <c r="K7" s="4"/>
      <c r="L7" s="9"/>
    </row>
    <row r="8" spans="1:27" x14ac:dyDescent="0.25">
      <c r="B8" s="8"/>
      <c r="K8" s="4" t="s">
        <v>6</v>
      </c>
      <c r="L8" s="175">
        <v>46010</v>
      </c>
    </row>
    <row r="9" spans="1:27" x14ac:dyDescent="0.25">
      <c r="B9" s="8"/>
    </row>
    <row r="10" spans="1:27" ht="15.75" thickBot="1" x14ac:dyDescent="0.3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Q10" s="14"/>
      <c r="R10" s="14"/>
      <c r="S10" s="14"/>
      <c r="T10" s="14"/>
      <c r="U10" s="14"/>
      <c r="V10" s="14"/>
      <c r="Y10" s="15"/>
      <c r="Z10" s="15"/>
      <c r="AA10" s="15"/>
    </row>
    <row r="11" spans="1:27" ht="15.75" x14ac:dyDescent="0.25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Y11" s="15"/>
      <c r="Z11" s="15"/>
      <c r="AA11" s="15"/>
    </row>
    <row r="12" spans="1:27" ht="15.75" x14ac:dyDescent="0.25">
      <c r="A12" s="18" t="s">
        <v>7</v>
      </c>
      <c r="B12" s="19" t="s">
        <v>8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Y12" s="15"/>
      <c r="Z12" s="15"/>
      <c r="AA12" s="15"/>
    </row>
    <row r="13" spans="1:27" ht="16.5" thickBot="1" x14ac:dyDescent="0.3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Y13" s="15"/>
      <c r="Z13" s="15"/>
      <c r="AA13" s="15"/>
    </row>
    <row r="14" spans="1:27" ht="15.75" thickBot="1" x14ac:dyDescent="0.3">
      <c r="A14" s="15"/>
      <c r="B14" s="15" t="s">
        <v>9</v>
      </c>
      <c r="C14" s="15"/>
      <c r="D14" s="15"/>
      <c r="E14" s="15"/>
      <c r="F14" s="15"/>
      <c r="G14" s="20"/>
      <c r="H14" s="21"/>
      <c r="J14" s="22"/>
      <c r="K14" s="22"/>
      <c r="N14" s="23"/>
      <c r="O14" s="23"/>
      <c r="P14" s="15"/>
    </row>
    <row r="15" spans="1:27" x14ac:dyDescent="0.25">
      <c r="A15" s="18"/>
      <c r="B15" s="24" t="s">
        <v>10</v>
      </c>
      <c r="C15" s="15" t="s">
        <v>11</v>
      </c>
      <c r="D15" s="15"/>
      <c r="E15" s="15"/>
      <c r="F15" s="15"/>
      <c r="G15" s="25" t="s">
        <v>12</v>
      </c>
      <c r="H15" s="26" t="s">
        <v>13</v>
      </c>
      <c r="J15" s="27"/>
      <c r="K15" s="27"/>
      <c r="N15" s="23"/>
      <c r="O15" s="23"/>
      <c r="P15" s="15"/>
    </row>
    <row r="16" spans="1:27" ht="15.75" thickBot="1" x14ac:dyDescent="0.3">
      <c r="A16" s="15"/>
      <c r="B16" s="28"/>
      <c r="C16" s="15"/>
      <c r="D16" s="15"/>
      <c r="E16" s="15"/>
      <c r="F16" s="15"/>
      <c r="G16" s="29"/>
      <c r="H16" s="30"/>
      <c r="J16" s="27"/>
      <c r="K16" s="27"/>
      <c r="N16" s="23"/>
      <c r="O16" s="23"/>
      <c r="P16" s="15"/>
    </row>
    <row r="17" spans="1:16" ht="29.25" customHeight="1" x14ac:dyDescent="0.25">
      <c r="A17" s="15"/>
      <c r="B17" s="31" t="s">
        <v>14</v>
      </c>
      <c r="C17" s="178" t="s">
        <v>15</v>
      </c>
      <c r="D17" s="179"/>
      <c r="E17" s="180"/>
      <c r="F17" s="32"/>
      <c r="G17" s="33">
        <v>37.42161626016</v>
      </c>
      <c r="H17" s="34">
        <f>G17</f>
        <v>37.42161626016</v>
      </c>
      <c r="J17" s="35"/>
      <c r="K17" s="35"/>
      <c r="N17" s="15"/>
      <c r="O17" s="15"/>
      <c r="P17" s="15"/>
    </row>
    <row r="18" spans="1:16" ht="32.25" customHeight="1" x14ac:dyDescent="0.25">
      <c r="A18" s="15"/>
      <c r="B18" s="31" t="s">
        <v>16</v>
      </c>
      <c r="C18" s="178" t="s">
        <v>17</v>
      </c>
      <c r="D18" s="179"/>
      <c r="E18" s="180"/>
      <c r="F18" s="36"/>
      <c r="G18" s="37">
        <v>75.295184407520011</v>
      </c>
      <c r="H18" s="38">
        <f>G18</f>
        <v>75.295184407520011</v>
      </c>
      <c r="J18" s="35"/>
      <c r="K18" s="35"/>
      <c r="N18" s="15"/>
      <c r="O18" s="15"/>
      <c r="P18" s="15"/>
    </row>
    <row r="19" spans="1:16" x14ac:dyDescent="0.25">
      <c r="A19" s="15"/>
      <c r="B19" s="31" t="s">
        <v>18</v>
      </c>
      <c r="C19" s="181"/>
      <c r="D19" s="182"/>
      <c r="E19" s="183"/>
      <c r="F19" s="36"/>
      <c r="G19" s="39"/>
      <c r="H19" s="38"/>
      <c r="J19" s="40"/>
      <c r="K19" s="35"/>
      <c r="N19" s="15"/>
      <c r="O19" s="15"/>
      <c r="P19" s="15"/>
    </row>
    <row r="20" spans="1:16" ht="40.9" customHeight="1" x14ac:dyDescent="0.25">
      <c r="A20" s="15"/>
      <c r="B20" s="41" t="s">
        <v>19</v>
      </c>
      <c r="C20" s="178" t="s">
        <v>20</v>
      </c>
      <c r="D20" s="179"/>
      <c r="E20" s="180"/>
      <c r="F20" s="36"/>
      <c r="G20" s="42"/>
      <c r="H20" s="43">
        <f>SUM(H17:H19)</f>
        <v>112.71680066768002</v>
      </c>
      <c r="J20" s="44"/>
      <c r="K20" s="44"/>
      <c r="N20" s="15"/>
      <c r="O20" s="15"/>
      <c r="P20" s="15"/>
    </row>
    <row r="21" spans="1:16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customHeight="1" outlineLevel="1" x14ac:dyDescent="0.25">
      <c r="A23" s="18" t="s">
        <v>21</v>
      </c>
      <c r="B23" s="19" t="s">
        <v>22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" customHeight="1" outlineLevel="1" x14ac:dyDescent="0.25">
      <c r="A24" s="15"/>
      <c r="B24" s="45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" customHeight="1" outlineLevel="1" x14ac:dyDescent="0.25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" customHeight="1" outlineLevel="1" x14ac:dyDescent="0.25">
      <c r="A26" s="15"/>
      <c r="B26" s="46" t="s">
        <v>24</v>
      </c>
      <c r="E26" s="47"/>
      <c r="F26" s="48"/>
      <c r="G26" s="176" t="s">
        <v>101</v>
      </c>
      <c r="H26" s="176"/>
      <c r="I26" s="176"/>
      <c r="J26" s="176"/>
      <c r="K26" s="176"/>
      <c r="L26" s="176"/>
      <c r="M26" s="15"/>
      <c r="N26" s="15"/>
      <c r="O26" s="15"/>
      <c r="P26" s="15"/>
    </row>
    <row r="27" spans="1:16" ht="15" customHeight="1" outlineLevel="1" x14ac:dyDescent="0.25">
      <c r="A27" s="15"/>
      <c r="B27" s="49" t="s">
        <v>26</v>
      </c>
      <c r="C27" s="50"/>
      <c r="D27" s="50" t="s">
        <v>27</v>
      </c>
      <c r="E27" s="51" t="s">
        <v>28</v>
      </c>
      <c r="F27" s="52"/>
      <c r="G27" s="52"/>
      <c r="H27" s="52"/>
      <c r="I27" s="52"/>
      <c r="J27" s="52"/>
      <c r="K27" s="52"/>
      <c r="L27" s="52"/>
      <c r="M27" s="15"/>
      <c r="N27" s="15"/>
      <c r="O27" s="15"/>
      <c r="P27" s="15"/>
    </row>
    <row r="28" spans="1:16" ht="42.75" customHeight="1" outlineLevel="1" x14ac:dyDescent="0.25">
      <c r="A28" s="15"/>
      <c r="B28" s="53" t="s">
        <v>29</v>
      </c>
      <c r="C28" s="54" t="s">
        <v>30</v>
      </c>
      <c r="D28" s="54" t="s">
        <v>31</v>
      </c>
      <c r="E28" s="55" t="s">
        <v>31</v>
      </c>
      <c r="F28" s="56" t="s">
        <v>32</v>
      </c>
      <c r="G28" s="56"/>
      <c r="H28" s="56" t="s">
        <v>33</v>
      </c>
      <c r="I28" s="56" t="s">
        <v>34</v>
      </c>
      <c r="J28" s="56" t="s">
        <v>35</v>
      </c>
      <c r="K28" s="56" t="s">
        <v>36</v>
      </c>
      <c r="L28" s="57" t="s">
        <v>37</v>
      </c>
      <c r="M28" s="15"/>
      <c r="N28" s="15"/>
      <c r="O28" s="15"/>
      <c r="P28" s="15"/>
    </row>
    <row r="29" spans="1:16" ht="15" customHeight="1" outlineLevel="1" x14ac:dyDescent="0.25">
      <c r="A29" s="15"/>
      <c r="B29" s="58" t="s">
        <v>38</v>
      </c>
      <c r="C29" s="59" t="s">
        <v>39</v>
      </c>
      <c r="D29" s="59">
        <v>4006</v>
      </c>
      <c r="E29" s="60">
        <v>4705</v>
      </c>
      <c r="F29" s="61">
        <v>0</v>
      </c>
      <c r="G29" s="62"/>
      <c r="H29" s="61">
        <v>20998378.327048007</v>
      </c>
      <c r="I29" s="61">
        <v>1693159177.7264364</v>
      </c>
      <c r="J29" s="63">
        <f t="shared" ref="J29:J39" si="0">+$G$17/1000</f>
        <v>3.7421616260160002E-2</v>
      </c>
      <c r="K29" s="63">
        <f t="shared" ref="K29:K39" si="1">+$H$20/1000</f>
        <v>0.11271680066768001</v>
      </c>
      <c r="L29" s="64">
        <f t="shared" ref="L29:L39" si="2">(+F29+H29)*J29+(I29*K29)</f>
        <v>191633278.79028419</v>
      </c>
      <c r="M29" s="15"/>
      <c r="N29" s="15"/>
      <c r="O29" s="15"/>
      <c r="P29" s="15"/>
    </row>
    <row r="30" spans="1:16" ht="15" customHeight="1" outlineLevel="1" x14ac:dyDescent="0.25">
      <c r="A30" s="15"/>
      <c r="B30" s="58" t="s">
        <v>40</v>
      </c>
      <c r="C30" s="59" t="s">
        <v>39</v>
      </c>
      <c r="D30" s="59">
        <v>4010</v>
      </c>
      <c r="E30" s="60">
        <v>4705</v>
      </c>
      <c r="F30" s="61">
        <v>0</v>
      </c>
      <c r="G30" s="62"/>
      <c r="H30" s="61">
        <v>185208.5570021793</v>
      </c>
      <c r="I30" s="61">
        <v>14933894.570219152</v>
      </c>
      <c r="J30" s="63">
        <f t="shared" si="0"/>
        <v>3.7421616260160002E-2</v>
      </c>
      <c r="K30" s="63">
        <f t="shared" si="1"/>
        <v>0.11271680066768001</v>
      </c>
      <c r="L30" s="64">
        <f t="shared" si="2"/>
        <v>1690231.6210117745</v>
      </c>
      <c r="M30" s="15"/>
      <c r="N30" s="15"/>
      <c r="O30" s="15"/>
      <c r="P30" s="15"/>
    </row>
    <row r="31" spans="1:16" ht="15" customHeight="1" outlineLevel="1" x14ac:dyDescent="0.25">
      <c r="A31" s="15"/>
      <c r="B31" s="58" t="s">
        <v>41</v>
      </c>
      <c r="C31" s="59" t="s">
        <v>39</v>
      </c>
      <c r="D31" s="59">
        <v>4035</v>
      </c>
      <c r="E31" s="60">
        <v>4705</v>
      </c>
      <c r="F31" s="61">
        <v>50800.785243269143</v>
      </c>
      <c r="G31" s="62"/>
      <c r="H31" s="61">
        <v>53012890.421308152</v>
      </c>
      <c r="I31" s="61">
        <v>339988751.70373499</v>
      </c>
      <c r="J31" s="63">
        <f t="shared" si="0"/>
        <v>3.7421616260160002E-2</v>
      </c>
      <c r="K31" s="63">
        <f t="shared" si="1"/>
        <v>0.11271680066768001</v>
      </c>
      <c r="L31" s="64">
        <f t="shared" si="2"/>
        <v>40308173.444722451</v>
      </c>
      <c r="M31" s="15"/>
      <c r="N31" s="15"/>
      <c r="O31" s="15"/>
      <c r="P31" s="15"/>
    </row>
    <row r="32" spans="1:16" ht="15" customHeight="1" outlineLevel="1" x14ac:dyDescent="0.25">
      <c r="A32" s="15"/>
      <c r="B32" s="58" t="s">
        <v>42</v>
      </c>
      <c r="C32" s="59" t="s">
        <v>39</v>
      </c>
      <c r="D32" s="59">
        <v>4010</v>
      </c>
      <c r="E32" s="60">
        <v>4705</v>
      </c>
      <c r="F32" s="61">
        <v>104872754.07687443</v>
      </c>
      <c r="G32" s="62"/>
      <c r="H32" s="61">
        <v>846889797.66390681</v>
      </c>
      <c r="I32" s="61">
        <v>493869968.78055912</v>
      </c>
      <c r="J32" s="63">
        <f t="shared" si="0"/>
        <v>3.7421616260160002E-2</v>
      </c>
      <c r="K32" s="63">
        <f t="shared" si="1"/>
        <v>0.11271680066768001</v>
      </c>
      <c r="L32" s="64">
        <f t="shared" si="2"/>
        <v>91283935.808825836</v>
      </c>
      <c r="M32" s="15"/>
      <c r="N32" s="15"/>
      <c r="O32" s="15"/>
      <c r="P32" s="15"/>
    </row>
    <row r="33" spans="1:16" ht="15" customHeight="1" outlineLevel="1" x14ac:dyDescent="0.25">
      <c r="A33" s="15"/>
      <c r="B33" s="58" t="s">
        <v>43</v>
      </c>
      <c r="C33" s="59" t="s">
        <v>39</v>
      </c>
      <c r="D33" s="59">
        <v>4025</v>
      </c>
      <c r="E33" s="60">
        <v>4705</v>
      </c>
      <c r="F33" s="61">
        <v>277077434.49629843</v>
      </c>
      <c r="G33" s="62"/>
      <c r="H33" s="61">
        <v>55037596.766395494</v>
      </c>
      <c r="I33" s="61">
        <v>9049031.1588918138</v>
      </c>
      <c r="J33" s="63">
        <f t="shared" si="0"/>
        <v>3.7421616260160002E-2</v>
      </c>
      <c r="K33" s="63">
        <f t="shared" si="1"/>
        <v>0.11271680066768001</v>
      </c>
      <c r="L33" s="64">
        <f t="shared" si="2"/>
        <v>13448259.095516009</v>
      </c>
      <c r="M33" s="15"/>
      <c r="N33" s="15"/>
      <c r="O33" s="15"/>
      <c r="P33" s="15"/>
    </row>
    <row r="34" spans="1:16" ht="15" customHeight="1" outlineLevel="1" x14ac:dyDescent="0.25">
      <c r="A34" s="15"/>
      <c r="B34" s="58" t="s">
        <v>44</v>
      </c>
      <c r="C34" s="59" t="s">
        <v>39</v>
      </c>
      <c r="D34" s="59">
        <v>4025</v>
      </c>
      <c r="E34" s="60">
        <v>4705</v>
      </c>
      <c r="F34" s="61">
        <v>512550129.33951187</v>
      </c>
      <c r="G34" s="62"/>
      <c r="H34" s="61">
        <v>68642928.608201414</v>
      </c>
      <c r="I34" s="61">
        <v>0</v>
      </c>
      <c r="J34" s="63">
        <f t="shared" si="0"/>
        <v>3.7421616260160002E-2</v>
      </c>
      <c r="K34" s="63">
        <f t="shared" si="1"/>
        <v>0.11271680066768001</v>
      </c>
      <c r="L34" s="64">
        <f t="shared" si="2"/>
        <v>21749183.587588262</v>
      </c>
      <c r="M34" s="15"/>
      <c r="N34" s="15"/>
      <c r="O34" s="15"/>
      <c r="P34" s="15"/>
    </row>
    <row r="35" spans="1:16" ht="15" customHeight="1" outlineLevel="1" x14ac:dyDescent="0.25">
      <c r="A35" s="15"/>
      <c r="B35" s="58" t="s">
        <v>45</v>
      </c>
      <c r="C35" s="59" t="s">
        <v>39</v>
      </c>
      <c r="D35" s="59">
        <v>4025</v>
      </c>
      <c r="E35" s="60">
        <v>4705</v>
      </c>
      <c r="F35" s="61">
        <v>0</v>
      </c>
      <c r="G35" s="62"/>
      <c r="H35" s="61">
        <v>17552170.321666948</v>
      </c>
      <c r="I35" s="61">
        <v>0</v>
      </c>
      <c r="J35" s="63">
        <f t="shared" si="0"/>
        <v>3.7421616260160002E-2</v>
      </c>
      <c r="K35" s="63">
        <f t="shared" si="1"/>
        <v>0.11271680066768001</v>
      </c>
      <c r="L35" s="64">
        <f t="shared" si="2"/>
        <v>656830.58231038973</v>
      </c>
      <c r="M35" s="15"/>
      <c r="N35" s="15"/>
      <c r="O35" s="15"/>
      <c r="P35" s="15"/>
    </row>
    <row r="36" spans="1:16" ht="15" customHeight="1" outlineLevel="1" x14ac:dyDescent="0.25">
      <c r="A36" s="15"/>
      <c r="B36" s="58" t="s">
        <v>46</v>
      </c>
      <c r="C36" s="59" t="s">
        <v>39</v>
      </c>
      <c r="D36" s="59">
        <v>4025</v>
      </c>
      <c r="E36" s="60">
        <v>4705</v>
      </c>
      <c r="F36" s="61">
        <v>0</v>
      </c>
      <c r="G36" s="62"/>
      <c r="H36" s="61">
        <v>0</v>
      </c>
      <c r="I36" s="61">
        <v>242220.79189333392</v>
      </c>
      <c r="J36" s="63">
        <f t="shared" si="0"/>
        <v>3.7421616260160002E-2</v>
      </c>
      <c r="K36" s="63">
        <f t="shared" si="1"/>
        <v>0.11271680066768001</v>
      </c>
      <c r="L36" s="64">
        <f t="shared" si="2"/>
        <v>27302.352717408525</v>
      </c>
      <c r="M36" s="15"/>
      <c r="N36" s="15"/>
      <c r="O36" s="15"/>
      <c r="P36" s="15"/>
    </row>
    <row r="37" spans="1:16" ht="15" customHeight="1" outlineLevel="1" x14ac:dyDescent="0.25">
      <c r="A37" s="15"/>
      <c r="B37" s="58" t="s">
        <v>47</v>
      </c>
      <c r="C37" s="59" t="s">
        <v>39</v>
      </c>
      <c r="D37" s="59">
        <v>4025</v>
      </c>
      <c r="E37" s="60">
        <v>4705</v>
      </c>
      <c r="F37" s="61">
        <v>0</v>
      </c>
      <c r="G37" s="62"/>
      <c r="H37" s="61">
        <v>4164.7481311290348</v>
      </c>
      <c r="I37" s="61">
        <v>6562738.1769311791</v>
      </c>
      <c r="J37" s="63">
        <f t="shared" si="0"/>
        <v>3.7421616260160002E-2</v>
      </c>
      <c r="K37" s="63">
        <f t="shared" si="1"/>
        <v>0.11271680066768001</v>
      </c>
      <c r="L37" s="64">
        <f t="shared" si="2"/>
        <v>739886.70252970874</v>
      </c>
      <c r="M37" s="15"/>
      <c r="N37" s="15"/>
      <c r="O37" s="15"/>
      <c r="P37" s="15"/>
    </row>
    <row r="38" spans="1:16" ht="15" customHeight="1" outlineLevel="1" x14ac:dyDescent="0.25">
      <c r="A38" s="15"/>
      <c r="B38" s="58"/>
      <c r="C38" s="59" t="s">
        <v>39</v>
      </c>
      <c r="D38" s="59">
        <v>4025</v>
      </c>
      <c r="E38" s="60">
        <v>4705</v>
      </c>
      <c r="F38" s="61"/>
      <c r="G38" s="62"/>
      <c r="H38" s="61"/>
      <c r="I38" s="61"/>
      <c r="J38" s="63">
        <f t="shared" si="0"/>
        <v>3.7421616260160002E-2</v>
      </c>
      <c r="K38" s="63">
        <f t="shared" si="1"/>
        <v>0.11271680066768001</v>
      </c>
      <c r="L38" s="64">
        <f t="shared" si="2"/>
        <v>0</v>
      </c>
      <c r="M38" s="15"/>
      <c r="N38" s="15"/>
      <c r="O38" s="15"/>
      <c r="P38" s="15"/>
    </row>
    <row r="39" spans="1:16" ht="15" customHeight="1" outlineLevel="1" x14ac:dyDescent="0.25">
      <c r="A39" s="15"/>
      <c r="B39" s="58"/>
      <c r="C39" s="59" t="s">
        <v>39</v>
      </c>
      <c r="D39" s="59">
        <v>4025</v>
      </c>
      <c r="E39" s="60">
        <v>4705</v>
      </c>
      <c r="F39" s="61"/>
      <c r="G39" s="62"/>
      <c r="H39" s="61"/>
      <c r="I39" s="61"/>
      <c r="J39" s="63">
        <f t="shared" si="0"/>
        <v>3.7421616260160002E-2</v>
      </c>
      <c r="K39" s="63">
        <f t="shared" si="1"/>
        <v>0.11271680066768001</v>
      </c>
      <c r="L39" s="64">
        <f t="shared" si="2"/>
        <v>0</v>
      </c>
      <c r="M39" s="15"/>
      <c r="N39" s="15"/>
      <c r="O39" s="15"/>
      <c r="P39" s="15"/>
    </row>
    <row r="40" spans="1:16" ht="15" customHeight="1" outlineLevel="1" x14ac:dyDescent="0.25">
      <c r="A40" s="15"/>
      <c r="B40" s="65" t="s">
        <v>48</v>
      </c>
      <c r="C40" s="66"/>
      <c r="D40" s="67"/>
      <c r="E40" s="68"/>
      <c r="F40" s="69"/>
      <c r="G40" s="70"/>
      <c r="H40" s="69"/>
      <c r="I40" s="71"/>
      <c r="J40" s="71"/>
      <c r="K40" s="69"/>
      <c r="L40" s="72">
        <f>SUM(L29:L39)</f>
        <v>361537081.985506</v>
      </c>
      <c r="M40" s="15"/>
      <c r="N40" s="15"/>
      <c r="O40" s="15"/>
      <c r="P40" s="15"/>
    </row>
    <row r="41" spans="1:16" ht="15" customHeight="1" outlineLevel="1" x14ac:dyDescent="0.25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outlineLevel="1" x14ac:dyDescent="0.25">
      <c r="A42" s="15"/>
      <c r="B42" s="28"/>
      <c r="C42" s="15"/>
      <c r="D42" s="15"/>
      <c r="E42" s="15"/>
      <c r="F42" s="73"/>
      <c r="G42" s="73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.75" customHeight="1" outlineLevel="1" x14ac:dyDescent="0.25">
      <c r="A43" s="15"/>
      <c r="B43" s="46" t="s">
        <v>49</v>
      </c>
      <c r="E43" s="47"/>
      <c r="F43" s="74"/>
      <c r="G43" s="176">
        <v>2029</v>
      </c>
      <c r="H43" s="176"/>
      <c r="I43" s="176"/>
      <c r="J43" s="176"/>
      <c r="K43" s="176"/>
      <c r="L43" s="176"/>
      <c r="M43" s="15"/>
      <c r="N43" s="15"/>
      <c r="O43" s="15"/>
      <c r="P43" s="15"/>
    </row>
    <row r="44" spans="1:16" ht="15" customHeight="1" outlineLevel="1" x14ac:dyDescent="0.25">
      <c r="A44" s="15"/>
      <c r="B44" s="49" t="s">
        <v>26</v>
      </c>
      <c r="C44" s="54"/>
      <c r="D44" s="50" t="s">
        <v>27</v>
      </c>
      <c r="E44" s="51" t="s">
        <v>28</v>
      </c>
      <c r="F44" s="75"/>
      <c r="G44" s="76" t="s">
        <v>50</v>
      </c>
      <c r="H44" s="77"/>
      <c r="I44" s="77"/>
      <c r="J44" s="78"/>
      <c r="K44" s="79" t="s">
        <v>51</v>
      </c>
      <c r="L44" s="80" t="s">
        <v>37</v>
      </c>
      <c r="M44" s="15"/>
      <c r="N44" s="15"/>
      <c r="O44" s="15"/>
      <c r="P44" s="15"/>
    </row>
    <row r="45" spans="1:16" ht="15" customHeight="1" outlineLevel="1" x14ac:dyDescent="0.25">
      <c r="A45" s="15"/>
      <c r="B45" s="58"/>
      <c r="C45" s="59"/>
      <c r="D45" s="59">
        <v>4035</v>
      </c>
      <c r="E45" s="60">
        <v>4707</v>
      </c>
      <c r="F45" s="81"/>
      <c r="G45" s="82">
        <f>F31</f>
        <v>50800.785243269143</v>
      </c>
      <c r="H45" s="77"/>
      <c r="I45" s="77"/>
      <c r="J45" s="83"/>
      <c r="K45" s="172">
        <v>3.2600799450326769E-2</v>
      </c>
      <c r="L45" s="85">
        <f>+K45*G45</f>
        <v>1656.1462116349369</v>
      </c>
      <c r="M45" s="15"/>
      <c r="N45" s="15"/>
      <c r="O45" s="15"/>
      <c r="P45" s="15"/>
    </row>
    <row r="46" spans="1:16" ht="15" customHeight="1" outlineLevel="1" x14ac:dyDescent="0.25">
      <c r="A46" s="15"/>
      <c r="B46" s="58"/>
      <c r="C46" s="59"/>
      <c r="D46" s="59">
        <v>4010</v>
      </c>
      <c r="E46" s="60">
        <v>4707</v>
      </c>
      <c r="F46" s="81"/>
      <c r="G46" s="82">
        <f t="shared" ref="G46:G48" si="3">F32</f>
        <v>104872754.07687443</v>
      </c>
      <c r="H46" s="77"/>
      <c r="I46" s="77"/>
      <c r="J46" s="83"/>
      <c r="K46" s="84">
        <f>K45</f>
        <v>3.2600799450326769E-2</v>
      </c>
      <c r="L46" s="85">
        <f>+K46*G46</f>
        <v>3418935.6234636223</v>
      </c>
      <c r="M46" s="15"/>
      <c r="N46" s="15"/>
      <c r="O46" s="15"/>
      <c r="P46" s="15"/>
    </row>
    <row r="47" spans="1:16" ht="15" customHeight="1" outlineLevel="1" x14ac:dyDescent="0.25">
      <c r="A47" s="15"/>
      <c r="B47" s="58"/>
      <c r="C47" s="59"/>
      <c r="D47" s="59">
        <v>4010</v>
      </c>
      <c r="E47" s="60">
        <v>4707</v>
      </c>
      <c r="F47" s="81"/>
      <c r="G47" s="82">
        <f t="shared" si="3"/>
        <v>277077434.49629843</v>
      </c>
      <c r="H47" s="77"/>
      <c r="I47" s="77"/>
      <c r="J47" s="83"/>
      <c r="K47" s="58">
        <f t="shared" ref="K47:K48" si="4">K46</f>
        <v>3.2600799450326769E-2</v>
      </c>
      <c r="L47" s="85">
        <f>+K47*G47</f>
        <v>9032945.874224877</v>
      </c>
      <c r="M47" s="15"/>
      <c r="N47" s="15"/>
      <c r="O47" s="15"/>
      <c r="P47" s="15"/>
    </row>
    <row r="48" spans="1:16" ht="15" customHeight="1" outlineLevel="1" x14ac:dyDescent="0.25">
      <c r="A48" s="15"/>
      <c r="B48" s="58"/>
      <c r="C48" s="59"/>
      <c r="D48" s="59">
        <v>4010</v>
      </c>
      <c r="E48" s="60">
        <v>4707</v>
      </c>
      <c r="F48" s="81"/>
      <c r="G48" s="82">
        <f t="shared" si="3"/>
        <v>512550129.33951187</v>
      </c>
      <c r="H48" s="77"/>
      <c r="I48" s="77"/>
      <c r="J48" s="83"/>
      <c r="K48" s="58">
        <f t="shared" si="4"/>
        <v>3.2600799450326769E-2</v>
      </c>
      <c r="L48" s="85">
        <f>+K48*G48</f>
        <v>16709543.974836472</v>
      </c>
      <c r="M48" s="15"/>
      <c r="N48" s="15"/>
      <c r="O48" s="15"/>
      <c r="P48" s="15"/>
    </row>
    <row r="49" spans="1:16" ht="15" customHeight="1" outlineLevel="1" x14ac:dyDescent="0.25">
      <c r="A49" s="15"/>
      <c r="B49" s="58"/>
      <c r="C49" s="59"/>
      <c r="D49" s="59">
        <v>4010</v>
      </c>
      <c r="E49" s="60">
        <v>4707</v>
      </c>
      <c r="F49" s="81"/>
      <c r="G49" s="82"/>
      <c r="H49" s="77"/>
      <c r="I49" s="77"/>
      <c r="J49" s="86"/>
      <c r="K49" s="58"/>
      <c r="L49" s="85">
        <f>+K49*G49</f>
        <v>0</v>
      </c>
      <c r="M49" s="15"/>
      <c r="N49" s="15"/>
      <c r="O49" s="15"/>
      <c r="P49" s="15"/>
    </row>
    <row r="50" spans="1:16" ht="15" customHeight="1" outlineLevel="1" x14ac:dyDescent="0.25">
      <c r="A50" s="15"/>
      <c r="F50" s="87">
        <f>+F45+F46</f>
        <v>0</v>
      </c>
      <c r="G50" s="88">
        <f>SUM(G45:G49)</f>
        <v>894551118.69792795</v>
      </c>
      <c r="H50" s="77"/>
      <c r="I50" s="77"/>
      <c r="J50" s="89"/>
      <c r="K50" s="90"/>
      <c r="L50" s="91">
        <f>SUM(L45:L49)</f>
        <v>29163081.618736606</v>
      </c>
      <c r="M50" s="15"/>
      <c r="N50" s="15"/>
      <c r="O50" s="15"/>
      <c r="P50" s="15"/>
    </row>
    <row r="51" spans="1:16" ht="15" customHeight="1" outlineLevel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15.75" customHeight="1" outlineLevel="1" x14ac:dyDescent="0.25">
      <c r="B52" s="46" t="s">
        <v>52</v>
      </c>
      <c r="E52" s="47"/>
      <c r="F52" s="48"/>
      <c r="G52" s="176">
        <f>G43</f>
        <v>2029</v>
      </c>
      <c r="H52" s="176"/>
      <c r="I52" s="176"/>
      <c r="J52" s="176"/>
      <c r="K52" s="176"/>
      <c r="L52" s="176"/>
    </row>
    <row r="53" spans="1:16" ht="15" customHeight="1" outlineLevel="1" x14ac:dyDescent="0.25">
      <c r="A53" s="92"/>
      <c r="B53" s="49" t="s">
        <v>26</v>
      </c>
      <c r="C53" s="50"/>
      <c r="D53" s="50" t="s">
        <v>27</v>
      </c>
      <c r="E53" s="51" t="s">
        <v>28</v>
      </c>
      <c r="F53" s="52"/>
      <c r="G53" s="52"/>
      <c r="H53" s="52"/>
      <c r="I53" s="52"/>
      <c r="J53" s="52"/>
      <c r="K53" s="52"/>
      <c r="L53" s="57" t="s">
        <v>37</v>
      </c>
      <c r="M53" s="92"/>
      <c r="N53" s="92"/>
      <c r="O53" s="92"/>
      <c r="P53" s="92"/>
    </row>
    <row r="54" spans="1:16" ht="30.75" customHeight="1" outlineLevel="1" x14ac:dyDescent="0.25">
      <c r="B54" s="53" t="s">
        <v>29</v>
      </c>
      <c r="C54" s="54" t="s">
        <v>30</v>
      </c>
      <c r="D54" s="54" t="s">
        <v>31</v>
      </c>
      <c r="E54" s="54" t="s">
        <v>31</v>
      </c>
      <c r="F54" s="93"/>
      <c r="G54" s="93"/>
      <c r="H54" s="56" t="s">
        <v>53</v>
      </c>
      <c r="I54" s="94"/>
      <c r="J54" s="94"/>
      <c r="K54" s="93" t="s">
        <v>54</v>
      </c>
    </row>
    <row r="55" spans="1:16" ht="15" customHeight="1" outlineLevel="1" x14ac:dyDescent="0.25">
      <c r="B55" s="95" t="str">
        <f>IF(B29=0,"",B29)</f>
        <v>Residential</v>
      </c>
      <c r="C55" s="59" t="s">
        <v>39</v>
      </c>
      <c r="D55" s="59">
        <v>4006</v>
      </c>
      <c r="E55" s="59">
        <v>4707</v>
      </c>
      <c r="F55" s="96"/>
      <c r="G55" s="96"/>
      <c r="H55" s="97">
        <f>+H29</f>
        <v>20998378.327048007</v>
      </c>
      <c r="I55" s="96"/>
      <c r="J55" s="96"/>
      <c r="K55" s="98">
        <f>+$G$18/1000</f>
        <v>7.5295184407520005E-2</v>
      </c>
      <c r="L55" s="64">
        <f t="shared" ref="L55:L65" si="5">+K55*H55</f>
        <v>1581076.7683939512</v>
      </c>
    </row>
    <row r="56" spans="1:16" ht="15" customHeight="1" outlineLevel="1" x14ac:dyDescent="0.25">
      <c r="B56" s="95" t="str">
        <f t="shared" ref="B56:B65" si="6">IF(B30=0,"",B30)</f>
        <v>Residential Seasonal</v>
      </c>
      <c r="C56" s="59" t="s">
        <v>39</v>
      </c>
      <c r="D56" s="59">
        <v>4010</v>
      </c>
      <c r="E56" s="59">
        <v>4707</v>
      </c>
      <c r="F56" s="96"/>
      <c r="G56" s="96"/>
      <c r="H56" s="97">
        <f t="shared" ref="H56:H63" si="7">+H30</f>
        <v>185208.5570021793</v>
      </c>
      <c r="I56" s="96"/>
      <c r="J56" s="96"/>
      <c r="K56" s="98">
        <f>+$G$18/1000</f>
        <v>7.5295184407520005E-2</v>
      </c>
      <c r="L56" s="64">
        <f t="shared" si="5"/>
        <v>13945.312453329771</v>
      </c>
    </row>
    <row r="57" spans="1:16" ht="15" customHeight="1" outlineLevel="1" x14ac:dyDescent="0.25">
      <c r="B57" s="95" t="str">
        <f t="shared" si="6"/>
        <v>GS&lt;50</v>
      </c>
      <c r="C57" s="59" t="s">
        <v>39</v>
      </c>
      <c r="D57" s="59">
        <v>4035</v>
      </c>
      <c r="E57" s="59">
        <v>4707</v>
      </c>
      <c r="F57" s="96"/>
      <c r="G57" s="96"/>
      <c r="H57" s="97">
        <f>+H31</f>
        <v>53012890.421308152</v>
      </c>
      <c r="I57" s="96"/>
      <c r="J57" s="96"/>
      <c r="K57" s="98">
        <f>+$G$18/1000</f>
        <v>7.5295184407520005E-2</v>
      </c>
      <c r="L57" s="64">
        <f>+K57*H57</f>
        <v>3991615.3602480483</v>
      </c>
    </row>
    <row r="58" spans="1:16" ht="15" customHeight="1" outlineLevel="1" x14ac:dyDescent="0.25">
      <c r="B58" s="95" t="str">
        <f>IF(B32=0,"",B32)</f>
        <v>GS 50 - 2,999</v>
      </c>
      <c r="C58" s="59" t="s">
        <v>39</v>
      </c>
      <c r="D58" s="59">
        <v>4010</v>
      </c>
      <c r="E58" s="59">
        <v>4707</v>
      </c>
      <c r="F58" s="96"/>
      <c r="G58" s="96"/>
      <c r="H58" s="97">
        <f t="shared" si="7"/>
        <v>846889797.66390681</v>
      </c>
      <c r="I58" s="96"/>
      <c r="J58" s="96"/>
      <c r="K58" s="98">
        <f t="shared" ref="K58:K65" si="8">+$G$18/1000</f>
        <v>7.5295184407520005E-2</v>
      </c>
      <c r="L58" s="64">
        <f t="shared" si="5"/>
        <v>63766723.487951167</v>
      </c>
    </row>
    <row r="59" spans="1:16" ht="15" customHeight="1" outlineLevel="1" x14ac:dyDescent="0.25">
      <c r="B59" s="95" t="str">
        <f>IF(B33=0,"",B33)</f>
        <v>GS 3,000 - 4,999</v>
      </c>
      <c r="C59" s="59" t="s">
        <v>39</v>
      </c>
      <c r="D59" s="59">
        <v>4025</v>
      </c>
      <c r="E59" s="59">
        <v>4707</v>
      </c>
      <c r="F59" s="96"/>
      <c r="G59" s="96"/>
      <c r="H59" s="97">
        <f>+H33</f>
        <v>55037596.766395494</v>
      </c>
      <c r="I59" s="96"/>
      <c r="J59" s="96"/>
      <c r="K59" s="98">
        <f>+$G$18/1000</f>
        <v>7.5295184407520005E-2</v>
      </c>
      <c r="L59" s="64">
        <f t="shared" si="5"/>
        <v>4144065.9978724755</v>
      </c>
    </row>
    <row r="60" spans="1:16" ht="15" customHeight="1" outlineLevel="1" x14ac:dyDescent="0.25">
      <c r="B60" s="95" t="str">
        <f t="shared" si="6"/>
        <v>Large Use</v>
      </c>
      <c r="C60" s="59" t="s">
        <v>39</v>
      </c>
      <c r="D60" s="59">
        <v>4025</v>
      </c>
      <c r="E60" s="59">
        <v>4707</v>
      </c>
      <c r="F60" s="96"/>
      <c r="G60" s="96"/>
      <c r="H60" s="97">
        <f t="shared" si="7"/>
        <v>68642928.608201414</v>
      </c>
      <c r="I60" s="96"/>
      <c r="J60" s="96"/>
      <c r="K60" s="98">
        <f t="shared" si="8"/>
        <v>7.5295184407520005E-2</v>
      </c>
      <c r="L60" s="64">
        <f t="shared" si="5"/>
        <v>5168481.9678267557</v>
      </c>
    </row>
    <row r="61" spans="1:16" ht="15" customHeight="1" outlineLevel="1" x14ac:dyDescent="0.25">
      <c r="B61" s="95" t="str">
        <f t="shared" si="6"/>
        <v>Street Light</v>
      </c>
      <c r="C61" s="59" t="s">
        <v>39</v>
      </c>
      <c r="D61" s="59">
        <v>4025</v>
      </c>
      <c r="E61" s="59">
        <v>4707</v>
      </c>
      <c r="F61" s="96"/>
      <c r="G61" s="96"/>
      <c r="H61" s="97">
        <f t="shared" si="7"/>
        <v>17552170.321666948</v>
      </c>
      <c r="I61" s="96"/>
      <c r="J61" s="96"/>
      <c r="K61" s="98">
        <f t="shared" si="8"/>
        <v>7.5295184407520005E-2</v>
      </c>
      <c r="L61" s="64">
        <f t="shared" si="5"/>
        <v>1321593.9011221125</v>
      </c>
    </row>
    <row r="62" spans="1:16" ht="15" customHeight="1" outlineLevel="1" x14ac:dyDescent="0.25">
      <c r="B62" s="95" t="str">
        <f>IF(B36=0,"",B36)</f>
        <v>Sentinel Light</v>
      </c>
      <c r="C62" s="59" t="s">
        <v>39</v>
      </c>
      <c r="D62" s="59">
        <v>4025</v>
      </c>
      <c r="E62" s="59">
        <v>4707</v>
      </c>
      <c r="F62" s="96"/>
      <c r="G62" s="96"/>
      <c r="H62" s="97">
        <f>+H36</f>
        <v>0</v>
      </c>
      <c r="I62" s="96"/>
      <c r="J62" s="96"/>
      <c r="K62" s="98">
        <f t="shared" si="8"/>
        <v>7.5295184407520005E-2</v>
      </c>
      <c r="L62" s="64">
        <f t="shared" si="5"/>
        <v>0</v>
      </c>
    </row>
    <row r="63" spans="1:16" ht="15" customHeight="1" outlineLevel="1" x14ac:dyDescent="0.25">
      <c r="B63" s="95" t="str">
        <f t="shared" si="6"/>
        <v>USL</v>
      </c>
      <c r="C63" s="59" t="s">
        <v>39</v>
      </c>
      <c r="D63" s="59">
        <v>4025</v>
      </c>
      <c r="E63" s="59">
        <v>4707</v>
      </c>
      <c r="F63" s="96"/>
      <c r="G63" s="96"/>
      <c r="H63" s="97">
        <f t="shared" si="7"/>
        <v>4164.7481311290348</v>
      </c>
      <c r="I63" s="96"/>
      <c r="J63" s="96"/>
      <c r="K63" s="98">
        <f t="shared" si="8"/>
        <v>7.5295184407520005E-2</v>
      </c>
      <c r="L63" s="64">
        <f t="shared" si="5"/>
        <v>313.585478544235</v>
      </c>
    </row>
    <row r="64" spans="1:16" ht="15" customHeight="1" outlineLevel="1" x14ac:dyDescent="0.25">
      <c r="B64" s="95" t="str">
        <f t="shared" si="6"/>
        <v/>
      </c>
      <c r="C64" s="59" t="s">
        <v>39</v>
      </c>
      <c r="D64" s="59">
        <v>4025</v>
      </c>
      <c r="E64" s="59">
        <v>4707</v>
      </c>
      <c r="F64" s="96"/>
      <c r="G64" s="96"/>
      <c r="H64" s="97">
        <f>+H38</f>
        <v>0</v>
      </c>
      <c r="I64" s="96"/>
      <c r="J64" s="96"/>
      <c r="K64" s="98">
        <f t="shared" si="8"/>
        <v>7.5295184407520005E-2</v>
      </c>
      <c r="L64" s="64">
        <f>+K64*H64</f>
        <v>0</v>
      </c>
    </row>
    <row r="65" spans="1:16" ht="15" customHeight="1" outlineLevel="1" x14ac:dyDescent="0.25">
      <c r="B65" s="95" t="str">
        <f t="shared" si="6"/>
        <v/>
      </c>
      <c r="C65" s="59" t="s">
        <v>39</v>
      </c>
      <c r="D65" s="59">
        <v>4025</v>
      </c>
      <c r="E65" s="59">
        <v>4707</v>
      </c>
      <c r="F65" s="96"/>
      <c r="G65" s="96"/>
      <c r="H65" s="97">
        <f>+H39</f>
        <v>0</v>
      </c>
      <c r="I65" s="96"/>
      <c r="J65" s="96"/>
      <c r="K65" s="98">
        <f t="shared" si="8"/>
        <v>7.5295184407520005E-2</v>
      </c>
      <c r="L65" s="64">
        <f t="shared" si="5"/>
        <v>0</v>
      </c>
    </row>
    <row r="66" spans="1:16" ht="15" customHeight="1" outlineLevel="1" x14ac:dyDescent="0.25">
      <c r="B66" s="95" t="s">
        <v>55</v>
      </c>
      <c r="C66" s="54"/>
      <c r="D66" s="54"/>
      <c r="E66" s="55"/>
      <c r="F66" s="99"/>
      <c r="G66" s="99"/>
      <c r="H66" s="100">
        <f>SUM(H55:H65)</f>
        <v>1062323135.41366</v>
      </c>
      <c r="I66" s="99"/>
      <c r="J66" s="99"/>
      <c r="K66" s="101"/>
      <c r="L66" s="72"/>
      <c r="P66" s="102"/>
    </row>
    <row r="67" spans="1:16" ht="15" customHeight="1" outlineLevel="1" x14ac:dyDescent="0.25">
      <c r="B67" s="49" t="s">
        <v>48</v>
      </c>
      <c r="C67" s="103"/>
      <c r="D67" s="50"/>
      <c r="E67" s="51"/>
      <c r="F67" s="104"/>
      <c r="G67" s="104"/>
      <c r="H67" s="104"/>
      <c r="I67" s="104"/>
      <c r="J67" s="104"/>
      <c r="K67" s="69"/>
      <c r="L67" s="105">
        <f>SUM(L55:L65)</f>
        <v>79987816.381346375</v>
      </c>
    </row>
    <row r="68" spans="1:16" ht="15" customHeight="1" outlineLevel="1" x14ac:dyDescent="0.25">
      <c r="B68" s="92"/>
      <c r="C68" s="106"/>
      <c r="D68" s="107"/>
      <c r="E68" s="107"/>
      <c r="F68" s="108"/>
      <c r="G68" s="108"/>
      <c r="H68" s="108"/>
      <c r="I68" s="108"/>
      <c r="J68" s="108"/>
      <c r="K68" s="108"/>
      <c r="L68" s="8"/>
    </row>
    <row r="69" spans="1:16" ht="15" customHeight="1" outlineLevel="1" x14ac:dyDescent="0.25">
      <c r="L69" s="109"/>
    </row>
    <row r="70" spans="1:16" ht="21" x14ac:dyDescent="0.55000000000000004">
      <c r="A70" s="1" t="s">
        <v>56</v>
      </c>
      <c r="F70" s="110"/>
      <c r="G70" s="110"/>
      <c r="H70" s="110"/>
      <c r="I70" s="110"/>
      <c r="J70" s="110"/>
      <c r="K70" s="110"/>
    </row>
    <row r="71" spans="1:16" x14ac:dyDescent="0.25">
      <c r="A71" s="1" t="s">
        <v>57</v>
      </c>
      <c r="G71" s="111"/>
      <c r="H71" s="111"/>
      <c r="I71" s="111"/>
      <c r="J71" s="111"/>
      <c r="K71" s="111"/>
    </row>
    <row r="72" spans="1:16" x14ac:dyDescent="0.25">
      <c r="A72" s="1" t="s">
        <v>58</v>
      </c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2" priority="1" stopIfTrue="1">
      <formula>LEFT($C1,6)="Macros"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9C1B-080E-4EB2-8C8B-78A3D28889BD}">
  <sheetPr codeName="Sheet7"/>
  <dimension ref="A1:L184"/>
  <sheetViews>
    <sheetView workbookViewId="0">
      <selection activeCell="M13" sqref="M13"/>
    </sheetView>
  </sheetViews>
  <sheetFormatPr defaultColWidth="9.28515625" defaultRowHeight="15" x14ac:dyDescent="0.25"/>
  <cols>
    <col min="1" max="1" width="37" style="1" customWidth="1"/>
    <col min="2" max="2" width="8" style="1" customWidth="1"/>
    <col min="3" max="3" width="1.5703125" style="1" customWidth="1"/>
    <col min="4" max="4" width="23.28515625" style="1" bestFit="1" customWidth="1"/>
    <col min="5" max="5" width="15.28515625" style="1" bestFit="1" customWidth="1"/>
    <col min="6" max="6" width="12.7109375" style="1" bestFit="1" customWidth="1"/>
    <col min="7" max="7" width="2.28515625" style="1" customWidth="1"/>
    <col min="8" max="8" width="19.28515625" style="1" customWidth="1"/>
    <col min="9" max="9" width="11.28515625" style="1" customWidth="1"/>
    <col min="10" max="10" width="13.28515625" style="1" customWidth="1"/>
    <col min="11" max="11" width="16.28515625" style="1" bestFit="1" customWidth="1"/>
    <col min="12" max="12" width="12" style="1" bestFit="1" customWidth="1"/>
    <col min="13" max="16384" width="9.28515625" style="1"/>
  </cols>
  <sheetData>
    <row r="1" spans="1:11" ht="21" x14ac:dyDescent="0.35">
      <c r="A1" s="184" t="s">
        <v>102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4" t="s">
        <v>0</v>
      </c>
      <c r="K2" s="5" t="s">
        <v>110</v>
      </c>
    </row>
    <row r="3" spans="1:1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4" t="s">
        <v>1</v>
      </c>
      <c r="K3" s="5" t="s">
        <v>111</v>
      </c>
    </row>
    <row r="4" spans="1:1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4" t="s">
        <v>3</v>
      </c>
      <c r="K4" s="5">
        <v>3</v>
      </c>
    </row>
    <row r="5" spans="1:1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4" t="s">
        <v>4</v>
      </c>
      <c r="K5" s="5">
        <v>1</v>
      </c>
    </row>
    <row r="6" spans="1:1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4" t="s">
        <v>5</v>
      </c>
      <c r="K6" s="5"/>
    </row>
    <row r="7" spans="1:11" x14ac:dyDescent="0.25">
      <c r="A7" s="1" t="s">
        <v>60</v>
      </c>
      <c r="J7" s="4"/>
      <c r="K7" s="9"/>
    </row>
    <row r="8" spans="1:11" x14ac:dyDescent="0.25">
      <c r="A8" s="1" t="s">
        <v>61</v>
      </c>
      <c r="J8" s="4" t="s">
        <v>6</v>
      </c>
      <c r="K8" s="175">
        <v>46010</v>
      </c>
    </row>
    <row r="9" spans="1:11" x14ac:dyDescent="0.25">
      <c r="A9" s="1" t="s">
        <v>62</v>
      </c>
      <c r="E9" s="185"/>
      <c r="F9" s="185"/>
      <c r="G9" s="8"/>
      <c r="H9" s="8"/>
      <c r="I9" s="185"/>
      <c r="J9" s="185"/>
    </row>
    <row r="10" spans="1:11" x14ac:dyDescent="0.25">
      <c r="B10" s="113"/>
      <c r="C10" s="114"/>
      <c r="D10" s="173" t="str">
        <f>'App.2-ZA_Com. Exp. (2029)'!G26</f>
        <v>2029 Test Year</v>
      </c>
      <c r="E10" s="186" t="s">
        <v>13</v>
      </c>
      <c r="F10" s="186"/>
      <c r="G10" s="116"/>
      <c r="H10" s="115" t="str">
        <f>D10</f>
        <v>2029 Test Year</v>
      </c>
      <c r="I10" s="186" t="s">
        <v>12</v>
      </c>
      <c r="J10" s="186"/>
      <c r="K10" s="117" t="s">
        <v>63</v>
      </c>
    </row>
    <row r="11" spans="1:11" x14ac:dyDescent="0.25">
      <c r="A11" s="118" t="s">
        <v>64</v>
      </c>
      <c r="B11" s="190" t="s">
        <v>65</v>
      </c>
      <c r="C11" s="119"/>
      <c r="D11" s="120" t="s">
        <v>66</v>
      </c>
      <c r="E11" s="120" t="s">
        <v>67</v>
      </c>
      <c r="F11" s="57" t="s">
        <v>68</v>
      </c>
      <c r="G11" s="8"/>
      <c r="H11" s="120" t="s">
        <v>66</v>
      </c>
      <c r="I11" s="120" t="s">
        <v>67</v>
      </c>
      <c r="J11" s="57" t="s">
        <v>68</v>
      </c>
      <c r="K11" s="121" t="s">
        <v>69</v>
      </c>
    </row>
    <row r="12" spans="1:11" x14ac:dyDescent="0.25">
      <c r="A12" s="122" t="s">
        <v>70</v>
      </c>
      <c r="B12" s="191"/>
      <c r="C12" s="123"/>
      <c r="D12" s="124"/>
      <c r="E12" s="125"/>
      <c r="F12" s="126"/>
      <c r="H12" s="124"/>
      <c r="I12" s="125"/>
      <c r="J12" s="126"/>
      <c r="K12" s="187"/>
    </row>
    <row r="13" spans="1:11" x14ac:dyDescent="0.25">
      <c r="A13" s="127" t="s">
        <v>38</v>
      </c>
      <c r="B13" s="128"/>
      <c r="C13" s="123"/>
      <c r="D13" s="124">
        <f>'App.2-ZA_Com. Exp. (2029)'!I29</f>
        <v>1693159177.7264364</v>
      </c>
      <c r="E13" s="171"/>
      <c r="F13" s="129">
        <f>D13*'App.2-ZA_Com. Exp. (2029)'!K29</f>
        <v>190847485.53444374</v>
      </c>
      <c r="H13" s="124">
        <f>'App.2-ZA_Com. Exp. (2029)'!H29</f>
        <v>20998378.327048007</v>
      </c>
      <c r="I13" s="130"/>
      <c r="J13" s="126">
        <f>H13*'App.2-ZA_Com. Exp. (2029)'!J29</f>
        <v>785793.25584045111</v>
      </c>
      <c r="K13" s="187"/>
    </row>
    <row r="14" spans="1:11" x14ac:dyDescent="0.25">
      <c r="A14" s="127" t="s">
        <v>40</v>
      </c>
      <c r="B14" s="128"/>
      <c r="C14" s="123"/>
      <c r="D14" s="124">
        <f>'App.2-ZA_Com. Exp. (2029)'!I30</f>
        <v>14933894.570219152</v>
      </c>
      <c r="E14" s="171"/>
      <c r="F14" s="129">
        <f>D14*'App.2-ZA_Com. Exp. (2029)'!K30</f>
        <v>1683300.8174635409</v>
      </c>
      <c r="H14" s="124">
        <f>'App.2-ZA_Com. Exp. (2029)'!H30</f>
        <v>185208.5570021793</v>
      </c>
      <c r="I14" s="130"/>
      <c r="J14" s="126">
        <f>H14*'App.2-ZA_Com. Exp. (2029)'!J30</f>
        <v>6930.8035482335235</v>
      </c>
      <c r="K14" s="187"/>
    </row>
    <row r="15" spans="1:11" x14ac:dyDescent="0.25">
      <c r="A15" s="127" t="s">
        <v>41</v>
      </c>
      <c r="B15" s="128"/>
      <c r="C15" s="123"/>
      <c r="D15" s="124">
        <f>'App.2-ZA_Com. Exp. (2029)'!I31</f>
        <v>339988751.70373499</v>
      </c>
      <c r="E15" s="171"/>
      <c r="F15" s="129">
        <f>D15*'App.2-ZA_Com. Exp. (2029)'!K31</f>
        <v>38322444.355043255</v>
      </c>
      <c r="H15" s="124">
        <f>'App.2-ZA_Com. Exp. (2029)'!H31</f>
        <v>53012890.421308152</v>
      </c>
      <c r="I15" s="130"/>
      <c r="J15" s="126">
        <f>H15*'App.2-ZA_Com. Exp. (2029)'!J31</f>
        <v>1983828.0421881056</v>
      </c>
      <c r="K15" s="187"/>
    </row>
    <row r="16" spans="1:11" x14ac:dyDescent="0.25">
      <c r="A16" s="127" t="s">
        <v>42</v>
      </c>
      <c r="B16" s="128"/>
      <c r="C16" s="123"/>
      <c r="D16" s="124">
        <f>'App.2-ZA_Com. Exp. (2029)'!I32</f>
        <v>493869968.78055912</v>
      </c>
      <c r="E16" s="171"/>
      <c r="F16" s="129">
        <f>D16*'App.2-ZA_Com. Exp. (2029)'!K32</f>
        <v>55667442.826791637</v>
      </c>
      <c r="H16" s="124">
        <f>'App.2-ZA_Com. Exp. (2029)'!H32</f>
        <v>846889797.66390681</v>
      </c>
      <c r="I16" s="130"/>
      <c r="J16" s="126">
        <f>H16*'App.2-ZA_Com. Exp. (2029)'!J32</f>
        <v>31691985.02282327</v>
      </c>
      <c r="K16" s="187"/>
    </row>
    <row r="17" spans="1:12" x14ac:dyDescent="0.25">
      <c r="A17" s="127" t="s">
        <v>43</v>
      </c>
      <c r="B17" s="128"/>
      <c r="C17" s="123"/>
      <c r="D17" s="124">
        <f>'App.2-ZA_Com. Exp. (2029)'!I33</f>
        <v>9049031.1588918138</v>
      </c>
      <c r="E17" s="171"/>
      <c r="F17" s="129">
        <f>D17*'App.2-ZA_Com. Exp. (2029)'!K33</f>
        <v>1019977.841372434</v>
      </c>
      <c r="H17" s="124">
        <f>'App.2-ZA_Com. Exp. (2029)'!H33</f>
        <v>55037596.766395494</v>
      </c>
      <c r="I17" s="130"/>
      <c r="J17" s="126">
        <f>H17*'App.2-ZA_Com. Exp. (2029)'!J33</f>
        <v>2059595.8260734752</v>
      </c>
      <c r="K17" s="187"/>
    </row>
    <row r="18" spans="1:12" x14ac:dyDescent="0.25">
      <c r="A18" s="127" t="s">
        <v>44</v>
      </c>
      <c r="B18" s="128"/>
      <c r="C18" s="123"/>
      <c r="D18" s="124">
        <f>'App.2-ZA_Com. Exp. (2029)'!I34</f>
        <v>0</v>
      </c>
      <c r="E18" s="171"/>
      <c r="F18" s="129">
        <f>D18*'App.2-ZA_Com. Exp. (2029)'!K34</f>
        <v>0</v>
      </c>
      <c r="H18" s="124">
        <f>'App.2-ZA_Com. Exp. (2029)'!H34</f>
        <v>68642928.608201414</v>
      </c>
      <c r="I18" s="130"/>
      <c r="J18" s="126">
        <f>H18*'App.2-ZA_Com. Exp. (2029)'!J34</f>
        <v>2568729.3333496721</v>
      </c>
      <c r="K18" s="187"/>
    </row>
    <row r="19" spans="1:12" x14ac:dyDescent="0.25">
      <c r="A19" s="127" t="s">
        <v>45</v>
      </c>
      <c r="B19" s="128"/>
      <c r="C19" s="123"/>
      <c r="D19" s="124">
        <f>'App.2-ZA_Com. Exp. (2029)'!I35</f>
        <v>0</v>
      </c>
      <c r="E19" s="171"/>
      <c r="F19" s="129">
        <f>D19*'App.2-ZA_Com. Exp. (2029)'!K35</f>
        <v>0</v>
      </c>
      <c r="H19" s="124">
        <f>'App.2-ZA_Com. Exp. (2029)'!H35</f>
        <v>17552170.321666948</v>
      </c>
      <c r="I19" s="130"/>
      <c r="J19" s="126">
        <f>H19*'App.2-ZA_Com. Exp. (2029)'!J35</f>
        <v>656830.58231038973</v>
      </c>
      <c r="K19" s="187"/>
    </row>
    <row r="20" spans="1:12" x14ac:dyDescent="0.25">
      <c r="A20" s="127" t="s">
        <v>46</v>
      </c>
      <c r="B20" s="128"/>
      <c r="C20" s="123"/>
      <c r="D20" s="124">
        <f>'App.2-ZA_Com. Exp. (2029)'!I36</f>
        <v>242220.79189333392</v>
      </c>
      <c r="E20" s="171"/>
      <c r="F20" s="129">
        <f>D20*'App.2-ZA_Com. Exp. (2029)'!K36</f>
        <v>27302.352717408525</v>
      </c>
      <c r="H20" s="124">
        <f>'App.2-ZA_Com. Exp. (2029)'!H36</f>
        <v>0</v>
      </c>
      <c r="I20" s="130"/>
      <c r="J20" s="126">
        <f>H20*'App.2-ZA_Com. Exp. (2029)'!J36</f>
        <v>0</v>
      </c>
      <c r="K20" s="187"/>
    </row>
    <row r="21" spans="1:12" x14ac:dyDescent="0.25">
      <c r="A21" s="127" t="s">
        <v>47</v>
      </c>
      <c r="B21" s="128"/>
      <c r="C21" s="123"/>
      <c r="D21" s="124">
        <f>'App.2-ZA_Com. Exp. (2029)'!I37</f>
        <v>6562738.1769311791</v>
      </c>
      <c r="E21" s="171"/>
      <c r="F21" s="129">
        <f>D21*'App.2-ZA_Com. Exp. (2029)'!K37</f>
        <v>739730.8509233254</v>
      </c>
      <c r="H21" s="124">
        <f>'App.2-ZA_Com. Exp. (2029)'!H37</f>
        <v>4164.7481311290348</v>
      </c>
      <c r="I21" s="130"/>
      <c r="J21" s="126">
        <f>H21*'App.2-ZA_Com. Exp. (2029)'!J37</f>
        <v>155.85160638332928</v>
      </c>
      <c r="K21" s="187"/>
    </row>
    <row r="22" spans="1:12" x14ac:dyDescent="0.25">
      <c r="A22" s="127" t="s">
        <v>71</v>
      </c>
      <c r="B22" s="128"/>
      <c r="C22" s="131"/>
      <c r="D22" s="124">
        <v>0</v>
      </c>
      <c r="E22" s="171"/>
      <c r="F22" s="129">
        <v>0</v>
      </c>
      <c r="H22" s="124">
        <f>'App.2-ZA_Com. Exp. (2029)'!H38</f>
        <v>0</v>
      </c>
      <c r="I22" s="130"/>
      <c r="J22" s="126">
        <v>0</v>
      </c>
      <c r="K22" s="187"/>
    </row>
    <row r="23" spans="1:12" x14ac:dyDescent="0.25">
      <c r="A23" s="127" t="s">
        <v>71</v>
      </c>
      <c r="B23" s="132"/>
      <c r="C23" s="123"/>
      <c r="D23" s="124">
        <v>0</v>
      </c>
      <c r="E23" s="171"/>
      <c r="F23" s="129">
        <v>0</v>
      </c>
      <c r="H23" s="124">
        <f>'App.2-ZA_Com. Exp. (2029)'!H39</f>
        <v>0</v>
      </c>
      <c r="I23" s="130"/>
      <c r="J23" s="126">
        <v>0</v>
      </c>
      <c r="K23" s="187"/>
    </row>
    <row r="24" spans="1:12" x14ac:dyDescent="0.25">
      <c r="A24" s="122" t="s">
        <v>72</v>
      </c>
      <c r="B24" s="127"/>
      <c r="C24" s="123"/>
      <c r="D24" s="124"/>
      <c r="E24" s="133"/>
      <c r="F24" s="129">
        <f>SUM(F13:F23)</f>
        <v>288307684.57875532</v>
      </c>
      <c r="G24" s="127"/>
      <c r="H24" s="124"/>
      <c r="I24" s="134"/>
      <c r="J24" s="135">
        <f>SUM(J13:J23)</f>
        <v>39753848.717739984</v>
      </c>
      <c r="K24" s="136">
        <f>F24+J24</f>
        <v>328061533.29649532</v>
      </c>
      <c r="L24" s="1" t="s">
        <v>103</v>
      </c>
    </row>
    <row r="25" spans="1:12" ht="7.5" customHeight="1" x14ac:dyDescent="0.25">
      <c r="D25" s="137"/>
      <c r="I25" s="188"/>
      <c r="J25" s="189"/>
    </row>
    <row r="26" spans="1:12" x14ac:dyDescent="0.25">
      <c r="A26" s="118" t="s">
        <v>74</v>
      </c>
      <c r="B26" s="190" t="s">
        <v>65</v>
      </c>
      <c r="C26" s="119"/>
      <c r="D26" s="192" t="s">
        <v>66</v>
      </c>
      <c r="E26" s="193" t="s">
        <v>67</v>
      </c>
      <c r="F26" s="194" t="s">
        <v>68</v>
      </c>
      <c r="G26" s="8"/>
      <c r="H26" s="196" t="s">
        <v>66</v>
      </c>
      <c r="I26" s="193" t="s">
        <v>67</v>
      </c>
      <c r="J26" s="194" t="s">
        <v>68</v>
      </c>
      <c r="K26" s="192" t="s">
        <v>63</v>
      </c>
    </row>
    <row r="27" spans="1:12" x14ac:dyDescent="0.25">
      <c r="A27" s="122" t="s">
        <v>75</v>
      </c>
      <c r="B27" s="191"/>
      <c r="C27" s="119"/>
      <c r="D27" s="188"/>
      <c r="E27" s="189"/>
      <c r="F27" s="195"/>
      <c r="G27" s="8"/>
      <c r="H27" s="197"/>
      <c r="I27" s="189"/>
      <c r="J27" s="195"/>
      <c r="K27" s="198"/>
    </row>
    <row r="28" spans="1:12" x14ac:dyDescent="0.25">
      <c r="A28" s="127" t="str">
        <f>IF(A13="","",A13 &amp; " - Class B")</f>
        <v>Residential - Class B</v>
      </c>
      <c r="B28" s="128"/>
      <c r="C28" s="123"/>
      <c r="D28" s="77"/>
      <c r="E28" s="77"/>
      <c r="F28" s="141">
        <f>D28*E28</f>
        <v>0</v>
      </c>
      <c r="H28" s="142"/>
      <c r="I28" s="77"/>
      <c r="J28" s="126">
        <f>'App.2-ZA_Com. Exp. (2029)'!L55</f>
        <v>1581076.7683939512</v>
      </c>
      <c r="K28" s="187"/>
    </row>
    <row r="29" spans="1:12" x14ac:dyDescent="0.25">
      <c r="A29" s="127" t="str">
        <f t="shared" ref="A29:A38" si="0">IF(A14="","",A14 &amp; " - Class B")</f>
        <v>Residential Seasonal - Class B</v>
      </c>
      <c r="B29" s="128"/>
      <c r="C29" s="123"/>
      <c r="D29" s="77"/>
      <c r="E29" s="77"/>
      <c r="F29" s="141">
        <f t="shared" ref="F29:F38" si="1">D29*E29</f>
        <v>0</v>
      </c>
      <c r="H29" s="142"/>
      <c r="I29" s="77"/>
      <c r="J29" s="126">
        <f>'App.2-ZA_Com. Exp. (2029)'!L56</f>
        <v>13945.312453329771</v>
      </c>
      <c r="K29" s="187"/>
    </row>
    <row r="30" spans="1:12" x14ac:dyDescent="0.25">
      <c r="A30" s="127" t="str">
        <f t="shared" si="0"/>
        <v>GS&lt;50 - Class B</v>
      </c>
      <c r="B30" s="128"/>
      <c r="C30" s="123"/>
      <c r="D30" s="77"/>
      <c r="E30" s="77"/>
      <c r="F30" s="141">
        <f t="shared" si="1"/>
        <v>0</v>
      </c>
      <c r="H30" s="142"/>
      <c r="I30" s="77"/>
      <c r="J30" s="126">
        <f>'App.2-ZA_Com. Exp. (2029)'!L57</f>
        <v>3991615.3602480483</v>
      </c>
      <c r="K30" s="187"/>
    </row>
    <row r="31" spans="1:12" x14ac:dyDescent="0.25">
      <c r="A31" s="127" t="str">
        <f t="shared" si="0"/>
        <v>GS 50 - 2,999 - Class B</v>
      </c>
      <c r="B31" s="128"/>
      <c r="C31" s="123"/>
      <c r="D31" s="77"/>
      <c r="E31" s="77"/>
      <c r="F31" s="141">
        <f t="shared" si="1"/>
        <v>0</v>
      </c>
      <c r="H31" s="142"/>
      <c r="I31" s="77"/>
      <c r="J31" s="126">
        <f>'App.2-ZA_Com. Exp. (2029)'!L58</f>
        <v>63766723.487951167</v>
      </c>
      <c r="K31" s="187"/>
    </row>
    <row r="32" spans="1:12" x14ac:dyDescent="0.25">
      <c r="A32" s="127" t="str">
        <f t="shared" si="0"/>
        <v>GS 3,000 - 4,999 - Class B</v>
      </c>
      <c r="B32" s="128"/>
      <c r="C32" s="123"/>
      <c r="D32" s="77"/>
      <c r="E32" s="77"/>
      <c r="F32" s="141">
        <f t="shared" si="1"/>
        <v>0</v>
      </c>
      <c r="H32" s="142"/>
      <c r="I32" s="77"/>
      <c r="J32" s="126">
        <f>'App.2-ZA_Com. Exp. (2029)'!L59</f>
        <v>4144065.9978724755</v>
      </c>
      <c r="K32" s="187"/>
    </row>
    <row r="33" spans="1:12" x14ac:dyDescent="0.25">
      <c r="A33" s="127" t="str">
        <f t="shared" si="0"/>
        <v>Large Use - Class B</v>
      </c>
      <c r="B33" s="128"/>
      <c r="C33" s="123"/>
      <c r="D33" s="77"/>
      <c r="E33" s="77"/>
      <c r="F33" s="141">
        <f t="shared" si="1"/>
        <v>0</v>
      </c>
      <c r="H33" s="142"/>
      <c r="I33" s="77"/>
      <c r="J33" s="126">
        <f>'App.2-ZA_Com. Exp. (2029)'!L60</f>
        <v>5168481.9678267557</v>
      </c>
      <c r="K33" s="187"/>
    </row>
    <row r="34" spans="1:12" x14ac:dyDescent="0.25">
      <c r="A34" s="127" t="str">
        <f t="shared" si="0"/>
        <v>Street Light - Class B</v>
      </c>
      <c r="B34" s="128"/>
      <c r="C34" s="123"/>
      <c r="D34" s="77"/>
      <c r="E34" s="77"/>
      <c r="F34" s="141">
        <f t="shared" si="1"/>
        <v>0</v>
      </c>
      <c r="H34" s="142"/>
      <c r="I34" s="77"/>
      <c r="J34" s="126">
        <f>'App.2-ZA_Com. Exp. (2029)'!L61</f>
        <v>1321593.9011221125</v>
      </c>
      <c r="K34" s="187"/>
    </row>
    <row r="35" spans="1:12" x14ac:dyDescent="0.25">
      <c r="A35" s="127" t="str">
        <f t="shared" si="0"/>
        <v>Sentinel Light - Class B</v>
      </c>
      <c r="B35" s="128"/>
      <c r="C35" s="123"/>
      <c r="D35" s="77"/>
      <c r="E35" s="77"/>
      <c r="F35" s="141">
        <f t="shared" si="1"/>
        <v>0</v>
      </c>
      <c r="H35" s="142"/>
      <c r="I35" s="77"/>
      <c r="J35" s="126">
        <f>'App.2-ZA_Com. Exp. (2029)'!L62</f>
        <v>0</v>
      </c>
      <c r="K35" s="187"/>
    </row>
    <row r="36" spans="1:12" x14ac:dyDescent="0.25">
      <c r="A36" s="127" t="str">
        <f t="shared" si="0"/>
        <v>USL - Class B</v>
      </c>
      <c r="B36" s="128"/>
      <c r="C36" s="123"/>
      <c r="D36" s="77"/>
      <c r="E36" s="77"/>
      <c r="F36" s="141">
        <f t="shared" si="1"/>
        <v>0</v>
      </c>
      <c r="H36" s="142"/>
      <c r="I36" s="77"/>
      <c r="J36" s="126">
        <f>'App.2-ZA_Com. Exp. (2029)'!L63</f>
        <v>313.585478544235</v>
      </c>
      <c r="K36" s="187"/>
    </row>
    <row r="37" spans="1:12" x14ac:dyDescent="0.25">
      <c r="A37" s="127" t="str">
        <f t="shared" si="0"/>
        <v/>
      </c>
      <c r="B37" s="128"/>
      <c r="C37" s="123"/>
      <c r="D37" s="77"/>
      <c r="E37" s="77"/>
      <c r="F37" s="141">
        <f t="shared" si="1"/>
        <v>0</v>
      </c>
      <c r="H37" s="142"/>
      <c r="I37" s="77"/>
      <c r="J37" s="126">
        <v>0</v>
      </c>
      <c r="K37" s="187"/>
    </row>
    <row r="38" spans="1:12" x14ac:dyDescent="0.25">
      <c r="A38" s="127" t="str">
        <f t="shared" si="0"/>
        <v/>
      </c>
      <c r="B38" s="128"/>
      <c r="C38" s="123"/>
      <c r="D38" s="77"/>
      <c r="E38" s="77"/>
      <c r="F38" s="141">
        <f t="shared" si="1"/>
        <v>0</v>
      </c>
      <c r="H38" s="142"/>
      <c r="I38" s="77"/>
      <c r="J38" s="126">
        <v>0</v>
      </c>
      <c r="K38" s="187"/>
    </row>
    <row r="39" spans="1:12" x14ac:dyDescent="0.25">
      <c r="A39" s="127" t="s">
        <v>71</v>
      </c>
      <c r="B39" s="128"/>
      <c r="C39" s="123"/>
      <c r="D39" s="77"/>
      <c r="E39" s="77"/>
      <c r="F39" s="141">
        <f>D39*E39</f>
        <v>0</v>
      </c>
      <c r="H39" s="142"/>
      <c r="I39" s="77"/>
      <c r="J39" s="126">
        <f>'App.2-ZA_Com. Exp. (2029)'!L45</f>
        <v>1656.1462116349369</v>
      </c>
      <c r="K39" s="187"/>
    </row>
    <row r="40" spans="1:12" x14ac:dyDescent="0.25">
      <c r="A40" s="127" t="s">
        <v>71</v>
      </c>
      <c r="B40" s="128"/>
      <c r="C40" s="123"/>
      <c r="D40" s="77"/>
      <c r="E40" s="77"/>
      <c r="F40" s="141">
        <f>D40*E40</f>
        <v>0</v>
      </c>
      <c r="H40" s="142"/>
      <c r="I40" s="77"/>
      <c r="J40" s="126">
        <f>'App.2-ZA_Com. Exp. (2029)'!L46</f>
        <v>3418935.6234636223</v>
      </c>
      <c r="K40" s="187"/>
    </row>
    <row r="41" spans="1:12" x14ac:dyDescent="0.25">
      <c r="A41" s="127" t="s">
        <v>71</v>
      </c>
      <c r="B41" s="128"/>
      <c r="C41" s="123"/>
      <c r="D41" s="77"/>
      <c r="E41" s="77"/>
      <c r="F41" s="141">
        <f>D41*E41</f>
        <v>0</v>
      </c>
      <c r="H41" s="142"/>
      <c r="I41" s="77"/>
      <c r="J41" s="126">
        <f>'App.2-ZA_Com. Exp. (2029)'!L47</f>
        <v>9032945.874224877</v>
      </c>
      <c r="K41" s="187"/>
      <c r="L41" s="8"/>
    </row>
    <row r="42" spans="1:12" x14ac:dyDescent="0.25">
      <c r="A42" s="127" t="s">
        <v>71</v>
      </c>
      <c r="B42" s="128"/>
      <c r="C42" s="123"/>
      <c r="D42" s="77"/>
      <c r="E42" s="77"/>
      <c r="F42" s="141">
        <f>D42*E42</f>
        <v>0</v>
      </c>
      <c r="H42" s="142"/>
      <c r="I42" s="77"/>
      <c r="J42" s="126">
        <f>'App.2-ZA_Com. Exp. (2029)'!L48</f>
        <v>16709543.974836472</v>
      </c>
      <c r="K42" s="187"/>
    </row>
    <row r="43" spans="1:12" x14ac:dyDescent="0.25">
      <c r="A43" s="127" t="s">
        <v>71</v>
      </c>
      <c r="B43" s="128"/>
      <c r="C43" s="123"/>
      <c r="D43" s="77"/>
      <c r="E43" s="77"/>
      <c r="F43" s="141">
        <f>D43*E43</f>
        <v>0</v>
      </c>
      <c r="H43" s="142"/>
      <c r="I43" s="77"/>
      <c r="J43" s="126">
        <v>0</v>
      </c>
      <c r="K43" s="187"/>
    </row>
    <row r="44" spans="1:12" x14ac:dyDescent="0.25">
      <c r="A44" s="122" t="s">
        <v>72</v>
      </c>
      <c r="B44" s="143"/>
      <c r="C44" s="123"/>
      <c r="D44" s="134"/>
      <c r="E44" s="133"/>
      <c r="F44" s="127">
        <f>SUM(F28:F43)</f>
        <v>0</v>
      </c>
      <c r="G44" s="127"/>
      <c r="H44" s="133"/>
      <c r="I44" s="133"/>
      <c r="J44" s="144">
        <f>SUM(J28:J43)</f>
        <v>109150898.00008297</v>
      </c>
      <c r="K44" s="136">
        <f>F44+J44</f>
        <v>109150898.00008297</v>
      </c>
      <c r="L44" s="145"/>
    </row>
    <row r="45" spans="1:12" ht="8.25" customHeight="1" x14ac:dyDescent="0.25">
      <c r="B45" s="137"/>
      <c r="D45" s="137"/>
    </row>
    <row r="46" spans="1:12" x14ac:dyDescent="0.25">
      <c r="A46" s="118" t="s">
        <v>76</v>
      </c>
      <c r="B46" s="189"/>
      <c r="C46" s="119"/>
      <c r="D46" s="188" t="s">
        <v>77</v>
      </c>
      <c r="E46" s="187" t="s">
        <v>67</v>
      </c>
      <c r="F46" s="194" t="s">
        <v>68</v>
      </c>
      <c r="G46" s="8"/>
      <c r="H46" s="196" t="s">
        <v>66</v>
      </c>
      <c r="I46" s="187" t="s">
        <v>67</v>
      </c>
      <c r="J46" s="194" t="s">
        <v>68</v>
      </c>
      <c r="K46" s="192" t="s">
        <v>63</v>
      </c>
    </row>
    <row r="47" spans="1:12" x14ac:dyDescent="0.25">
      <c r="A47" s="122" t="s">
        <v>75</v>
      </c>
      <c r="B47" s="199"/>
      <c r="C47" s="139"/>
      <c r="D47" s="198"/>
      <c r="E47" s="187"/>
      <c r="F47" s="195"/>
      <c r="G47" s="8"/>
      <c r="H47" s="200"/>
      <c r="I47" s="187"/>
      <c r="J47" s="195"/>
      <c r="K47" s="198"/>
    </row>
    <row r="48" spans="1:12" x14ac:dyDescent="0.25">
      <c r="A48" s="127" t="str">
        <f>IF(A13="","",A13)</f>
        <v>Residential</v>
      </c>
      <c r="B48" s="128"/>
      <c r="C48" s="123"/>
      <c r="D48" s="146">
        <v>1693159177.7264364</v>
      </c>
      <c r="E48" s="147">
        <v>1.4E-2</v>
      </c>
      <c r="F48" s="148">
        <f>D48*E48</f>
        <v>23704228.48817011</v>
      </c>
      <c r="H48" s="146">
        <v>20998378.327048007</v>
      </c>
      <c r="I48" s="147">
        <f>E48</f>
        <v>1.4E-2</v>
      </c>
      <c r="J48" s="148">
        <f>H48*I48</f>
        <v>293977.29657867213</v>
      </c>
      <c r="K48" s="187"/>
    </row>
    <row r="49" spans="1:11" x14ac:dyDescent="0.25">
      <c r="A49" s="127" t="str">
        <f t="shared" ref="A49:A51" si="2">IF(A14="","",A14)</f>
        <v>Residential Seasonal</v>
      </c>
      <c r="B49" s="128"/>
      <c r="C49" s="131"/>
      <c r="D49" s="146">
        <v>14933894.570219152</v>
      </c>
      <c r="E49" s="147">
        <v>1.41E-2</v>
      </c>
      <c r="F49" s="148">
        <f t="shared" ref="F49:F60" si="3">D49*E49</f>
        <v>210567.91344009002</v>
      </c>
      <c r="H49" s="146">
        <v>185208.5570021793</v>
      </c>
      <c r="I49" s="147">
        <f t="shared" ref="I49:I58" si="4">E49</f>
        <v>1.41E-2</v>
      </c>
      <c r="J49" s="148">
        <f t="shared" ref="J49:J59" si="5">H49*I49</f>
        <v>2611.4406537307282</v>
      </c>
      <c r="K49" s="187"/>
    </row>
    <row r="50" spans="1:11" x14ac:dyDescent="0.25">
      <c r="A50" s="127" t="str">
        <f t="shared" si="2"/>
        <v>GS&lt;50</v>
      </c>
      <c r="B50" s="128"/>
      <c r="C50" s="131"/>
      <c r="D50" s="146">
        <v>339988751.70373499</v>
      </c>
      <c r="E50" s="147">
        <v>1.2699999999999999E-2</v>
      </c>
      <c r="F50" s="148">
        <f t="shared" si="3"/>
        <v>4317857.1466374341</v>
      </c>
      <c r="H50" s="146">
        <v>53063691.206551425</v>
      </c>
      <c r="I50" s="147">
        <f t="shared" si="4"/>
        <v>1.2699999999999999E-2</v>
      </c>
      <c r="J50" s="148">
        <f t="shared" si="5"/>
        <v>673908.87832320307</v>
      </c>
      <c r="K50" s="187"/>
    </row>
    <row r="51" spans="1:11" x14ac:dyDescent="0.25">
      <c r="A51" s="127" t="str">
        <f t="shared" si="2"/>
        <v>GS 50 - 2,999</v>
      </c>
      <c r="B51" s="128"/>
      <c r="C51" s="131"/>
      <c r="D51" s="146">
        <v>2237358.7660443904</v>
      </c>
      <c r="E51" s="147">
        <v>5.8750999999999998</v>
      </c>
      <c r="F51" s="148">
        <f t="shared" si="3"/>
        <v>13144706.486387398</v>
      </c>
      <c r="H51" s="146">
        <v>1130028.9849518749</v>
      </c>
      <c r="I51" s="147">
        <f t="shared" si="4"/>
        <v>5.8750999999999998</v>
      </c>
      <c r="J51" s="148">
        <f t="shared" si="5"/>
        <v>6639033.2894907603</v>
      </c>
      <c r="K51" s="187"/>
    </row>
    <row r="52" spans="1:11" x14ac:dyDescent="0.25">
      <c r="A52" s="127" t="str">
        <f>A51&amp;" EV"</f>
        <v>GS 50 - 2,999 EV</v>
      </c>
      <c r="B52" s="128"/>
      <c r="C52" s="131"/>
      <c r="D52" s="146"/>
      <c r="E52" s="147">
        <v>1.002</v>
      </c>
      <c r="F52" s="148"/>
      <c r="H52" s="146">
        <v>30937.373638579218</v>
      </c>
      <c r="I52" s="147">
        <f t="shared" si="4"/>
        <v>1.002</v>
      </c>
      <c r="J52" s="148">
        <f t="shared" si="5"/>
        <v>30999.248385856376</v>
      </c>
      <c r="K52" s="187"/>
    </row>
    <row r="53" spans="1:11" x14ac:dyDescent="0.25">
      <c r="A53" s="127" t="str">
        <f>IF(A17="","",A17)</f>
        <v>GS 3,000 - 4,999</v>
      </c>
      <c r="B53" s="128"/>
      <c r="C53" s="131"/>
      <c r="D53" s="146">
        <v>667757.54187297449</v>
      </c>
      <c r="E53" s="147">
        <v>6.2207999999999997</v>
      </c>
      <c r="F53" s="148">
        <f t="shared" si="3"/>
        <v>4153986.1164833996</v>
      </c>
      <c r="H53" s="146">
        <v>18194.174410052678</v>
      </c>
      <c r="I53" s="147">
        <f t="shared" si="4"/>
        <v>6.2207999999999997</v>
      </c>
      <c r="J53" s="148">
        <f t="shared" si="5"/>
        <v>113182.3201700557</v>
      </c>
      <c r="K53" s="187"/>
    </row>
    <row r="54" spans="1:11" x14ac:dyDescent="0.25">
      <c r="A54" s="127" t="str">
        <f>A53&amp;" EV"</f>
        <v>GS 3,000 - 4,999 EV</v>
      </c>
      <c r="B54" s="128"/>
      <c r="C54" s="131"/>
      <c r="D54" s="146"/>
      <c r="E54" s="147">
        <v>1.057536</v>
      </c>
      <c r="F54" s="148"/>
      <c r="H54" s="146"/>
      <c r="I54" s="147">
        <f t="shared" si="4"/>
        <v>1.057536</v>
      </c>
      <c r="J54" s="148">
        <f t="shared" si="5"/>
        <v>0</v>
      </c>
      <c r="K54" s="187"/>
    </row>
    <row r="55" spans="1:11" x14ac:dyDescent="0.25">
      <c r="A55" s="127" t="str">
        <f t="shared" ref="A55:A60" si="6">IF(A18="","",A18)</f>
        <v>Large Use</v>
      </c>
      <c r="B55" s="128"/>
      <c r="C55" s="131"/>
      <c r="D55" s="146">
        <v>994908.69007255102</v>
      </c>
      <c r="E55" s="147">
        <v>6.6231</v>
      </c>
      <c r="F55" s="148">
        <f t="shared" si="3"/>
        <v>6589379.7452195128</v>
      </c>
      <c r="H55" s="146">
        <v>0</v>
      </c>
      <c r="I55" s="147">
        <f t="shared" si="4"/>
        <v>6.6231</v>
      </c>
      <c r="J55" s="148">
        <f t="shared" si="5"/>
        <v>0</v>
      </c>
      <c r="K55" s="187"/>
    </row>
    <row r="56" spans="1:11" x14ac:dyDescent="0.25">
      <c r="A56" s="127" t="str">
        <f t="shared" si="6"/>
        <v>Street Light</v>
      </c>
      <c r="B56" s="128"/>
      <c r="C56" s="123"/>
      <c r="D56" s="146">
        <v>44723.672843158871</v>
      </c>
      <c r="E56" s="147">
        <v>4.0056000000000003</v>
      </c>
      <c r="F56" s="148">
        <f t="shared" si="3"/>
        <v>179145.14394055717</v>
      </c>
      <c r="H56" s="146">
        <v>0</v>
      </c>
      <c r="I56" s="147">
        <f t="shared" si="4"/>
        <v>4.0056000000000003</v>
      </c>
      <c r="J56" s="148">
        <f t="shared" si="5"/>
        <v>0</v>
      </c>
      <c r="K56" s="187"/>
    </row>
    <row r="57" spans="1:11" x14ac:dyDescent="0.25">
      <c r="A57" s="127" t="str">
        <f t="shared" si="6"/>
        <v>Sentinel Light</v>
      </c>
      <c r="B57" s="128"/>
      <c r="C57" s="123"/>
      <c r="D57" s="146">
        <v>0</v>
      </c>
      <c r="E57" s="147">
        <v>4.2259000000000002</v>
      </c>
      <c r="F57" s="148">
        <f t="shared" si="3"/>
        <v>0</v>
      </c>
      <c r="H57" s="146">
        <v>648.61106870302569</v>
      </c>
      <c r="I57" s="147">
        <f t="shared" si="4"/>
        <v>4.2259000000000002</v>
      </c>
      <c r="J57" s="148">
        <f t="shared" si="5"/>
        <v>2740.9655152321166</v>
      </c>
      <c r="K57" s="187"/>
    </row>
    <row r="58" spans="1:11" x14ac:dyDescent="0.25">
      <c r="A58" s="127" t="str">
        <f t="shared" si="6"/>
        <v>USL</v>
      </c>
      <c r="B58" s="128"/>
      <c r="C58" s="123"/>
      <c r="D58" s="146">
        <v>6562738.1769311791</v>
      </c>
      <c r="E58" s="147">
        <v>1.2800000000000001E-2</v>
      </c>
      <c r="F58" s="148">
        <f t="shared" si="3"/>
        <v>84003.048664719099</v>
      </c>
      <c r="H58" s="146">
        <v>4164.7481311290348</v>
      </c>
      <c r="I58" s="147">
        <f t="shared" si="4"/>
        <v>1.2800000000000001E-2</v>
      </c>
      <c r="J58" s="148">
        <f t="shared" si="5"/>
        <v>53.30877607845165</v>
      </c>
      <c r="K58" s="187"/>
    </row>
    <row r="59" spans="1:11" x14ac:dyDescent="0.25">
      <c r="A59" s="127" t="str">
        <f t="shared" si="6"/>
        <v/>
      </c>
      <c r="B59" s="128"/>
      <c r="C59" s="123"/>
      <c r="D59" s="150"/>
      <c r="E59" s="149"/>
      <c r="F59" s="148">
        <f t="shared" si="3"/>
        <v>0</v>
      </c>
      <c r="H59" s="150"/>
      <c r="I59" s="150"/>
      <c r="J59" s="148">
        <f t="shared" si="5"/>
        <v>0</v>
      </c>
      <c r="K59" s="187"/>
    </row>
    <row r="60" spans="1:11" x14ac:dyDescent="0.25">
      <c r="A60" s="127" t="str">
        <f t="shared" si="6"/>
        <v/>
      </c>
      <c r="B60" s="128"/>
      <c r="C60" s="123"/>
      <c r="D60" s="150"/>
      <c r="E60" s="149"/>
      <c r="F60" s="148">
        <f t="shared" si="3"/>
        <v>0</v>
      </c>
      <c r="H60" s="150"/>
      <c r="I60" s="150"/>
      <c r="J60" s="148">
        <f>H60*I60</f>
        <v>0</v>
      </c>
      <c r="K60" s="187"/>
    </row>
    <row r="61" spans="1:11" x14ac:dyDescent="0.25">
      <c r="A61" s="122" t="s">
        <v>72</v>
      </c>
      <c r="B61" s="143"/>
      <c r="C61" s="123"/>
      <c r="D61" s="144"/>
      <c r="E61" s="151"/>
      <c r="F61" s="144">
        <f>SUM(F48:F60)</f>
        <v>52383874.088943228</v>
      </c>
      <c r="G61" s="127"/>
      <c r="H61" s="124"/>
      <c r="I61" s="127"/>
      <c r="J61" s="144">
        <f>SUM(J48:J60)</f>
        <v>7756506.7478935886</v>
      </c>
      <c r="K61" s="148">
        <f>F61+J61</f>
        <v>60140380.836836815</v>
      </c>
    </row>
    <row r="62" spans="1:11" ht="5.25" customHeight="1" x14ac:dyDescent="0.25"/>
    <row r="63" spans="1:11" x14ac:dyDescent="0.25">
      <c r="A63" s="118" t="s">
        <v>78</v>
      </c>
      <c r="B63" s="193"/>
      <c r="C63" s="119"/>
      <c r="D63" s="192"/>
      <c r="E63" s="187"/>
      <c r="F63" s="194"/>
      <c r="G63" s="8"/>
      <c r="H63" s="196"/>
      <c r="I63" s="187"/>
      <c r="J63" s="194" t="s">
        <v>68</v>
      </c>
      <c r="K63" s="192" t="s">
        <v>63</v>
      </c>
    </row>
    <row r="64" spans="1:11" x14ac:dyDescent="0.25">
      <c r="A64" s="122" t="s">
        <v>75</v>
      </c>
      <c r="B64" s="199"/>
      <c r="C64" s="139"/>
      <c r="D64" s="198"/>
      <c r="E64" s="187"/>
      <c r="F64" s="195"/>
      <c r="G64" s="8"/>
      <c r="H64" s="200"/>
      <c r="I64" s="187"/>
      <c r="J64" s="195"/>
      <c r="K64" s="198"/>
    </row>
    <row r="65" spans="1:11" x14ac:dyDescent="0.25">
      <c r="A65" s="127" t="str">
        <f>IF(A48="","",A48)</f>
        <v>Residential</v>
      </c>
      <c r="B65" s="128"/>
      <c r="C65" s="123"/>
      <c r="D65" s="146">
        <f>D48</f>
        <v>1693159177.7264364</v>
      </c>
      <c r="E65" s="147">
        <v>9.9000000000000008E-3</v>
      </c>
      <c r="F65" s="148">
        <f>D65*E65</f>
        <v>16762275.859491721</v>
      </c>
      <c r="H65" s="146">
        <f t="shared" ref="H65:H70" si="7">H48</f>
        <v>20998378.327048007</v>
      </c>
      <c r="I65" s="147">
        <f>E65</f>
        <v>9.9000000000000008E-3</v>
      </c>
      <c r="J65" s="148">
        <f>H65*I65</f>
        <v>207883.94543777528</v>
      </c>
      <c r="K65" s="187"/>
    </row>
    <row r="66" spans="1:11" x14ac:dyDescent="0.25">
      <c r="A66" s="127" t="str">
        <f>IF(A49="","",A49)</f>
        <v>Residential Seasonal</v>
      </c>
      <c r="B66" s="128"/>
      <c r="C66" s="123"/>
      <c r="D66" s="146">
        <f>D49</f>
        <v>14933894.570219152</v>
      </c>
      <c r="E66" s="147">
        <v>1.21E-2</v>
      </c>
      <c r="F66" s="148">
        <f>D66*E66</f>
        <v>180700.12429965174</v>
      </c>
      <c r="H66" s="146">
        <f t="shared" si="7"/>
        <v>185208.5570021793</v>
      </c>
      <c r="I66" s="147">
        <f t="shared" ref="I66:I75" si="8">E66</f>
        <v>1.21E-2</v>
      </c>
      <c r="J66" s="148">
        <f t="shared" ref="J66:J74" si="9">H66*I66</f>
        <v>2241.0235397263696</v>
      </c>
      <c r="K66" s="187"/>
    </row>
    <row r="67" spans="1:11" x14ac:dyDescent="0.25">
      <c r="A67" s="127" t="str">
        <f>IF(A50="","",A50)</f>
        <v>GS&lt;50</v>
      </c>
      <c r="B67" s="128"/>
      <c r="C67" s="123"/>
      <c r="D67" s="146">
        <f>D50</f>
        <v>339988751.70373499</v>
      </c>
      <c r="E67" s="147">
        <v>9.2999999999999992E-3</v>
      </c>
      <c r="F67" s="148">
        <f t="shared" ref="F67:F75" si="10">D67*E67</f>
        <v>3161895.3908447353</v>
      </c>
      <c r="H67" s="146">
        <f t="shared" si="7"/>
        <v>53063691.206551425</v>
      </c>
      <c r="I67" s="147">
        <f t="shared" si="8"/>
        <v>9.2999999999999992E-3</v>
      </c>
      <c r="J67" s="148">
        <f t="shared" si="9"/>
        <v>493492.3282209282</v>
      </c>
      <c r="K67" s="187"/>
    </row>
    <row r="68" spans="1:11" x14ac:dyDescent="0.25">
      <c r="A68" s="127" t="str">
        <f>IF(A51="","",A51)</f>
        <v>GS 50 - 2,999</v>
      </c>
      <c r="B68" s="128"/>
      <c r="C68" s="123"/>
      <c r="D68" s="146">
        <f>D51</f>
        <v>2237358.7660443904</v>
      </c>
      <c r="E68" s="147">
        <v>4.0755999999999997</v>
      </c>
      <c r="F68" s="148">
        <f t="shared" si="10"/>
        <v>9118579.3868905175</v>
      </c>
      <c r="H68" s="146">
        <f t="shared" si="7"/>
        <v>1130028.9849518749</v>
      </c>
      <c r="I68" s="147">
        <f t="shared" si="8"/>
        <v>4.0755999999999997</v>
      </c>
      <c r="J68" s="148">
        <f t="shared" si="9"/>
        <v>4605546.1310698614</v>
      </c>
      <c r="K68" s="187"/>
    </row>
    <row r="69" spans="1:11" x14ac:dyDescent="0.25">
      <c r="A69" s="127" t="str">
        <f>A68&amp;" EV"</f>
        <v>GS 50 - 2,999 EV</v>
      </c>
      <c r="B69" s="128"/>
      <c r="C69" s="123"/>
      <c r="D69" s="146"/>
      <c r="E69" s="147">
        <v>0.69220000000000004</v>
      </c>
      <c r="F69" s="148"/>
      <c r="H69" s="146">
        <f t="shared" si="7"/>
        <v>30937.373638579218</v>
      </c>
      <c r="I69" s="147">
        <f t="shared" si="8"/>
        <v>0.69220000000000004</v>
      </c>
      <c r="J69" s="148">
        <f t="shared" si="9"/>
        <v>21414.850032624538</v>
      </c>
      <c r="K69" s="187"/>
    </row>
    <row r="70" spans="1:11" x14ac:dyDescent="0.25">
      <c r="A70" s="127" t="str">
        <f>IF(A53="","",A53)</f>
        <v>GS 3,000 - 4,999</v>
      </c>
      <c r="B70" s="128"/>
      <c r="C70" s="123"/>
      <c r="D70" s="146">
        <f>D53</f>
        <v>667757.54187297449</v>
      </c>
      <c r="E70" s="147">
        <v>4.3409000000000004</v>
      </c>
      <c r="F70" s="148">
        <f t="shared" si="10"/>
        <v>2898668.7135163951</v>
      </c>
      <c r="H70" s="146">
        <f t="shared" si="7"/>
        <v>18194.174410052678</v>
      </c>
      <c r="I70" s="147">
        <f t="shared" si="8"/>
        <v>4.3409000000000004</v>
      </c>
      <c r="J70" s="148">
        <f t="shared" si="9"/>
        <v>78979.091696597679</v>
      </c>
      <c r="K70" s="187"/>
    </row>
    <row r="71" spans="1:11" x14ac:dyDescent="0.25">
      <c r="A71" s="127" t="str">
        <f>A70&amp;" EV"</f>
        <v>GS 3,000 - 4,999 EV</v>
      </c>
      <c r="B71" s="128"/>
      <c r="C71" s="123"/>
      <c r="D71" s="146"/>
      <c r="E71" s="147">
        <v>0.73795300000000008</v>
      </c>
      <c r="F71" s="148"/>
      <c r="H71" s="146"/>
      <c r="I71" s="147">
        <f t="shared" si="8"/>
        <v>0.73795300000000008</v>
      </c>
      <c r="J71" s="148">
        <f t="shared" si="9"/>
        <v>0</v>
      </c>
      <c r="K71" s="187"/>
    </row>
    <row r="72" spans="1:11" x14ac:dyDescent="0.25">
      <c r="A72" s="127" t="str">
        <f t="shared" ref="A72:A77" si="11">IF(A55="","",A55)</f>
        <v>Large Use</v>
      </c>
      <c r="B72" s="128"/>
      <c r="C72" s="133"/>
      <c r="D72" s="146">
        <f>D55</f>
        <v>994908.69007255102</v>
      </c>
      <c r="E72" s="147">
        <v>4.4508000000000001</v>
      </c>
      <c r="F72" s="148">
        <f t="shared" si="10"/>
        <v>4428139.5977749098</v>
      </c>
      <c r="H72" s="146">
        <f>H55</f>
        <v>0</v>
      </c>
      <c r="I72" s="147">
        <f t="shared" si="8"/>
        <v>4.4508000000000001</v>
      </c>
      <c r="J72" s="148">
        <f t="shared" si="9"/>
        <v>0</v>
      </c>
      <c r="K72" s="187"/>
    </row>
    <row r="73" spans="1:11" x14ac:dyDescent="0.25">
      <c r="A73" s="127" t="str">
        <f t="shared" si="11"/>
        <v>Street Light</v>
      </c>
      <c r="B73" s="128"/>
      <c r="C73" s="152"/>
      <c r="D73" s="146">
        <f>D56</f>
        <v>44723.672843158871</v>
      </c>
      <c r="E73" s="147">
        <v>2.8249</v>
      </c>
      <c r="F73" s="148">
        <f t="shared" si="10"/>
        <v>126339.9034146395</v>
      </c>
      <c r="H73" s="146">
        <f>H56</f>
        <v>0</v>
      </c>
      <c r="I73" s="147">
        <f t="shared" si="8"/>
        <v>2.8249</v>
      </c>
      <c r="J73" s="148">
        <f t="shared" si="9"/>
        <v>0</v>
      </c>
      <c r="K73" s="187"/>
    </row>
    <row r="74" spans="1:11" x14ac:dyDescent="0.25">
      <c r="A74" s="127" t="str">
        <f t="shared" si="11"/>
        <v>Sentinel Light</v>
      </c>
      <c r="B74" s="128"/>
      <c r="C74" s="152"/>
      <c r="D74" s="146">
        <f>D57</f>
        <v>0</v>
      </c>
      <c r="E74" s="147">
        <v>2.6031</v>
      </c>
      <c r="F74" s="148">
        <f t="shared" si="10"/>
        <v>0</v>
      </c>
      <c r="H74" s="146">
        <f>H57</f>
        <v>648.61106870302569</v>
      </c>
      <c r="I74" s="147">
        <f t="shared" si="8"/>
        <v>2.6031</v>
      </c>
      <c r="J74" s="148">
        <f t="shared" si="9"/>
        <v>1688.3994729408462</v>
      </c>
      <c r="K74" s="187"/>
    </row>
    <row r="75" spans="1:11" x14ac:dyDescent="0.25">
      <c r="A75" s="127" t="str">
        <f t="shared" si="11"/>
        <v>USL</v>
      </c>
      <c r="B75" s="128"/>
      <c r="C75" s="152"/>
      <c r="D75" s="146">
        <f>D58</f>
        <v>6562738.1769311791</v>
      </c>
      <c r="E75" s="147">
        <v>9.4000000000000004E-3</v>
      </c>
      <c r="F75" s="148">
        <f t="shared" si="10"/>
        <v>61689.738863153085</v>
      </c>
      <c r="H75" s="146">
        <f>H58</f>
        <v>4164.7481311290348</v>
      </c>
      <c r="I75" s="147">
        <f t="shared" si="8"/>
        <v>9.4000000000000004E-3</v>
      </c>
      <c r="J75" s="148">
        <f>H75*I75</f>
        <v>39.148632432612928</v>
      </c>
      <c r="K75" s="187"/>
    </row>
    <row r="76" spans="1:11" x14ac:dyDescent="0.25">
      <c r="A76" s="127" t="str">
        <f t="shared" si="11"/>
        <v/>
      </c>
      <c r="B76" s="128"/>
      <c r="C76" s="152"/>
      <c r="D76" s="150"/>
      <c r="E76" s="150"/>
      <c r="F76" s="148">
        <f>D76*E76</f>
        <v>0</v>
      </c>
      <c r="H76" s="150"/>
      <c r="I76" s="150"/>
      <c r="J76" s="148">
        <f>H76*I76</f>
        <v>0</v>
      </c>
      <c r="K76" s="187"/>
    </row>
    <row r="77" spans="1:11" x14ac:dyDescent="0.25">
      <c r="A77" s="127" t="str">
        <f t="shared" si="11"/>
        <v/>
      </c>
      <c r="B77" s="128"/>
      <c r="C77" s="152"/>
      <c r="D77" s="150"/>
      <c r="E77" s="150"/>
      <c r="F77" s="148">
        <f t="shared" ref="F77" si="12">D77*E77</f>
        <v>0</v>
      </c>
      <c r="H77" s="150"/>
      <c r="I77" s="150"/>
      <c r="J77" s="148">
        <f>H77*I77</f>
        <v>0</v>
      </c>
      <c r="K77" s="187"/>
    </row>
    <row r="78" spans="1:11" x14ac:dyDescent="0.25">
      <c r="A78" s="122" t="s">
        <v>72</v>
      </c>
      <c r="B78" s="143"/>
      <c r="C78" s="153"/>
      <c r="D78" s="144"/>
      <c r="E78" s="127"/>
      <c r="F78" s="144">
        <f>SUM(F65:F77)</f>
        <v>36738288.715095729</v>
      </c>
      <c r="G78" s="127"/>
      <c r="H78" s="127"/>
      <c r="I78" s="127"/>
      <c r="J78" s="144">
        <f>SUM(J65:J77)</f>
        <v>5411284.9181028865</v>
      </c>
      <c r="K78" s="148">
        <f>F78+J78</f>
        <v>42149573.633198619</v>
      </c>
    </row>
    <row r="79" spans="1:11" ht="7.5" customHeight="1" x14ac:dyDescent="0.25"/>
    <row r="80" spans="1:11" x14ac:dyDescent="0.25">
      <c r="A80" s="118" t="s">
        <v>79</v>
      </c>
      <c r="B80" s="192"/>
      <c r="C80" s="138"/>
      <c r="D80" s="192"/>
      <c r="E80" s="187"/>
      <c r="F80" s="194"/>
      <c r="G80" s="8"/>
      <c r="H80" s="196"/>
      <c r="I80" s="187"/>
      <c r="J80" s="187" t="s">
        <v>68</v>
      </c>
      <c r="K80" s="192" t="s">
        <v>63</v>
      </c>
    </row>
    <row r="81" spans="1:11" x14ac:dyDescent="0.25">
      <c r="A81" s="122" t="s">
        <v>75</v>
      </c>
      <c r="B81" s="198"/>
      <c r="C81" s="8"/>
      <c r="D81" s="198"/>
      <c r="E81" s="187"/>
      <c r="F81" s="195"/>
      <c r="G81" s="8"/>
      <c r="H81" s="200"/>
      <c r="I81" s="187"/>
      <c r="J81" s="187"/>
      <c r="K81" s="198"/>
    </row>
    <row r="82" spans="1:11" x14ac:dyDescent="0.25">
      <c r="A82" s="127" t="str">
        <f>IF(A65="","",A65)</f>
        <v>Residential</v>
      </c>
      <c r="B82" s="128"/>
      <c r="C82" s="123"/>
      <c r="D82" s="146">
        <v>1693159177.7264364</v>
      </c>
      <c r="E82" s="147">
        <f>0.0041*1.03^4</f>
        <v>4.6145861210000003E-3</v>
      </c>
      <c r="F82" s="148">
        <f>D82*E82</f>
        <v>7813228.842180186</v>
      </c>
      <c r="H82" s="146">
        <v>20998378.327048007</v>
      </c>
      <c r="I82" s="147">
        <f>E82</f>
        <v>4.6145861210000003E-3</v>
      </c>
      <c r="J82" s="148">
        <f>H82*I82</f>
        <v>96898.82519150294</v>
      </c>
      <c r="K82" s="187"/>
    </row>
    <row r="83" spans="1:11" x14ac:dyDescent="0.25">
      <c r="A83" s="127" t="str">
        <f>IF(A66="","",A66)</f>
        <v>Residential Seasonal</v>
      </c>
      <c r="B83" s="128"/>
      <c r="C83" s="123"/>
      <c r="D83" s="146">
        <v>14933894.570219152</v>
      </c>
      <c r="E83" s="147">
        <f>E82</f>
        <v>4.6145861210000003E-3</v>
      </c>
      <c r="F83" s="148">
        <f t="shared" ref="F83:F90" si="13">D83*E83</f>
        <v>68913.742616210569</v>
      </c>
      <c r="H83" s="146">
        <v>185208.5570021793</v>
      </c>
      <c r="I83" s="147">
        <f t="shared" ref="I83:I90" si="14">E83</f>
        <v>4.6145861210000003E-3</v>
      </c>
      <c r="J83" s="148">
        <f t="shared" ref="J83:J90" si="15">H83*I83</f>
        <v>854.66083663269399</v>
      </c>
      <c r="K83" s="187"/>
    </row>
    <row r="84" spans="1:11" x14ac:dyDescent="0.25">
      <c r="A84" s="127" t="str">
        <f>IF(A67="","",A67)</f>
        <v>GS&lt;50</v>
      </c>
      <c r="B84" s="128"/>
      <c r="C84" s="123"/>
      <c r="D84" s="146">
        <v>339988751.70373499</v>
      </c>
      <c r="E84" s="147">
        <f t="shared" ref="E84:E90" si="16">E83</f>
        <v>4.6145861210000003E-3</v>
      </c>
      <c r="F84" s="148">
        <f t="shared" si="13"/>
        <v>1568907.3749081707</v>
      </c>
      <c r="H84" s="146">
        <v>53063691.206551425</v>
      </c>
      <c r="I84" s="147">
        <f t="shared" si="14"/>
        <v>4.6145861210000003E-3</v>
      </c>
      <c r="J84" s="148">
        <f t="shared" si="15"/>
        <v>244866.97297078196</v>
      </c>
      <c r="K84" s="187"/>
    </row>
    <row r="85" spans="1:11" x14ac:dyDescent="0.25">
      <c r="A85" s="127" t="str">
        <f>IF(A68="","",A68)</f>
        <v>GS 50 - 2,999</v>
      </c>
      <c r="B85" s="128"/>
      <c r="C85" s="123"/>
      <c r="D85" s="146">
        <v>493869968.78055912</v>
      </c>
      <c r="E85" s="147">
        <f t="shared" si="16"/>
        <v>4.6145861210000003E-3</v>
      </c>
      <c r="F85" s="148">
        <f>D85*E85</f>
        <v>2279005.5035134717</v>
      </c>
      <c r="H85" s="146">
        <v>951762551.74078131</v>
      </c>
      <c r="I85" s="147">
        <f t="shared" si="14"/>
        <v>4.6145861210000003E-3</v>
      </c>
      <c r="J85" s="148">
        <f t="shared" si="15"/>
        <v>4391990.2617505537</v>
      </c>
      <c r="K85" s="187"/>
    </row>
    <row r="86" spans="1:11" x14ac:dyDescent="0.25">
      <c r="A86" s="127" t="str">
        <f>IF(A70="","",A70)</f>
        <v>GS 3,000 - 4,999</v>
      </c>
      <c r="B86" s="128"/>
      <c r="C86" s="123"/>
      <c r="D86" s="146">
        <v>9049031.1588918138</v>
      </c>
      <c r="E86" s="147">
        <f t="shared" si="16"/>
        <v>4.6145861210000003E-3</v>
      </c>
      <c r="F86" s="148">
        <f t="shared" si="13"/>
        <v>41757.533594318709</v>
      </c>
      <c r="H86" s="146">
        <v>332115031.26269394</v>
      </c>
      <c r="I86" s="147">
        <f t="shared" si="14"/>
        <v>4.6145861210000003E-3</v>
      </c>
      <c r="J86" s="148">
        <f t="shared" si="15"/>
        <v>1532573.4138403088</v>
      </c>
      <c r="K86" s="187"/>
    </row>
    <row r="87" spans="1:11" x14ac:dyDescent="0.25">
      <c r="A87" s="127" t="str">
        <f t="shared" ref="A87" si="17">IF(A72="","",A72)</f>
        <v>Large Use</v>
      </c>
      <c r="B87" s="128"/>
      <c r="C87" s="123"/>
      <c r="D87" s="146">
        <v>0</v>
      </c>
      <c r="E87" s="147">
        <f t="shared" si="16"/>
        <v>4.6145861210000003E-3</v>
      </c>
      <c r="F87" s="148">
        <f t="shared" si="13"/>
        <v>0</v>
      </c>
      <c r="H87" s="146">
        <v>581193057.94771326</v>
      </c>
      <c r="I87" s="147">
        <f t="shared" si="14"/>
        <v>4.6145861210000003E-3</v>
      </c>
      <c r="J87" s="148">
        <f t="shared" si="15"/>
        <v>2681965.4188270667</v>
      </c>
      <c r="K87" s="187"/>
    </row>
    <row r="88" spans="1:11" x14ac:dyDescent="0.25">
      <c r="A88" s="127" t="str">
        <f>IF(A73="","",A73)</f>
        <v>Street Light</v>
      </c>
      <c r="B88" s="128"/>
      <c r="C88" s="123"/>
      <c r="D88" s="146">
        <v>0</v>
      </c>
      <c r="E88" s="147">
        <f t="shared" si="16"/>
        <v>4.6145861210000003E-3</v>
      </c>
      <c r="F88" s="148">
        <f t="shared" si="13"/>
        <v>0</v>
      </c>
      <c r="H88" s="146">
        <v>17552170.321666948</v>
      </c>
      <c r="I88" s="147">
        <f t="shared" si="14"/>
        <v>4.6145861210000003E-3</v>
      </c>
      <c r="J88" s="148">
        <f t="shared" si="15"/>
        <v>80996.001559792407</v>
      </c>
      <c r="K88" s="187"/>
    </row>
    <row r="89" spans="1:11" x14ac:dyDescent="0.25">
      <c r="A89" s="127" t="str">
        <f>IF(A74="","",A74)</f>
        <v>Sentinel Light</v>
      </c>
      <c r="B89" s="128"/>
      <c r="C89" s="123"/>
      <c r="D89" s="146">
        <v>242220.79189333392</v>
      </c>
      <c r="E89" s="147">
        <f t="shared" si="16"/>
        <v>4.6145861210000003E-3</v>
      </c>
      <c r="F89" s="148">
        <f t="shared" si="13"/>
        <v>1117.7487044886082</v>
      </c>
      <c r="H89" s="146">
        <v>0</v>
      </c>
      <c r="I89" s="147">
        <f t="shared" si="14"/>
        <v>4.6145861210000003E-3</v>
      </c>
      <c r="J89" s="148">
        <f t="shared" si="15"/>
        <v>0</v>
      </c>
      <c r="K89" s="187"/>
    </row>
    <row r="90" spans="1:11" x14ac:dyDescent="0.25">
      <c r="A90" s="127" t="str">
        <f>IF(A75="","",A75)</f>
        <v>USL</v>
      </c>
      <c r="B90" s="128"/>
      <c r="C90" s="123"/>
      <c r="D90" s="146">
        <v>6562738.1769311791</v>
      </c>
      <c r="E90" s="147">
        <f t="shared" si="16"/>
        <v>4.6145861210000003E-3</v>
      </c>
      <c r="F90" s="148">
        <f t="shared" si="13"/>
        <v>30284.320507023465</v>
      </c>
      <c r="H90" s="146">
        <v>4164.7481311290348</v>
      </c>
      <c r="I90" s="147">
        <f t="shared" si="14"/>
        <v>4.6145861210000003E-3</v>
      </c>
      <c r="J90" s="148">
        <f t="shared" si="15"/>
        <v>19.218588923368735</v>
      </c>
      <c r="K90" s="187"/>
    </row>
    <row r="91" spans="1:11" x14ac:dyDescent="0.25">
      <c r="A91" s="127" t="str">
        <f>IF(A76="","",A76)</f>
        <v/>
      </c>
      <c r="B91" s="128"/>
      <c r="C91" s="123"/>
      <c r="D91" s="150"/>
      <c r="E91" s="150"/>
      <c r="F91" s="148">
        <f>D91*E91</f>
        <v>0</v>
      </c>
      <c r="H91" s="150"/>
      <c r="I91" s="150"/>
      <c r="J91" s="148">
        <f>H91*I91</f>
        <v>0</v>
      </c>
      <c r="K91" s="187"/>
    </row>
    <row r="92" spans="1:11" x14ac:dyDescent="0.25">
      <c r="A92" s="127" t="str">
        <f>IF(A77="","",A77)</f>
        <v/>
      </c>
      <c r="B92" s="128"/>
      <c r="C92" s="123"/>
      <c r="D92" s="150"/>
      <c r="E92" s="150"/>
      <c r="F92" s="148">
        <f t="shared" ref="F92" si="18">D92*E92</f>
        <v>0</v>
      </c>
      <c r="H92" s="150"/>
      <c r="I92" s="150"/>
      <c r="J92" s="148">
        <f>H92*I92</f>
        <v>0</v>
      </c>
      <c r="K92" s="187"/>
    </row>
    <row r="93" spans="1:11" x14ac:dyDescent="0.25">
      <c r="A93" s="122" t="s">
        <v>72</v>
      </c>
      <c r="B93" s="143"/>
      <c r="C93" s="123"/>
      <c r="D93" s="144"/>
      <c r="E93" s="127"/>
      <c r="F93" s="144">
        <f>SUM(F82:F92)</f>
        <v>11803215.066023871</v>
      </c>
      <c r="G93" s="127"/>
      <c r="H93" s="127"/>
      <c r="I93" s="127"/>
      <c r="J93" s="144">
        <f>SUM(J82:J92)</f>
        <v>9030164.7735655624</v>
      </c>
      <c r="K93" s="148">
        <f>F93+J93</f>
        <v>20833379.839589432</v>
      </c>
    </row>
    <row r="94" spans="1:11" ht="6.75" customHeight="1" x14ac:dyDescent="0.25"/>
    <row r="95" spans="1:11" x14ac:dyDescent="0.25">
      <c r="A95" s="118" t="s">
        <v>80</v>
      </c>
      <c r="B95" s="192"/>
      <c r="C95" s="138"/>
      <c r="D95" s="192"/>
      <c r="E95" s="187"/>
      <c r="F95" s="194"/>
      <c r="G95" s="8"/>
      <c r="H95" s="196"/>
      <c r="I95" s="187"/>
      <c r="J95" s="187" t="s">
        <v>68</v>
      </c>
      <c r="K95" s="192" t="s">
        <v>63</v>
      </c>
    </row>
    <row r="96" spans="1:11" x14ac:dyDescent="0.25">
      <c r="A96" s="122" t="s">
        <v>75</v>
      </c>
      <c r="B96" s="198"/>
      <c r="C96" s="8"/>
      <c r="D96" s="198"/>
      <c r="E96" s="187"/>
      <c r="F96" s="195"/>
      <c r="G96" s="8"/>
      <c r="H96" s="200"/>
      <c r="I96" s="187"/>
      <c r="J96" s="187"/>
      <c r="K96" s="198"/>
    </row>
    <row r="97" spans="1:11" x14ac:dyDescent="0.25">
      <c r="A97" s="127" t="str">
        <f t="shared" ref="A97:A102" si="19">IF(A82="","",A82)</f>
        <v>Residential</v>
      </c>
      <c r="B97" s="128"/>
      <c r="C97" s="123"/>
      <c r="D97" s="150"/>
      <c r="E97" s="150"/>
      <c r="F97" s="148">
        <f>D97*E97</f>
        <v>0</v>
      </c>
      <c r="H97" s="150"/>
      <c r="I97" s="149">
        <v>4.0000000000000002E-4</v>
      </c>
      <c r="J97" s="148">
        <f>H97*I97</f>
        <v>0</v>
      </c>
      <c r="K97" s="187"/>
    </row>
    <row r="98" spans="1:11" x14ac:dyDescent="0.25">
      <c r="A98" s="127" t="str">
        <f t="shared" si="19"/>
        <v>Residential Seasonal</v>
      </c>
      <c r="B98" s="128"/>
      <c r="C98" s="123"/>
      <c r="D98" s="150"/>
      <c r="E98" s="150"/>
      <c r="F98" s="148">
        <f t="shared" ref="F98:F107" si="20">D98*E98</f>
        <v>0</v>
      </c>
      <c r="H98" s="150"/>
      <c r="I98" s="150">
        <f>I97</f>
        <v>4.0000000000000002E-4</v>
      </c>
      <c r="J98" s="148">
        <f t="shared" ref="J98:J105" si="21">H98*I98</f>
        <v>0</v>
      </c>
      <c r="K98" s="187"/>
    </row>
    <row r="99" spans="1:11" x14ac:dyDescent="0.25">
      <c r="A99" s="127" t="str">
        <f t="shared" si="19"/>
        <v>GS&lt;50</v>
      </c>
      <c r="B99" s="128"/>
      <c r="C99" s="123"/>
      <c r="D99" s="150"/>
      <c r="E99" s="150"/>
      <c r="F99" s="148">
        <f t="shared" si="20"/>
        <v>0</v>
      </c>
      <c r="H99" s="146"/>
      <c r="I99" s="150">
        <f t="shared" ref="I99:I105" si="22">I98</f>
        <v>4.0000000000000002E-4</v>
      </c>
      <c r="J99" s="148">
        <f t="shared" si="21"/>
        <v>0</v>
      </c>
      <c r="K99" s="187"/>
    </row>
    <row r="100" spans="1:11" x14ac:dyDescent="0.25">
      <c r="A100" s="127" t="str">
        <f t="shared" si="19"/>
        <v>GS 50 - 2,999</v>
      </c>
      <c r="B100" s="128"/>
      <c r="C100" s="123"/>
      <c r="D100" s="150"/>
      <c r="E100" s="150"/>
      <c r="F100" s="148">
        <f t="shared" si="20"/>
        <v>0</v>
      </c>
      <c r="H100" s="150">
        <v>50800.785243269143</v>
      </c>
      <c r="I100" s="150">
        <f t="shared" si="22"/>
        <v>4.0000000000000002E-4</v>
      </c>
      <c r="J100" s="148">
        <f t="shared" si="21"/>
        <v>20.320314097307659</v>
      </c>
      <c r="K100" s="187"/>
    </row>
    <row r="101" spans="1:11" x14ac:dyDescent="0.25">
      <c r="A101" s="127" t="str">
        <f t="shared" si="19"/>
        <v>GS 3,000 - 4,999</v>
      </c>
      <c r="B101" s="128"/>
      <c r="C101" s="123"/>
      <c r="D101" s="150"/>
      <c r="E101" s="150"/>
      <c r="F101" s="148">
        <f t="shared" si="20"/>
        <v>0</v>
      </c>
      <c r="H101" s="150">
        <v>104872754.07687443</v>
      </c>
      <c r="I101" s="150">
        <f t="shared" si="22"/>
        <v>4.0000000000000002E-4</v>
      </c>
      <c r="J101" s="148">
        <f t="shared" si="21"/>
        <v>41949.101630749778</v>
      </c>
      <c r="K101" s="187"/>
    </row>
    <row r="102" spans="1:11" x14ac:dyDescent="0.25">
      <c r="A102" s="127" t="str">
        <f t="shared" si="19"/>
        <v>Large Use</v>
      </c>
      <c r="B102" s="128"/>
      <c r="C102" s="123"/>
      <c r="D102" s="150"/>
      <c r="E102" s="150"/>
      <c r="F102" s="148">
        <f t="shared" si="20"/>
        <v>0</v>
      </c>
      <c r="H102" s="150">
        <v>277077434.49629843</v>
      </c>
      <c r="I102" s="150">
        <f t="shared" si="22"/>
        <v>4.0000000000000002E-4</v>
      </c>
      <c r="J102" s="148">
        <f t="shared" si="21"/>
        <v>110830.97379851938</v>
      </c>
      <c r="K102" s="187"/>
    </row>
    <row r="103" spans="1:11" x14ac:dyDescent="0.25">
      <c r="A103" s="127" t="str">
        <f>IF(A88="","",A88)</f>
        <v>Street Light</v>
      </c>
      <c r="B103" s="128"/>
      <c r="C103" s="123"/>
      <c r="D103" s="150"/>
      <c r="E103" s="150"/>
      <c r="F103" s="148">
        <f t="shared" si="20"/>
        <v>0</v>
      </c>
      <c r="H103" s="150">
        <v>512550129.33951187</v>
      </c>
      <c r="I103" s="150">
        <f t="shared" si="22"/>
        <v>4.0000000000000002E-4</v>
      </c>
      <c r="J103" s="148">
        <f t="shared" si="21"/>
        <v>205020.05173580477</v>
      </c>
      <c r="K103" s="187"/>
    </row>
    <row r="104" spans="1:11" x14ac:dyDescent="0.25">
      <c r="A104" s="127" t="str">
        <f>IF(A89="","",A89)</f>
        <v>Sentinel Light</v>
      </c>
      <c r="B104" s="128"/>
      <c r="C104" s="123"/>
      <c r="D104" s="150"/>
      <c r="E104" s="150"/>
      <c r="F104" s="148">
        <f t="shared" si="20"/>
        <v>0</v>
      </c>
      <c r="H104" s="150"/>
      <c r="I104" s="150">
        <f t="shared" si="22"/>
        <v>4.0000000000000002E-4</v>
      </c>
      <c r="J104" s="148">
        <f t="shared" si="21"/>
        <v>0</v>
      </c>
      <c r="K104" s="187"/>
    </row>
    <row r="105" spans="1:11" x14ac:dyDescent="0.25">
      <c r="A105" s="127" t="str">
        <f>IF(A90="","",A90)</f>
        <v>USL</v>
      </c>
      <c r="B105" s="128"/>
      <c r="C105" s="123"/>
      <c r="D105" s="150"/>
      <c r="E105" s="150"/>
      <c r="F105" s="148">
        <f t="shared" si="20"/>
        <v>0</v>
      </c>
      <c r="H105" s="150"/>
      <c r="I105" s="150">
        <f t="shared" si="22"/>
        <v>4.0000000000000002E-4</v>
      </c>
      <c r="J105" s="148">
        <f t="shared" si="21"/>
        <v>0</v>
      </c>
      <c r="K105" s="187"/>
    </row>
    <row r="106" spans="1:11" x14ac:dyDescent="0.25">
      <c r="A106" s="127" t="str">
        <f>IF(A91="","",A91)</f>
        <v/>
      </c>
      <c r="B106" s="128"/>
      <c r="C106" s="123"/>
      <c r="D106" s="150"/>
      <c r="E106" s="150"/>
      <c r="F106" s="148">
        <f t="shared" si="20"/>
        <v>0</v>
      </c>
      <c r="H106" s="150"/>
      <c r="I106" s="150"/>
      <c r="J106" s="148">
        <f>H106*I106</f>
        <v>0</v>
      </c>
      <c r="K106" s="187"/>
    </row>
    <row r="107" spans="1:11" x14ac:dyDescent="0.25">
      <c r="A107" s="127" t="str">
        <f>IF(A92="","",A92)</f>
        <v/>
      </c>
      <c r="B107" s="128"/>
      <c r="C107" s="123"/>
      <c r="D107" s="150"/>
      <c r="E107" s="150"/>
      <c r="F107" s="148">
        <f t="shared" si="20"/>
        <v>0</v>
      </c>
      <c r="H107" s="150"/>
      <c r="I107" s="150"/>
      <c r="J107" s="148">
        <f>H107*I107</f>
        <v>0</v>
      </c>
      <c r="K107" s="187"/>
    </row>
    <row r="108" spans="1:11" x14ac:dyDescent="0.25">
      <c r="A108" s="122" t="s">
        <v>72</v>
      </c>
      <c r="B108" s="143"/>
      <c r="C108" s="123"/>
      <c r="D108" s="144"/>
      <c r="E108" s="127"/>
      <c r="F108" s="144">
        <f>SUM(F97:F107)</f>
        <v>0</v>
      </c>
      <c r="G108" s="127"/>
      <c r="H108" s="127"/>
      <c r="I108" s="127"/>
      <c r="J108" s="144">
        <f>SUM(J97:J107)</f>
        <v>357820.44747917121</v>
      </c>
      <c r="K108" s="148">
        <f>F108+J108</f>
        <v>357820.44747917121</v>
      </c>
    </row>
    <row r="109" spans="1:11" ht="6.75" customHeight="1" x14ac:dyDescent="0.25">
      <c r="A109" s="122"/>
      <c r="B109" s="140"/>
      <c r="C109" s="123"/>
      <c r="D109" s="154"/>
      <c r="E109" s="153"/>
      <c r="F109" s="144"/>
      <c r="H109" s="125"/>
      <c r="I109" s="153"/>
      <c r="J109" s="144"/>
      <c r="K109" s="155"/>
    </row>
    <row r="110" spans="1:11" x14ac:dyDescent="0.25">
      <c r="A110" s="118" t="s">
        <v>81</v>
      </c>
      <c r="B110" s="192"/>
      <c r="C110" s="138"/>
      <c r="D110" s="192"/>
      <c r="E110" s="187"/>
      <c r="F110" s="194"/>
      <c r="G110" s="8"/>
      <c r="H110" s="196"/>
      <c r="I110" s="187"/>
      <c r="J110" s="187" t="s">
        <v>68</v>
      </c>
      <c r="K110" s="192" t="s">
        <v>63</v>
      </c>
    </row>
    <row r="111" spans="1:11" x14ac:dyDescent="0.25">
      <c r="A111" s="122" t="s">
        <v>75</v>
      </c>
      <c r="B111" s="198"/>
      <c r="C111" s="8"/>
      <c r="D111" s="198"/>
      <c r="E111" s="187"/>
      <c r="F111" s="195"/>
      <c r="G111" s="8"/>
      <c r="H111" s="200"/>
      <c r="I111" s="187"/>
      <c r="J111" s="187"/>
      <c r="K111" s="198"/>
    </row>
    <row r="112" spans="1:11" x14ac:dyDescent="0.25">
      <c r="A112" s="127" t="str">
        <f t="shared" ref="A112:A117" si="23">IF(A97="","",A97)</f>
        <v>Residential</v>
      </c>
      <c r="B112" s="128"/>
      <c r="C112" s="123"/>
      <c r="D112" s="146">
        <v>1693159177.7264364</v>
      </c>
      <c r="E112" s="147">
        <f>I112</f>
        <v>4.0000000000000002E-4</v>
      </c>
      <c r="F112" s="148">
        <f>D112*E112</f>
        <v>677263.67109057459</v>
      </c>
      <c r="H112" s="146">
        <v>20998378.327048007</v>
      </c>
      <c r="I112" s="147">
        <f>I97</f>
        <v>4.0000000000000002E-4</v>
      </c>
      <c r="J112" s="148">
        <f>H112*I112</f>
        <v>8399.3513308192032</v>
      </c>
      <c r="K112" s="187"/>
    </row>
    <row r="113" spans="1:11" x14ac:dyDescent="0.25">
      <c r="A113" s="127" t="str">
        <f t="shared" si="23"/>
        <v>Residential Seasonal</v>
      </c>
      <c r="B113" s="128"/>
      <c r="C113" s="123"/>
      <c r="D113" s="146">
        <v>14933894.570219152</v>
      </c>
      <c r="E113" s="147">
        <f t="shared" ref="E113:E120" si="24">I113</f>
        <v>4.0000000000000002E-4</v>
      </c>
      <c r="F113" s="148">
        <f t="shared" ref="F113:F122" si="25">D113*E113</f>
        <v>5973.5578280876607</v>
      </c>
      <c r="H113" s="146">
        <v>185208.5570021793</v>
      </c>
      <c r="I113" s="147">
        <f t="shared" ref="I113:I120" si="26">I98</f>
        <v>4.0000000000000002E-4</v>
      </c>
      <c r="J113" s="148">
        <f t="shared" ref="J113:J120" si="27">H113*I113</f>
        <v>74.083422800871716</v>
      </c>
      <c r="K113" s="187"/>
    </row>
    <row r="114" spans="1:11" x14ac:dyDescent="0.25">
      <c r="A114" s="127" t="str">
        <f t="shared" si="23"/>
        <v>GS&lt;50</v>
      </c>
      <c r="B114" s="128"/>
      <c r="C114" s="123"/>
      <c r="D114" s="146">
        <v>339988751.70373499</v>
      </c>
      <c r="E114" s="147">
        <f t="shared" si="24"/>
        <v>4.0000000000000002E-4</v>
      </c>
      <c r="F114" s="148">
        <f t="shared" si="25"/>
        <v>135995.50068149401</v>
      </c>
      <c r="H114" s="146">
        <v>53012890.421308152</v>
      </c>
      <c r="I114" s="147">
        <f t="shared" si="26"/>
        <v>4.0000000000000002E-4</v>
      </c>
      <c r="J114" s="148">
        <f t="shared" si="27"/>
        <v>21205.156168523263</v>
      </c>
      <c r="K114" s="187"/>
    </row>
    <row r="115" spans="1:11" x14ac:dyDescent="0.25">
      <c r="A115" s="127" t="str">
        <f t="shared" si="23"/>
        <v>GS 50 - 2,999</v>
      </c>
      <c r="B115" s="128"/>
      <c r="C115" s="123"/>
      <c r="D115" s="146">
        <v>493869968.78055912</v>
      </c>
      <c r="E115" s="147">
        <f t="shared" si="24"/>
        <v>4.0000000000000002E-4</v>
      </c>
      <c r="F115" s="148">
        <f t="shared" si="25"/>
        <v>197547.98751222366</v>
      </c>
      <c r="H115" s="146">
        <v>846889797.66390681</v>
      </c>
      <c r="I115" s="147">
        <f t="shared" si="26"/>
        <v>4.0000000000000002E-4</v>
      </c>
      <c r="J115" s="148">
        <f t="shared" si="27"/>
        <v>338755.91906556272</v>
      </c>
      <c r="K115" s="187"/>
    </row>
    <row r="116" spans="1:11" x14ac:dyDescent="0.25">
      <c r="A116" s="127" t="str">
        <f t="shared" si="23"/>
        <v>GS 3,000 - 4,999</v>
      </c>
      <c r="B116" s="128"/>
      <c r="C116" s="123"/>
      <c r="D116" s="146">
        <v>9049031.1588918138</v>
      </c>
      <c r="E116" s="147">
        <f t="shared" si="24"/>
        <v>4.0000000000000002E-4</v>
      </c>
      <c r="F116" s="148">
        <f t="shared" si="25"/>
        <v>3619.6124635567257</v>
      </c>
      <c r="H116" s="146">
        <v>55037596.766395494</v>
      </c>
      <c r="I116" s="147">
        <f t="shared" si="26"/>
        <v>4.0000000000000002E-4</v>
      </c>
      <c r="J116" s="148">
        <f t="shared" si="27"/>
        <v>22015.0387065582</v>
      </c>
      <c r="K116" s="187"/>
    </row>
    <row r="117" spans="1:11" x14ac:dyDescent="0.25">
      <c r="A117" s="127" t="str">
        <f t="shared" si="23"/>
        <v>Large Use</v>
      </c>
      <c r="B117" s="128"/>
      <c r="C117" s="123"/>
      <c r="D117" s="146">
        <v>0</v>
      </c>
      <c r="E117" s="147">
        <f t="shared" si="24"/>
        <v>4.0000000000000002E-4</v>
      </c>
      <c r="F117" s="148">
        <f t="shared" si="25"/>
        <v>0</v>
      </c>
      <c r="H117" s="146">
        <v>68642928.608201414</v>
      </c>
      <c r="I117" s="147">
        <f t="shared" si="26"/>
        <v>4.0000000000000002E-4</v>
      </c>
      <c r="J117" s="148">
        <f t="shared" si="27"/>
        <v>27457.171443280567</v>
      </c>
      <c r="K117" s="187"/>
    </row>
    <row r="118" spans="1:11" x14ac:dyDescent="0.25">
      <c r="A118" s="127" t="str">
        <f>IF(A103="","",A103)</f>
        <v>Street Light</v>
      </c>
      <c r="B118" s="128"/>
      <c r="C118" s="123"/>
      <c r="D118" s="146">
        <v>0</v>
      </c>
      <c r="E118" s="147">
        <f t="shared" si="24"/>
        <v>4.0000000000000002E-4</v>
      </c>
      <c r="F118" s="148">
        <f t="shared" si="25"/>
        <v>0</v>
      </c>
      <c r="H118" s="146">
        <v>17552170.321666948</v>
      </c>
      <c r="I118" s="147">
        <f t="shared" si="26"/>
        <v>4.0000000000000002E-4</v>
      </c>
      <c r="J118" s="148">
        <f t="shared" si="27"/>
        <v>7020.8681286667797</v>
      </c>
      <c r="K118" s="187"/>
    </row>
    <row r="119" spans="1:11" x14ac:dyDescent="0.25">
      <c r="A119" s="127" t="str">
        <f>IF(A104="","",A104)</f>
        <v>Sentinel Light</v>
      </c>
      <c r="B119" s="128"/>
      <c r="C119" s="123"/>
      <c r="D119" s="146">
        <v>242220.79189333392</v>
      </c>
      <c r="E119" s="147">
        <f t="shared" si="24"/>
        <v>4.0000000000000002E-4</v>
      </c>
      <c r="F119" s="148">
        <f t="shared" si="25"/>
        <v>96.88831675733357</v>
      </c>
      <c r="H119" s="146">
        <v>0</v>
      </c>
      <c r="I119" s="147">
        <f t="shared" si="26"/>
        <v>4.0000000000000002E-4</v>
      </c>
      <c r="J119" s="148">
        <f t="shared" si="27"/>
        <v>0</v>
      </c>
      <c r="K119" s="187"/>
    </row>
    <row r="120" spans="1:11" x14ac:dyDescent="0.25">
      <c r="A120" s="127" t="str">
        <f>IF(A105="","",A105)</f>
        <v>USL</v>
      </c>
      <c r="B120" s="128"/>
      <c r="C120" s="123"/>
      <c r="D120" s="146">
        <v>6562738.1769311791</v>
      </c>
      <c r="E120" s="147">
        <f t="shared" si="24"/>
        <v>4.0000000000000002E-4</v>
      </c>
      <c r="F120" s="148">
        <f t="shared" si="25"/>
        <v>2625.0952707724718</v>
      </c>
      <c r="H120" s="146">
        <v>4164.7481311290348</v>
      </c>
      <c r="I120" s="147">
        <f t="shared" si="26"/>
        <v>4.0000000000000002E-4</v>
      </c>
      <c r="J120" s="148">
        <f t="shared" si="27"/>
        <v>1.6658992524516141</v>
      </c>
      <c r="K120" s="187"/>
    </row>
    <row r="121" spans="1:11" x14ac:dyDescent="0.25">
      <c r="A121" s="127" t="str">
        <f>IF(A106="","",A106)</f>
        <v/>
      </c>
      <c r="B121" s="128"/>
      <c r="C121" s="123"/>
      <c r="D121" s="150"/>
      <c r="E121" s="150"/>
      <c r="F121" s="148">
        <f>D121*E121</f>
        <v>0</v>
      </c>
      <c r="H121" s="150"/>
      <c r="I121" s="150"/>
      <c r="J121" s="148">
        <f>H121*I121</f>
        <v>0</v>
      </c>
      <c r="K121" s="187"/>
    </row>
    <row r="122" spans="1:11" x14ac:dyDescent="0.25">
      <c r="A122" s="127" t="str">
        <f>IF(A107="","",A107)</f>
        <v/>
      </c>
      <c r="B122" s="128"/>
      <c r="C122" s="123"/>
      <c r="D122" s="150"/>
      <c r="E122" s="150"/>
      <c r="F122" s="148">
        <f t="shared" si="25"/>
        <v>0</v>
      </c>
      <c r="H122" s="150"/>
      <c r="I122" s="150"/>
      <c r="J122" s="148">
        <f>H122*I122</f>
        <v>0</v>
      </c>
      <c r="K122" s="187"/>
    </row>
    <row r="123" spans="1:11" x14ac:dyDescent="0.25">
      <c r="A123" s="122" t="s">
        <v>72</v>
      </c>
      <c r="B123" s="143"/>
      <c r="C123" s="123"/>
      <c r="D123" s="144"/>
      <c r="E123" s="127"/>
      <c r="F123" s="144">
        <f>SUM(F112:F122)</f>
        <v>1023122.3131634664</v>
      </c>
      <c r="G123" s="127"/>
      <c r="H123" s="127"/>
      <c r="I123" s="127"/>
      <c r="J123" s="144">
        <f>SUM(J112:J122)</f>
        <v>424929.25416546408</v>
      </c>
      <c r="K123" s="148">
        <f>F123+J123</f>
        <v>1448051.5673289304</v>
      </c>
    </row>
    <row r="124" spans="1:11" ht="6.75" customHeight="1" x14ac:dyDescent="0.25">
      <c r="A124" s="122"/>
      <c r="B124" s="140"/>
      <c r="C124" s="123"/>
      <c r="D124" s="154"/>
      <c r="E124" s="153"/>
      <c r="F124" s="144"/>
      <c r="H124" s="125"/>
      <c r="I124" s="153"/>
      <c r="J124" s="144"/>
      <c r="K124" s="155"/>
    </row>
    <row r="125" spans="1:11" ht="15" customHeight="1" x14ac:dyDescent="0.25">
      <c r="A125" s="118" t="s">
        <v>82</v>
      </c>
      <c r="B125" s="192"/>
      <c r="C125" s="119"/>
      <c r="D125" s="194"/>
      <c r="E125" s="193"/>
      <c r="F125" s="187"/>
      <c r="G125" s="8"/>
      <c r="H125" s="196"/>
      <c r="I125" s="193"/>
      <c r="J125" s="187" t="s">
        <v>68</v>
      </c>
      <c r="K125" s="192" t="s">
        <v>63</v>
      </c>
    </row>
    <row r="126" spans="1:11" x14ac:dyDescent="0.25">
      <c r="A126" s="122" t="s">
        <v>75</v>
      </c>
      <c r="B126" s="198"/>
      <c r="C126" s="119"/>
      <c r="D126" s="195"/>
      <c r="E126" s="199"/>
      <c r="F126" s="187"/>
      <c r="G126" s="8"/>
      <c r="H126" s="200"/>
      <c r="I126" s="199"/>
      <c r="J126" s="187"/>
      <c r="K126" s="198"/>
    </row>
    <row r="127" spans="1:11" x14ac:dyDescent="0.25">
      <c r="A127" s="127" t="str">
        <f t="shared" ref="A127:A132" si="28">IF(A112="","",A112)</f>
        <v>Residential</v>
      </c>
      <c r="B127" s="128"/>
      <c r="C127" s="123"/>
      <c r="D127" s="146">
        <f>D112</f>
        <v>1693159177.7264364</v>
      </c>
      <c r="E127" s="147">
        <v>1.5E-3</v>
      </c>
      <c r="F127" s="148">
        <f>D127*E127</f>
        <v>2539738.7665896546</v>
      </c>
      <c r="H127" s="146">
        <f>H82</f>
        <v>20998378.327048007</v>
      </c>
      <c r="I127" s="147">
        <f>E127</f>
        <v>1.5E-3</v>
      </c>
      <c r="J127" s="148">
        <f>H127*I127</f>
        <v>31497.567490572012</v>
      </c>
      <c r="K127" s="187"/>
    </row>
    <row r="128" spans="1:11" x14ac:dyDescent="0.25">
      <c r="A128" s="127" t="str">
        <f t="shared" si="28"/>
        <v>Residential Seasonal</v>
      </c>
      <c r="B128" s="128"/>
      <c r="C128" s="123"/>
      <c r="D128" s="146">
        <f t="shared" ref="D128:D135" si="29">D113</f>
        <v>14933894.570219152</v>
      </c>
      <c r="E128" s="147">
        <f>E127</f>
        <v>1.5E-3</v>
      </c>
      <c r="F128" s="148">
        <f t="shared" ref="F128:F136" si="30">D128*E128</f>
        <v>22400.841855328727</v>
      </c>
      <c r="H128" s="146">
        <f t="shared" ref="H128:H135" si="31">H83</f>
        <v>185208.5570021793</v>
      </c>
      <c r="I128" s="147">
        <f t="shared" ref="I128:I135" si="32">E128</f>
        <v>1.5E-3</v>
      </c>
      <c r="J128" s="148">
        <f t="shared" ref="J128:J135" si="33">H128*I128</f>
        <v>277.81283550326896</v>
      </c>
      <c r="K128" s="187"/>
    </row>
    <row r="129" spans="1:11" x14ac:dyDescent="0.25">
      <c r="A129" s="127" t="str">
        <f t="shared" si="28"/>
        <v>GS&lt;50</v>
      </c>
      <c r="B129" s="128"/>
      <c r="C129" s="123"/>
      <c r="D129" s="146">
        <f t="shared" si="29"/>
        <v>339988751.70373499</v>
      </c>
      <c r="E129" s="147">
        <f t="shared" ref="E129:E135" si="34">E128</f>
        <v>1.5E-3</v>
      </c>
      <c r="F129" s="148">
        <f t="shared" si="30"/>
        <v>509983.12755560252</v>
      </c>
      <c r="H129" s="146">
        <f t="shared" si="31"/>
        <v>53063691.206551425</v>
      </c>
      <c r="I129" s="147">
        <f t="shared" si="32"/>
        <v>1.5E-3</v>
      </c>
      <c r="J129" s="148">
        <f t="shared" si="33"/>
        <v>79595.536809827143</v>
      </c>
      <c r="K129" s="187"/>
    </row>
    <row r="130" spans="1:11" x14ac:dyDescent="0.25">
      <c r="A130" s="127" t="str">
        <f t="shared" si="28"/>
        <v>GS 50 - 2,999</v>
      </c>
      <c r="B130" s="128"/>
      <c r="C130" s="123"/>
      <c r="D130" s="146">
        <f t="shared" si="29"/>
        <v>493869968.78055912</v>
      </c>
      <c r="E130" s="147">
        <f t="shared" si="34"/>
        <v>1.5E-3</v>
      </c>
      <c r="F130" s="148">
        <f t="shared" si="30"/>
        <v>740804.95317083865</v>
      </c>
      <c r="H130" s="146">
        <f t="shared" si="31"/>
        <v>951762551.74078131</v>
      </c>
      <c r="I130" s="147">
        <f t="shared" si="32"/>
        <v>1.5E-3</v>
      </c>
      <c r="J130" s="148">
        <f t="shared" si="33"/>
        <v>1427643.8276111721</v>
      </c>
      <c r="K130" s="187"/>
    </row>
    <row r="131" spans="1:11" x14ac:dyDescent="0.25">
      <c r="A131" s="127" t="str">
        <f t="shared" si="28"/>
        <v>GS 3,000 - 4,999</v>
      </c>
      <c r="B131" s="128"/>
      <c r="C131" s="123"/>
      <c r="D131" s="146">
        <f t="shared" si="29"/>
        <v>9049031.1588918138</v>
      </c>
      <c r="E131" s="147">
        <f t="shared" si="34"/>
        <v>1.5E-3</v>
      </c>
      <c r="F131" s="148">
        <f t="shared" si="30"/>
        <v>13573.546738337722</v>
      </c>
      <c r="H131" s="146">
        <f t="shared" si="31"/>
        <v>332115031.26269394</v>
      </c>
      <c r="I131" s="147">
        <f t="shared" si="32"/>
        <v>1.5E-3</v>
      </c>
      <c r="J131" s="148">
        <f t="shared" si="33"/>
        <v>498172.54689404095</v>
      </c>
      <c r="K131" s="187"/>
    </row>
    <row r="132" spans="1:11" x14ac:dyDescent="0.25">
      <c r="A132" s="127" t="str">
        <f t="shared" si="28"/>
        <v>Large Use</v>
      </c>
      <c r="B132" s="128"/>
      <c r="C132" s="123"/>
      <c r="D132" s="146">
        <f t="shared" si="29"/>
        <v>0</v>
      </c>
      <c r="E132" s="147">
        <f t="shared" si="34"/>
        <v>1.5E-3</v>
      </c>
      <c r="F132" s="148">
        <f>D132*E132</f>
        <v>0</v>
      </c>
      <c r="H132" s="146">
        <f t="shared" si="31"/>
        <v>581193057.94771326</v>
      </c>
      <c r="I132" s="147">
        <f t="shared" si="32"/>
        <v>1.5E-3</v>
      </c>
      <c r="J132" s="148">
        <f t="shared" si="33"/>
        <v>871789.58692156989</v>
      </c>
      <c r="K132" s="187"/>
    </row>
    <row r="133" spans="1:11" x14ac:dyDescent="0.25">
      <c r="A133" s="127" t="str">
        <f>IF(A118="","",A118)</f>
        <v>Street Light</v>
      </c>
      <c r="B133" s="128"/>
      <c r="C133" s="123"/>
      <c r="D133" s="146">
        <f t="shared" si="29"/>
        <v>0</v>
      </c>
      <c r="E133" s="147">
        <f t="shared" si="34"/>
        <v>1.5E-3</v>
      </c>
      <c r="F133" s="148">
        <f t="shared" si="30"/>
        <v>0</v>
      </c>
      <c r="H133" s="146">
        <f t="shared" si="31"/>
        <v>17552170.321666948</v>
      </c>
      <c r="I133" s="147">
        <f t="shared" si="32"/>
        <v>1.5E-3</v>
      </c>
      <c r="J133" s="148">
        <f t="shared" si="33"/>
        <v>26328.255482500423</v>
      </c>
      <c r="K133" s="187"/>
    </row>
    <row r="134" spans="1:11" x14ac:dyDescent="0.25">
      <c r="A134" s="127" t="str">
        <f>IF(A119="","",A119)</f>
        <v>Sentinel Light</v>
      </c>
      <c r="B134" s="128"/>
      <c r="C134" s="123"/>
      <c r="D134" s="146">
        <f t="shared" si="29"/>
        <v>242220.79189333392</v>
      </c>
      <c r="E134" s="147">
        <f t="shared" si="34"/>
        <v>1.5E-3</v>
      </c>
      <c r="F134" s="148">
        <f t="shared" si="30"/>
        <v>363.33118784000089</v>
      </c>
      <c r="H134" s="146">
        <f t="shared" si="31"/>
        <v>0</v>
      </c>
      <c r="I134" s="147">
        <f t="shared" si="32"/>
        <v>1.5E-3</v>
      </c>
      <c r="J134" s="148">
        <f t="shared" si="33"/>
        <v>0</v>
      </c>
      <c r="K134" s="187"/>
    </row>
    <row r="135" spans="1:11" x14ac:dyDescent="0.25">
      <c r="A135" s="127" t="str">
        <f>IF(A120="","",A120)</f>
        <v>USL</v>
      </c>
      <c r="B135" s="128"/>
      <c r="C135" s="123"/>
      <c r="D135" s="146">
        <f t="shared" si="29"/>
        <v>6562738.1769311791</v>
      </c>
      <c r="E135" s="147">
        <f t="shared" si="34"/>
        <v>1.5E-3</v>
      </c>
      <c r="F135" s="148">
        <f t="shared" si="30"/>
        <v>9844.1072653967694</v>
      </c>
      <c r="H135" s="146">
        <f t="shared" si="31"/>
        <v>4164.7481311290348</v>
      </c>
      <c r="I135" s="147">
        <f t="shared" si="32"/>
        <v>1.5E-3</v>
      </c>
      <c r="J135" s="148">
        <f t="shared" si="33"/>
        <v>6.2471221966935522</v>
      </c>
      <c r="K135" s="187"/>
    </row>
    <row r="136" spans="1:11" x14ac:dyDescent="0.25">
      <c r="A136" s="127" t="str">
        <f>IF(A121="","",A121)</f>
        <v/>
      </c>
      <c r="B136" s="128"/>
      <c r="C136" s="123"/>
      <c r="D136" s="150"/>
      <c r="E136" s="150"/>
      <c r="F136" s="148">
        <f t="shared" si="30"/>
        <v>0</v>
      </c>
      <c r="H136" s="150"/>
      <c r="I136" s="150"/>
      <c r="J136" s="148">
        <f>H136*I136</f>
        <v>0</v>
      </c>
      <c r="K136" s="187"/>
    </row>
    <row r="137" spans="1:11" x14ac:dyDescent="0.25">
      <c r="A137" s="127" t="str">
        <f>IF(A122="","",A122)</f>
        <v/>
      </c>
      <c r="B137" s="128"/>
      <c r="C137" s="123"/>
      <c r="D137" s="150"/>
      <c r="E137" s="150"/>
      <c r="F137" s="148">
        <f>D137*E137</f>
        <v>0</v>
      </c>
      <c r="H137" s="150"/>
      <c r="I137" s="150"/>
      <c r="J137" s="148">
        <f>H137*I137</f>
        <v>0</v>
      </c>
      <c r="K137" s="187"/>
    </row>
    <row r="138" spans="1:11" x14ac:dyDescent="0.25">
      <c r="A138" s="122" t="s">
        <v>72</v>
      </c>
      <c r="B138" s="143"/>
      <c r="C138" s="131"/>
      <c r="D138" s="144"/>
      <c r="E138" s="127"/>
      <c r="F138" s="144">
        <f>SUM(F127:F137)</f>
        <v>3836708.6743629994</v>
      </c>
      <c r="G138" s="127"/>
      <c r="H138" s="127"/>
      <c r="I138" s="127"/>
      <c r="J138" s="144">
        <f>SUM(J127:J137)</f>
        <v>2935311.381167382</v>
      </c>
      <c r="K138" s="148">
        <f>F138+J138</f>
        <v>6772020.0555303814</v>
      </c>
    </row>
    <row r="139" spans="1:11" ht="6.75" customHeight="1" x14ac:dyDescent="0.25"/>
    <row r="140" spans="1:11" ht="15.75" customHeight="1" x14ac:dyDescent="0.25">
      <c r="A140" s="118" t="s">
        <v>83</v>
      </c>
      <c r="B140" s="192"/>
      <c r="C140" s="119"/>
      <c r="D140" s="194"/>
      <c r="E140" s="193"/>
      <c r="F140" s="187"/>
      <c r="G140" s="8"/>
      <c r="H140" s="196"/>
      <c r="I140" s="193"/>
      <c r="J140" s="187" t="s">
        <v>68</v>
      </c>
      <c r="K140" s="192" t="s">
        <v>63</v>
      </c>
    </row>
    <row r="141" spans="1:11" x14ac:dyDescent="0.25">
      <c r="A141" s="122" t="s">
        <v>75</v>
      </c>
      <c r="B141" s="198"/>
      <c r="C141" s="119"/>
      <c r="D141" s="195"/>
      <c r="E141" s="199"/>
      <c r="F141" s="187"/>
      <c r="G141" s="8"/>
      <c r="H141" s="200"/>
      <c r="I141" s="199"/>
      <c r="J141" s="187"/>
      <c r="K141" s="198"/>
    </row>
    <row r="142" spans="1:11" x14ac:dyDescent="0.25">
      <c r="A142" s="127" t="str">
        <f t="shared" ref="A142:A147" si="35">IF(A127="","",A127)</f>
        <v>Residential</v>
      </c>
      <c r="B142" s="128"/>
      <c r="C142" s="123"/>
      <c r="D142" s="146">
        <v>1621225436.3820386</v>
      </c>
      <c r="E142" s="147">
        <v>1.6806469934725243E-3</v>
      </c>
      <c r="F142" s="148">
        <f>D142*E142</f>
        <v>2724707.6553966543</v>
      </c>
      <c r="H142" s="146">
        <v>20106263.790446695</v>
      </c>
      <c r="I142" s="147">
        <f>E142</f>
        <v>1.6806469934725243E-3</v>
      </c>
      <c r="J142" s="148">
        <f>H142*I142</f>
        <v>33791.531789379718</v>
      </c>
      <c r="K142" s="187"/>
    </row>
    <row r="143" spans="1:11" x14ac:dyDescent="0.25">
      <c r="A143" s="127" t="str">
        <f t="shared" si="35"/>
        <v>Residential Seasonal</v>
      </c>
      <c r="B143" s="128"/>
      <c r="C143" s="123"/>
      <c r="D143" s="146">
        <v>14299429.17357455</v>
      </c>
      <c r="E143" s="147">
        <v>2.3447857360062831E-3</v>
      </c>
      <c r="F143" s="148">
        <f t="shared" ref="F143:F152" si="36">D143*E143</f>
        <v>33529.097559229718</v>
      </c>
      <c r="H143" s="146">
        <v>177339.98527577281</v>
      </c>
      <c r="I143" s="147">
        <f t="shared" ref="I143:I150" si="37">E143</f>
        <v>2.3447857360062831E-3</v>
      </c>
      <c r="J143" s="148">
        <f t="shared" ref="J143:J150" si="38">H143*I143</f>
        <v>415.82426789819635</v>
      </c>
      <c r="K143" s="187"/>
    </row>
    <row r="144" spans="1:11" x14ac:dyDescent="0.25">
      <c r="A144" s="127" t="str">
        <f t="shared" si="35"/>
        <v>GS&lt;50</v>
      </c>
      <c r="B144" s="128"/>
      <c r="C144" s="123"/>
      <c r="D144" s="146">
        <v>325544354.95309901</v>
      </c>
      <c r="E144" s="147">
        <v>1.7908437159247E-3</v>
      </c>
      <c r="F144" s="148">
        <f t="shared" si="36"/>
        <v>582999.06232251739</v>
      </c>
      <c r="H144" s="146">
        <v>50809284.24455709</v>
      </c>
      <c r="I144" s="147">
        <f t="shared" si="37"/>
        <v>1.7908437159247E-3</v>
      </c>
      <c r="J144" s="148">
        <f t="shared" si="38"/>
        <v>90991.487399996928</v>
      </c>
      <c r="K144" s="187"/>
    </row>
    <row r="145" spans="1:12" x14ac:dyDescent="0.25">
      <c r="A145" s="127" t="str">
        <f t="shared" si="35"/>
        <v>GS 50 - 2,999</v>
      </c>
      <c r="B145" s="128"/>
      <c r="C145" s="123"/>
      <c r="D145" s="146">
        <v>1160966.3585904541</v>
      </c>
      <c r="E145" s="147">
        <v>0.68969536969017708</v>
      </c>
      <c r="F145" s="148">
        <f t="shared" si="36"/>
        <v>800713.1218859019</v>
      </c>
      <c r="H145" s="146">
        <v>2237358.7660443904</v>
      </c>
      <c r="I145" s="147">
        <f t="shared" si="37"/>
        <v>0.68969536969017708</v>
      </c>
      <c r="J145" s="148">
        <f t="shared" si="38"/>
        <v>1543095.9812765443</v>
      </c>
      <c r="K145" s="187"/>
    </row>
    <row r="146" spans="1:12" x14ac:dyDescent="0.25">
      <c r="A146" s="127" t="str">
        <f t="shared" si="35"/>
        <v>GS 3,000 - 4,999</v>
      </c>
      <c r="B146" s="128"/>
      <c r="C146" s="123"/>
      <c r="D146" s="146">
        <v>18194.174410052678</v>
      </c>
      <c r="E146" s="147">
        <v>0.61924462109540435</v>
      </c>
      <c r="F146" s="148">
        <f t="shared" si="36"/>
        <v>11266.644638696773</v>
      </c>
      <c r="H146" s="146">
        <v>667757.54187297449</v>
      </c>
      <c r="I146" s="147">
        <f t="shared" si="37"/>
        <v>0.61924462109540435</v>
      </c>
      <c r="J146" s="148">
        <f t="shared" si="38"/>
        <v>413505.2660007287</v>
      </c>
      <c r="K146" s="187"/>
    </row>
    <row r="147" spans="1:12" x14ac:dyDescent="0.25">
      <c r="A147" s="127" t="str">
        <f t="shared" si="35"/>
        <v>Large Use</v>
      </c>
      <c r="B147" s="128"/>
      <c r="C147" s="123"/>
      <c r="D147" s="146">
        <v>0</v>
      </c>
      <c r="E147" s="147">
        <v>0.5490491937894254</v>
      </c>
      <c r="F147" s="148">
        <f t="shared" si="36"/>
        <v>0</v>
      </c>
      <c r="H147" s="146">
        <v>994908.69007255102</v>
      </c>
      <c r="I147" s="147">
        <f t="shared" si="37"/>
        <v>0.5490491937894254</v>
      </c>
      <c r="J147" s="148">
        <f t="shared" si="38"/>
        <v>546253.81417842745</v>
      </c>
      <c r="K147" s="187"/>
    </row>
    <row r="148" spans="1:12" x14ac:dyDescent="0.25">
      <c r="A148" s="127" t="str">
        <f>IF(A133="","",A133)</f>
        <v>Street Light</v>
      </c>
      <c r="B148" s="128"/>
      <c r="C148" s="156"/>
      <c r="D148" s="146">
        <v>0</v>
      </c>
      <c r="E148" s="147">
        <v>0.48514966864866188</v>
      </c>
      <c r="F148" s="148">
        <f t="shared" si="36"/>
        <v>0</v>
      </c>
      <c r="H148" s="146">
        <v>44723.672843158871</v>
      </c>
      <c r="I148" s="147">
        <f t="shared" si="37"/>
        <v>0.48514966864866188</v>
      </c>
      <c r="J148" s="148">
        <f t="shared" si="38"/>
        <v>21697.675060609683</v>
      </c>
      <c r="K148" s="187"/>
    </row>
    <row r="149" spans="1:12" x14ac:dyDescent="0.25">
      <c r="A149" s="127" t="str">
        <f>IF(A134="","",A134)</f>
        <v>Sentinel Light</v>
      </c>
      <c r="B149" s="128"/>
      <c r="C149" s="156"/>
      <c r="D149" s="146">
        <v>648.61106870302569</v>
      </c>
      <c r="E149" s="146">
        <v>0.51536311633266141</v>
      </c>
      <c r="F149" s="148">
        <f t="shared" si="36"/>
        <v>334.27022165464928</v>
      </c>
      <c r="H149" s="146">
        <v>0</v>
      </c>
      <c r="I149" s="147">
        <f t="shared" si="37"/>
        <v>0.51536311633266141</v>
      </c>
      <c r="J149" s="148">
        <f t="shared" si="38"/>
        <v>0</v>
      </c>
      <c r="K149" s="187"/>
    </row>
    <row r="150" spans="1:12" x14ac:dyDescent="0.25">
      <c r="A150" s="127" t="str">
        <f>IF(A135="","",A135)</f>
        <v>USL</v>
      </c>
      <c r="B150" s="128"/>
      <c r="C150" s="156"/>
      <c r="D150" s="146">
        <v>6283920.7351096245</v>
      </c>
      <c r="E150" s="150">
        <v>1.8177173891858391E-3</v>
      </c>
      <c r="F150" s="148">
        <f t="shared" si="36"/>
        <v>11422.391992474226</v>
      </c>
      <c r="H150" s="146">
        <v>3987.8091174968486</v>
      </c>
      <c r="I150" s="147">
        <f t="shared" si="37"/>
        <v>1.8177173891858391E-3</v>
      </c>
      <c r="J150" s="148">
        <f t="shared" si="38"/>
        <v>7.2487099776278567</v>
      </c>
      <c r="K150" s="187"/>
    </row>
    <row r="151" spans="1:12" ht="14.25" customHeight="1" x14ac:dyDescent="0.25">
      <c r="A151" s="127" t="str">
        <f>IF(A136="","",A136)</f>
        <v/>
      </c>
      <c r="B151" s="128"/>
      <c r="C151" s="123"/>
      <c r="D151" s="150"/>
      <c r="E151" s="150"/>
      <c r="F151" s="148">
        <f>D151*E151</f>
        <v>0</v>
      </c>
      <c r="H151" s="150"/>
      <c r="I151" s="150"/>
      <c r="J151" s="148">
        <f>H151*I151</f>
        <v>0</v>
      </c>
      <c r="K151" s="187"/>
    </row>
    <row r="152" spans="1:12" x14ac:dyDescent="0.25">
      <c r="A152" s="127" t="str">
        <f>IF(A137="","",A137)</f>
        <v/>
      </c>
      <c r="B152" s="128"/>
      <c r="C152" s="123"/>
      <c r="D152" s="150"/>
      <c r="E152" s="150"/>
      <c r="F152" s="148">
        <f t="shared" si="36"/>
        <v>0</v>
      </c>
      <c r="H152" s="150"/>
      <c r="I152" s="150"/>
      <c r="J152" s="148">
        <f>H152*I152</f>
        <v>0</v>
      </c>
      <c r="K152" s="187"/>
    </row>
    <row r="153" spans="1:12" x14ac:dyDescent="0.25">
      <c r="A153" s="122" t="s">
        <v>72</v>
      </c>
      <c r="B153" s="143"/>
      <c r="C153" s="123"/>
      <c r="D153" s="141"/>
      <c r="E153" s="127"/>
      <c r="F153" s="148">
        <f>SUM(F142:F152)</f>
        <v>4164972.2440171293</v>
      </c>
      <c r="G153" s="127"/>
      <c r="H153" s="127"/>
      <c r="I153" s="127"/>
      <c r="J153" s="148">
        <f>SUM(J142:J152)</f>
        <v>2649758.828683563</v>
      </c>
      <c r="K153" s="135">
        <f>F153+J153</f>
        <v>6814731.0727006923</v>
      </c>
    </row>
    <row r="155" spans="1:12" x14ac:dyDescent="0.25">
      <c r="A155" s="118" t="s">
        <v>84</v>
      </c>
      <c r="B155" s="193"/>
      <c r="C155" s="119"/>
      <c r="D155" s="194"/>
      <c r="E155" s="193"/>
      <c r="F155" s="187"/>
      <c r="G155" s="8"/>
      <c r="H155" s="192"/>
      <c r="I155" s="193"/>
      <c r="J155" s="187" t="s">
        <v>68</v>
      </c>
      <c r="K155" s="194" t="s">
        <v>63</v>
      </c>
    </row>
    <row r="156" spans="1:12" x14ac:dyDescent="0.25">
      <c r="A156" s="122" t="s">
        <v>75</v>
      </c>
      <c r="B156" s="199"/>
      <c r="C156" s="119"/>
      <c r="D156" s="195"/>
      <c r="E156" s="199"/>
      <c r="F156" s="187"/>
      <c r="G156" s="8"/>
      <c r="H156" s="198"/>
      <c r="I156" s="199"/>
      <c r="J156" s="187"/>
      <c r="K156" s="185"/>
      <c r="L156" s="131"/>
    </row>
    <row r="157" spans="1:12" x14ac:dyDescent="0.25">
      <c r="A157" s="157" t="str">
        <f>A142</f>
        <v>Residential</v>
      </c>
      <c r="B157" s="143"/>
      <c r="C157" s="123"/>
      <c r="D157" s="146">
        <v>177469.97350598665</v>
      </c>
      <c r="E157" s="158">
        <v>0.43</v>
      </c>
      <c r="F157" s="148">
        <f>D157*E157*12</f>
        <v>915745.06329089112</v>
      </c>
      <c r="H157" s="150">
        <v>2200.963556405798</v>
      </c>
      <c r="I157" s="159">
        <f>E157</f>
        <v>0.43</v>
      </c>
      <c r="J157" s="148">
        <f>H157*I157*12</f>
        <v>11356.971951053918</v>
      </c>
      <c r="K157" s="185"/>
      <c r="L157" s="131"/>
    </row>
    <row r="158" spans="1:12" x14ac:dyDescent="0.25">
      <c r="A158" s="157" t="str">
        <f t="shared" ref="A158:A159" si="39">A143</f>
        <v>Residential Seasonal</v>
      </c>
      <c r="B158" s="143"/>
      <c r="C158" s="123"/>
      <c r="D158" s="146">
        <v>1526.3854261511726</v>
      </c>
      <c r="E158" s="158">
        <f>E157</f>
        <v>0.43</v>
      </c>
      <c r="F158" s="148">
        <f t="shared" ref="F158:F164" si="40">D158*E158*12</f>
        <v>7876.1487989400503</v>
      </c>
      <c r="H158" s="150">
        <v>18.930068166569804</v>
      </c>
      <c r="I158" s="159">
        <f>E158</f>
        <v>0.43</v>
      </c>
      <c r="J158" s="148">
        <f t="shared" ref="J158:J163" si="41">H158*I158*12</f>
        <v>97.679151739500185</v>
      </c>
      <c r="K158" s="185"/>
      <c r="L158" s="131"/>
    </row>
    <row r="159" spans="1:12" x14ac:dyDescent="0.25">
      <c r="A159" s="157" t="str">
        <f t="shared" si="39"/>
        <v>GS&lt;50</v>
      </c>
      <c r="B159" s="143"/>
      <c r="C159" s="123"/>
      <c r="D159" s="146">
        <v>10790.261288589958</v>
      </c>
      <c r="E159" s="158">
        <f>E158</f>
        <v>0.43</v>
      </c>
      <c r="F159" s="148">
        <f t="shared" si="40"/>
        <v>55677.748249124183</v>
      </c>
      <c r="H159" s="150">
        <v>1684.0883417069033</v>
      </c>
      <c r="I159" s="159">
        <f>E159</f>
        <v>0.43</v>
      </c>
      <c r="J159" s="148">
        <f t="shared" si="41"/>
        <v>8689.8958432076215</v>
      </c>
      <c r="K159" s="185"/>
      <c r="L159" s="131"/>
    </row>
    <row r="160" spans="1:12" x14ac:dyDescent="0.25">
      <c r="A160" s="160"/>
      <c r="B160" s="143"/>
      <c r="C160" s="123"/>
      <c r="D160" s="150"/>
      <c r="E160" s="150"/>
      <c r="F160" s="148">
        <f t="shared" si="40"/>
        <v>0</v>
      </c>
      <c r="H160" s="150"/>
      <c r="I160" s="150"/>
      <c r="J160" s="148">
        <f t="shared" si="41"/>
        <v>0</v>
      </c>
      <c r="K160" s="185"/>
      <c r="L160" s="131"/>
    </row>
    <row r="161" spans="1:12" x14ac:dyDescent="0.25">
      <c r="A161" s="160"/>
      <c r="B161" s="143"/>
      <c r="C161" s="123"/>
      <c r="D161" s="150"/>
      <c r="E161" s="150"/>
      <c r="F161" s="148">
        <f t="shared" si="40"/>
        <v>0</v>
      </c>
      <c r="H161" s="150"/>
      <c r="I161" s="150"/>
      <c r="J161" s="148">
        <f t="shared" si="41"/>
        <v>0</v>
      </c>
      <c r="K161" s="185"/>
      <c r="L161" s="131"/>
    </row>
    <row r="162" spans="1:12" x14ac:dyDescent="0.25">
      <c r="A162" s="160"/>
      <c r="B162" s="143"/>
      <c r="C162" s="123"/>
      <c r="D162" s="150"/>
      <c r="E162" s="150"/>
      <c r="F162" s="148">
        <f t="shared" si="40"/>
        <v>0</v>
      </c>
      <c r="H162" s="150"/>
      <c r="I162" s="150"/>
      <c r="J162" s="148">
        <f t="shared" si="41"/>
        <v>0</v>
      </c>
      <c r="K162" s="185"/>
      <c r="L162" s="131"/>
    </row>
    <row r="163" spans="1:12" x14ac:dyDescent="0.25">
      <c r="A163" s="160"/>
      <c r="B163" s="143"/>
      <c r="C163" s="123"/>
      <c r="D163" s="150"/>
      <c r="E163" s="150"/>
      <c r="F163" s="148">
        <f t="shared" si="40"/>
        <v>0</v>
      </c>
      <c r="H163" s="150"/>
      <c r="I163" s="150"/>
      <c r="J163" s="148">
        <f t="shared" si="41"/>
        <v>0</v>
      </c>
      <c r="K163" s="185"/>
      <c r="L163" s="131"/>
    </row>
    <row r="164" spans="1:12" x14ac:dyDescent="0.25">
      <c r="A164" s="160"/>
      <c r="B164" s="143"/>
      <c r="C164" s="123"/>
      <c r="D164" s="150"/>
      <c r="E164" s="150"/>
      <c r="F164" s="148">
        <f t="shared" si="40"/>
        <v>0</v>
      </c>
      <c r="H164" s="150"/>
      <c r="I164" s="150"/>
      <c r="J164" s="148">
        <f>H164*I164*12</f>
        <v>0</v>
      </c>
      <c r="K164" s="161"/>
      <c r="L164" s="131"/>
    </row>
    <row r="165" spans="1:12" x14ac:dyDescent="0.25">
      <c r="A165" s="122" t="s">
        <v>72</v>
      </c>
      <c r="B165" s="143"/>
      <c r="C165" s="123"/>
      <c r="D165" s="127"/>
      <c r="E165" s="127"/>
      <c r="F165" s="148">
        <f>SUM(F157:F164)</f>
        <v>979298.96033895528</v>
      </c>
      <c r="G165" s="127"/>
      <c r="H165" s="127"/>
      <c r="I165" s="127"/>
      <c r="J165" s="148">
        <f>SUM(J157:J164)</f>
        <v>20144.546946001039</v>
      </c>
      <c r="K165" s="148">
        <f>F165+J165</f>
        <v>999443.50728495629</v>
      </c>
    </row>
    <row r="166" spans="1:12" x14ac:dyDescent="0.25">
      <c r="A166" s="127"/>
      <c r="B166" s="127"/>
      <c r="C166" s="123"/>
      <c r="D166" s="127"/>
      <c r="E166" s="127"/>
      <c r="F166" s="127"/>
      <c r="G166" s="127"/>
      <c r="H166" s="127"/>
      <c r="I166" s="127"/>
      <c r="J166" s="127"/>
    </row>
    <row r="167" spans="1:12" x14ac:dyDescent="0.25">
      <c r="A167" s="122" t="s">
        <v>85</v>
      </c>
      <c r="B167" s="127"/>
      <c r="C167" s="123"/>
      <c r="D167" s="127"/>
      <c r="E167" s="127"/>
      <c r="F167" s="148">
        <f>SUM(F24+F61+F78+F93+F138+F153+F165+F123)</f>
        <v>399237164.6407007</v>
      </c>
      <c r="G167" s="127"/>
      <c r="H167" s="127"/>
      <c r="I167" s="127"/>
      <c r="J167" s="148">
        <f>J24+J44+J61+J78+J93+J108+J123+J138+J153+J165</f>
        <v>177490667.61582658</v>
      </c>
      <c r="K167" s="135">
        <f>+F167+J167</f>
        <v>576727832.2565273</v>
      </c>
    </row>
    <row r="168" spans="1:12" ht="15.75" thickBot="1" x14ac:dyDescent="0.3">
      <c r="A168" s="122" t="s">
        <v>86</v>
      </c>
      <c r="B168" s="162">
        <v>0.13100000000000001</v>
      </c>
      <c r="C168" s="123"/>
      <c r="D168" s="150"/>
      <c r="E168" s="150"/>
      <c r="F168" s="163">
        <f>-F167*B168</f>
        <v>-52300068.567931794</v>
      </c>
      <c r="G168" s="127"/>
      <c r="H168" s="150"/>
      <c r="I168" s="150"/>
      <c r="J168" s="127">
        <v>0</v>
      </c>
      <c r="K168" s="135">
        <f>+F168+J168</f>
        <v>-52300068.567931794</v>
      </c>
    </row>
    <row r="169" spans="1:12" ht="15.75" thickBot="1" x14ac:dyDescent="0.3">
      <c r="A169" s="122" t="s">
        <v>48</v>
      </c>
      <c r="B169" s="164"/>
      <c r="C169" s="165"/>
      <c r="D169" s="122"/>
      <c r="E169" s="122"/>
      <c r="F169" s="166">
        <f>+F167+F168</f>
        <v>346937096.07276893</v>
      </c>
      <c r="G169" s="122"/>
      <c r="H169" s="122"/>
      <c r="I169" s="122"/>
      <c r="J169" s="166">
        <f>+J167+J168</f>
        <v>177490667.61582658</v>
      </c>
      <c r="K169" s="166">
        <f>+K167+K168</f>
        <v>524427763.68859553</v>
      </c>
    </row>
    <row r="170" spans="1:12" ht="15.75" thickTop="1" x14ac:dyDescent="0.25">
      <c r="A170" s="165"/>
      <c r="B170" s="167"/>
      <c r="C170" s="116"/>
      <c r="D170" s="116"/>
      <c r="E170" s="116"/>
      <c r="F170" s="168"/>
      <c r="G170" s="116"/>
      <c r="H170" s="116"/>
      <c r="I170" s="116"/>
      <c r="J170" s="168"/>
      <c r="K170" s="168"/>
    </row>
    <row r="171" spans="1:12" x14ac:dyDescent="0.25">
      <c r="A171" s="123" t="s">
        <v>87</v>
      </c>
    </row>
    <row r="172" spans="1:12" x14ac:dyDescent="0.25">
      <c r="A172" s="123" t="s">
        <v>88</v>
      </c>
    </row>
    <row r="173" spans="1:12" x14ac:dyDescent="0.25">
      <c r="A173" s="116"/>
    </row>
    <row r="174" spans="1:12" x14ac:dyDescent="0.25">
      <c r="D174" s="201" t="str">
        <f>D10 &amp; " - Cop"</f>
        <v>2029 Test Year - Cop</v>
      </c>
      <c r="E174" s="201"/>
    </row>
    <row r="175" spans="1:12" x14ac:dyDescent="0.25">
      <c r="D175" s="127" t="s">
        <v>89</v>
      </c>
      <c r="E175" s="169">
        <f>K24</f>
        <v>328061533.29649532</v>
      </c>
    </row>
    <row r="176" spans="1:12" x14ac:dyDescent="0.25">
      <c r="D176" s="127" t="s">
        <v>90</v>
      </c>
      <c r="E176" s="136">
        <f>K44</f>
        <v>109150898.00008297</v>
      </c>
    </row>
    <row r="177" spans="4:5" x14ac:dyDescent="0.25">
      <c r="D177" s="127" t="s">
        <v>91</v>
      </c>
      <c r="E177" s="136">
        <f>(K93+K108+K123+K138)</f>
        <v>29411271.909927912</v>
      </c>
    </row>
    <row r="178" spans="4:5" x14ac:dyDescent="0.25">
      <c r="D178" s="127" t="s">
        <v>92</v>
      </c>
      <c r="E178" s="136">
        <f>K61</f>
        <v>60140380.836836815</v>
      </c>
    </row>
    <row r="179" spans="4:5" x14ac:dyDescent="0.25">
      <c r="D179" s="127" t="s">
        <v>93</v>
      </c>
      <c r="E179" s="136">
        <f>K78</f>
        <v>42149573.633198619</v>
      </c>
    </row>
    <row r="180" spans="4:5" x14ac:dyDescent="0.25">
      <c r="D180" s="127" t="s">
        <v>94</v>
      </c>
      <c r="E180" s="136">
        <f>K153</f>
        <v>6814731.0727006923</v>
      </c>
    </row>
    <row r="181" spans="4:5" x14ac:dyDescent="0.25">
      <c r="D181" s="127" t="s">
        <v>95</v>
      </c>
      <c r="E181" s="136">
        <f>K165</f>
        <v>999443.50728495629</v>
      </c>
    </row>
    <row r="182" spans="4:5" x14ac:dyDescent="0.25">
      <c r="D182" s="127" t="s">
        <v>96</v>
      </c>
      <c r="E182" s="136">
        <f>+K168</f>
        <v>-52300068.567931794</v>
      </c>
    </row>
    <row r="183" spans="4:5" x14ac:dyDescent="0.25">
      <c r="D183" s="122" t="s">
        <v>48</v>
      </c>
      <c r="E183" s="170">
        <f>SUM(E175:E182)</f>
        <v>524427763.68859553</v>
      </c>
    </row>
    <row r="184" spans="4:5" x14ac:dyDescent="0.25">
      <c r="E184" s="111">
        <f>+E183-K169</f>
        <v>0</v>
      </c>
    </row>
  </sheetData>
  <mergeCells count="90">
    <mergeCell ref="K157:K163"/>
    <mergeCell ref="D174:E174"/>
    <mergeCell ref="K142:K152"/>
    <mergeCell ref="B155:B156"/>
    <mergeCell ref="D155:D156"/>
    <mergeCell ref="E155:E156"/>
    <mergeCell ref="F155:F156"/>
    <mergeCell ref="H155:H156"/>
    <mergeCell ref="I155:I156"/>
    <mergeCell ref="J155:J156"/>
    <mergeCell ref="K155:K156"/>
    <mergeCell ref="K127:K137"/>
    <mergeCell ref="B140:B141"/>
    <mergeCell ref="D140:D141"/>
    <mergeCell ref="E140:E141"/>
    <mergeCell ref="F140:F141"/>
    <mergeCell ref="H140:H141"/>
    <mergeCell ref="I140:I141"/>
    <mergeCell ref="J140:J141"/>
    <mergeCell ref="K140:K141"/>
    <mergeCell ref="K112:K122"/>
    <mergeCell ref="B125:B126"/>
    <mergeCell ref="D125:D126"/>
    <mergeCell ref="E125:E126"/>
    <mergeCell ref="F125:F126"/>
    <mergeCell ref="H125:H126"/>
    <mergeCell ref="I125:I126"/>
    <mergeCell ref="J125:J126"/>
    <mergeCell ref="K125:K126"/>
    <mergeCell ref="K97:K107"/>
    <mergeCell ref="B110:B111"/>
    <mergeCell ref="D110:D111"/>
    <mergeCell ref="E110:E111"/>
    <mergeCell ref="F110:F111"/>
    <mergeCell ref="H110:H111"/>
    <mergeCell ref="I110:I111"/>
    <mergeCell ref="J110:J111"/>
    <mergeCell ref="K110:K111"/>
    <mergeCell ref="K82:K92"/>
    <mergeCell ref="B95:B96"/>
    <mergeCell ref="D95:D96"/>
    <mergeCell ref="E95:E96"/>
    <mergeCell ref="F95:F96"/>
    <mergeCell ref="H95:H96"/>
    <mergeCell ref="I95:I96"/>
    <mergeCell ref="J95:J96"/>
    <mergeCell ref="K95:K96"/>
    <mergeCell ref="K65:K77"/>
    <mergeCell ref="B80:B81"/>
    <mergeCell ref="D80:D81"/>
    <mergeCell ref="E80:E81"/>
    <mergeCell ref="F80:F81"/>
    <mergeCell ref="H80:H81"/>
    <mergeCell ref="I80:I81"/>
    <mergeCell ref="J80:J81"/>
    <mergeCell ref="K80:K81"/>
    <mergeCell ref="K48:K60"/>
    <mergeCell ref="B63:B64"/>
    <mergeCell ref="D63:D64"/>
    <mergeCell ref="E63:E64"/>
    <mergeCell ref="F63:F64"/>
    <mergeCell ref="H63:H64"/>
    <mergeCell ref="I63:I64"/>
    <mergeCell ref="J63:J64"/>
    <mergeCell ref="K63:K64"/>
    <mergeCell ref="K28:K43"/>
    <mergeCell ref="B46:B47"/>
    <mergeCell ref="D46:D47"/>
    <mergeCell ref="E46:E47"/>
    <mergeCell ref="F46:F47"/>
    <mergeCell ref="H46:H47"/>
    <mergeCell ref="I46:I47"/>
    <mergeCell ref="J46:J47"/>
    <mergeCell ref="K46:K47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B11:B12"/>
    <mergeCell ref="A1:J1"/>
    <mergeCell ref="E9:F9"/>
    <mergeCell ref="I9:J9"/>
    <mergeCell ref="E10:F10"/>
    <mergeCell ref="I10:J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5960-E55C-4F04-A2B1-22E8C62398D5}">
  <sheetPr codeName="Sheet8"/>
  <dimension ref="A1:AA72"/>
  <sheetViews>
    <sheetView workbookViewId="0">
      <selection activeCell="M12" sqref="M12"/>
    </sheetView>
  </sheetViews>
  <sheetFormatPr defaultColWidth="9.28515625" defaultRowHeight="15" outlineLevelRow="1" x14ac:dyDescent="0.25"/>
  <cols>
    <col min="1" max="1" width="9.28515625" style="1"/>
    <col min="2" max="2" width="43.28515625" style="1" customWidth="1"/>
    <col min="3" max="3" width="7.28515625" style="1" customWidth="1"/>
    <col min="4" max="4" width="10.28515625" style="1" customWidth="1"/>
    <col min="5" max="5" width="7.5703125" style="1" customWidth="1"/>
    <col min="6" max="6" width="20.28515625" style="1" customWidth="1"/>
    <col min="7" max="7" width="14.5703125" style="1" customWidth="1"/>
    <col min="8" max="10" width="17.42578125" style="1" customWidth="1"/>
    <col min="11" max="11" width="21.285156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28515625" style="1"/>
  </cols>
  <sheetData>
    <row r="1" spans="1:27" x14ac:dyDescent="0.25">
      <c r="B1" s="2"/>
    </row>
    <row r="2" spans="1:27" x14ac:dyDescent="0.25">
      <c r="A2" s="3"/>
      <c r="B2" s="3"/>
      <c r="C2" s="3"/>
      <c r="D2" s="3"/>
      <c r="E2" s="3"/>
      <c r="K2" s="4" t="s">
        <v>0</v>
      </c>
      <c r="L2" s="5" t="s">
        <v>110</v>
      </c>
    </row>
    <row r="3" spans="1:27" ht="18" x14ac:dyDescent="0.25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 t="s">
        <v>111</v>
      </c>
    </row>
    <row r="4" spans="1:27" x14ac:dyDescent="0.25">
      <c r="B4" s="177" t="s">
        <v>104</v>
      </c>
      <c r="C4" s="177"/>
      <c r="D4" s="177"/>
      <c r="E4" s="177"/>
      <c r="F4" s="177"/>
      <c r="G4" s="177"/>
      <c r="H4" s="177"/>
      <c r="I4" s="177"/>
      <c r="K4" s="4" t="s">
        <v>3</v>
      </c>
      <c r="L4" s="7">
        <v>3</v>
      </c>
    </row>
    <row r="5" spans="1:27" ht="18" customHeight="1" x14ac:dyDescent="0.25">
      <c r="B5" s="177"/>
      <c r="C5" s="177"/>
      <c r="D5" s="177"/>
      <c r="E5" s="177"/>
      <c r="F5" s="177"/>
      <c r="G5" s="177"/>
      <c r="H5" s="177"/>
      <c r="I5" s="177"/>
      <c r="J5" s="6"/>
      <c r="K5" s="4" t="s">
        <v>4</v>
      </c>
      <c r="L5" s="7">
        <v>1</v>
      </c>
    </row>
    <row r="6" spans="1:27" ht="15" customHeight="1" x14ac:dyDescent="0.25">
      <c r="B6" s="177"/>
      <c r="C6" s="177"/>
      <c r="D6" s="177"/>
      <c r="E6" s="177"/>
      <c r="F6" s="177"/>
      <c r="G6" s="177"/>
      <c r="H6" s="177"/>
      <c r="I6" s="177"/>
      <c r="J6" s="6"/>
      <c r="K6" s="4" t="s">
        <v>5</v>
      </c>
      <c r="L6" s="5"/>
    </row>
    <row r="7" spans="1:27" x14ac:dyDescent="0.25">
      <c r="B7" s="8"/>
      <c r="K7" s="4"/>
      <c r="L7" s="9"/>
    </row>
    <row r="8" spans="1:27" x14ac:dyDescent="0.25">
      <c r="B8" s="8"/>
      <c r="K8" s="4" t="s">
        <v>6</v>
      </c>
      <c r="L8" s="175">
        <v>46010</v>
      </c>
    </row>
    <row r="9" spans="1:27" x14ac:dyDescent="0.25">
      <c r="B9" s="8"/>
    </row>
    <row r="10" spans="1:27" ht="15.75" thickBot="1" x14ac:dyDescent="0.3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Q10" s="14"/>
      <c r="R10" s="14"/>
      <c r="S10" s="14"/>
      <c r="T10" s="14"/>
      <c r="U10" s="14"/>
      <c r="V10" s="14"/>
      <c r="Y10" s="15"/>
      <c r="Z10" s="15"/>
      <c r="AA10" s="15"/>
    </row>
    <row r="11" spans="1:27" ht="15.75" x14ac:dyDescent="0.25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Y11" s="15"/>
      <c r="Z11" s="15"/>
      <c r="AA11" s="15"/>
    </row>
    <row r="12" spans="1:27" ht="15.75" x14ac:dyDescent="0.25">
      <c r="A12" s="18" t="s">
        <v>7</v>
      </c>
      <c r="B12" s="19" t="s">
        <v>8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Y12" s="15"/>
      <c r="Z12" s="15"/>
      <c r="AA12" s="15"/>
    </row>
    <row r="13" spans="1:27" ht="16.5" thickBot="1" x14ac:dyDescent="0.3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Y13" s="15"/>
      <c r="Z13" s="15"/>
      <c r="AA13" s="15"/>
    </row>
    <row r="14" spans="1:27" ht="15.75" thickBot="1" x14ac:dyDescent="0.3">
      <c r="A14" s="15"/>
      <c r="B14" s="15" t="s">
        <v>9</v>
      </c>
      <c r="C14" s="15"/>
      <c r="D14" s="15"/>
      <c r="E14" s="15"/>
      <c r="F14" s="15"/>
      <c r="G14" s="20"/>
      <c r="H14" s="21"/>
      <c r="J14" s="22"/>
      <c r="K14" s="22"/>
      <c r="N14" s="23"/>
      <c r="O14" s="23"/>
      <c r="P14" s="15"/>
    </row>
    <row r="15" spans="1:27" x14ac:dyDescent="0.25">
      <c r="A15" s="18"/>
      <c r="B15" s="24" t="s">
        <v>10</v>
      </c>
      <c r="C15" s="15" t="s">
        <v>11</v>
      </c>
      <c r="D15" s="15"/>
      <c r="E15" s="15"/>
      <c r="F15" s="15"/>
      <c r="G15" s="25" t="s">
        <v>12</v>
      </c>
      <c r="H15" s="26" t="s">
        <v>13</v>
      </c>
      <c r="J15" s="27"/>
      <c r="K15" s="27"/>
      <c r="N15" s="23"/>
      <c r="O15" s="23"/>
      <c r="P15" s="15"/>
    </row>
    <row r="16" spans="1:27" ht="15.75" thickBot="1" x14ac:dyDescent="0.3">
      <c r="A16" s="15"/>
      <c r="B16" s="28"/>
      <c r="C16" s="15"/>
      <c r="D16" s="15"/>
      <c r="E16" s="15"/>
      <c r="F16" s="15"/>
      <c r="G16" s="29"/>
      <c r="H16" s="30"/>
      <c r="J16" s="27"/>
      <c r="K16" s="27"/>
      <c r="N16" s="23"/>
      <c r="O16" s="23"/>
      <c r="P16" s="15"/>
    </row>
    <row r="17" spans="1:16" ht="29.25" customHeight="1" x14ac:dyDescent="0.25">
      <c r="A17" s="15"/>
      <c r="B17" s="31" t="s">
        <v>14</v>
      </c>
      <c r="C17" s="178" t="s">
        <v>15</v>
      </c>
      <c r="D17" s="179"/>
      <c r="E17" s="180"/>
      <c r="F17" s="32"/>
      <c r="G17" s="33">
        <v>38.54426474796481</v>
      </c>
      <c r="H17" s="34">
        <f>G17</f>
        <v>38.54426474796481</v>
      </c>
      <c r="J17" s="35"/>
      <c r="K17" s="35"/>
      <c r="N17" s="15"/>
      <c r="O17" s="15"/>
      <c r="P17" s="15"/>
    </row>
    <row r="18" spans="1:16" ht="32.25" customHeight="1" x14ac:dyDescent="0.25">
      <c r="A18" s="15"/>
      <c r="B18" s="31" t="s">
        <v>16</v>
      </c>
      <c r="C18" s="178" t="s">
        <v>17</v>
      </c>
      <c r="D18" s="179"/>
      <c r="E18" s="180"/>
      <c r="F18" s="36"/>
      <c r="G18" s="37">
        <v>77.554039939745621</v>
      </c>
      <c r="H18" s="38">
        <f>G18</f>
        <v>77.554039939745621</v>
      </c>
      <c r="J18" s="35"/>
      <c r="K18" s="35"/>
      <c r="N18" s="15"/>
      <c r="O18" s="15"/>
      <c r="P18" s="15"/>
    </row>
    <row r="19" spans="1:16" x14ac:dyDescent="0.25">
      <c r="A19" s="15"/>
      <c r="B19" s="31" t="s">
        <v>18</v>
      </c>
      <c r="C19" s="181"/>
      <c r="D19" s="182"/>
      <c r="E19" s="183"/>
      <c r="F19" s="36"/>
      <c r="G19" s="39"/>
      <c r="H19" s="38"/>
      <c r="J19" s="40"/>
      <c r="K19" s="35"/>
      <c r="N19" s="15"/>
      <c r="O19" s="15"/>
      <c r="P19" s="15"/>
    </row>
    <row r="20" spans="1:16" ht="40.9" customHeight="1" x14ac:dyDescent="0.25">
      <c r="A20" s="15"/>
      <c r="B20" s="41" t="s">
        <v>19</v>
      </c>
      <c r="C20" s="178" t="s">
        <v>20</v>
      </c>
      <c r="D20" s="179"/>
      <c r="E20" s="180"/>
      <c r="F20" s="36"/>
      <c r="G20" s="42"/>
      <c r="H20" s="43">
        <f>SUM(H17:H19)</f>
        <v>116.09830468771042</v>
      </c>
      <c r="J20" s="44"/>
      <c r="K20" s="44"/>
      <c r="N20" s="15"/>
      <c r="O20" s="15"/>
      <c r="P20" s="15"/>
    </row>
    <row r="21" spans="1:16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customHeight="1" outlineLevel="1" x14ac:dyDescent="0.25">
      <c r="A23" s="18" t="s">
        <v>21</v>
      </c>
      <c r="B23" s="19" t="s">
        <v>22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" customHeight="1" outlineLevel="1" x14ac:dyDescent="0.25">
      <c r="A24" s="15"/>
      <c r="B24" s="45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" customHeight="1" outlineLevel="1" x14ac:dyDescent="0.25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" customHeight="1" outlineLevel="1" x14ac:dyDescent="0.25">
      <c r="A26" s="15"/>
      <c r="B26" s="46" t="s">
        <v>24</v>
      </c>
      <c r="E26" s="47"/>
      <c r="F26" s="48"/>
      <c r="G26" s="176" t="s">
        <v>105</v>
      </c>
      <c r="H26" s="176"/>
      <c r="I26" s="176"/>
      <c r="J26" s="176"/>
      <c r="K26" s="176"/>
      <c r="L26" s="176"/>
      <c r="M26" s="15"/>
      <c r="N26" s="15"/>
      <c r="O26" s="15"/>
      <c r="P26" s="15"/>
    </row>
    <row r="27" spans="1:16" ht="15" customHeight="1" outlineLevel="1" x14ac:dyDescent="0.25">
      <c r="A27" s="15"/>
      <c r="B27" s="49" t="s">
        <v>26</v>
      </c>
      <c r="C27" s="50"/>
      <c r="D27" s="50" t="s">
        <v>27</v>
      </c>
      <c r="E27" s="51" t="s">
        <v>28</v>
      </c>
      <c r="F27" s="52"/>
      <c r="G27" s="52"/>
      <c r="H27" s="52"/>
      <c r="I27" s="52"/>
      <c r="J27" s="52"/>
      <c r="K27" s="52"/>
      <c r="L27" s="52"/>
      <c r="M27" s="15"/>
      <c r="N27" s="15"/>
      <c r="O27" s="15"/>
      <c r="P27" s="15"/>
    </row>
    <row r="28" spans="1:16" ht="42.75" customHeight="1" outlineLevel="1" x14ac:dyDescent="0.25">
      <c r="A28" s="15"/>
      <c r="B28" s="53" t="s">
        <v>29</v>
      </c>
      <c r="C28" s="54" t="s">
        <v>30</v>
      </c>
      <c r="D28" s="54" t="s">
        <v>31</v>
      </c>
      <c r="E28" s="55" t="s">
        <v>31</v>
      </c>
      <c r="F28" s="56" t="s">
        <v>32</v>
      </c>
      <c r="G28" s="56"/>
      <c r="H28" s="56" t="s">
        <v>33</v>
      </c>
      <c r="I28" s="56" t="s">
        <v>34</v>
      </c>
      <c r="J28" s="56" t="s">
        <v>35</v>
      </c>
      <c r="K28" s="56" t="s">
        <v>36</v>
      </c>
      <c r="L28" s="57" t="s">
        <v>37</v>
      </c>
      <c r="M28" s="15"/>
      <c r="N28" s="15"/>
      <c r="O28" s="15"/>
      <c r="P28" s="15"/>
    </row>
    <row r="29" spans="1:16" ht="15" customHeight="1" outlineLevel="1" x14ac:dyDescent="0.25">
      <c r="A29" s="15"/>
      <c r="B29" s="58" t="s">
        <v>38</v>
      </c>
      <c r="C29" s="59" t="s">
        <v>39</v>
      </c>
      <c r="D29" s="59">
        <v>4006</v>
      </c>
      <c r="E29" s="60">
        <v>4705</v>
      </c>
      <c r="F29" s="61">
        <v>0</v>
      </c>
      <c r="G29" s="62"/>
      <c r="H29" s="61">
        <v>21496973.008605078</v>
      </c>
      <c r="I29" s="61">
        <v>1733362289.9808972</v>
      </c>
      <c r="J29" s="63">
        <f t="shared" ref="J29:J39" si="0">+$G$17/1000</f>
        <v>3.854426474796481E-2</v>
      </c>
      <c r="K29" s="63">
        <f t="shared" ref="K29:K39" si="1">+$H$20/1000</f>
        <v>0.11609830468771043</v>
      </c>
      <c r="L29" s="64">
        <f t="shared" ref="L29:L39" si="2">(+F29+H29)*J29+(I29*K29)</f>
        <v>202069008.29531321</v>
      </c>
      <c r="M29" s="15"/>
      <c r="N29" s="15"/>
      <c r="O29" s="15"/>
      <c r="P29" s="15"/>
    </row>
    <row r="30" spans="1:16" ht="15" customHeight="1" outlineLevel="1" x14ac:dyDescent="0.25">
      <c r="A30" s="15"/>
      <c r="B30" s="58" t="s">
        <v>40</v>
      </c>
      <c r="C30" s="59" t="s">
        <v>39</v>
      </c>
      <c r="D30" s="59">
        <v>4010</v>
      </c>
      <c r="E30" s="60">
        <v>4705</v>
      </c>
      <c r="F30" s="61">
        <v>0</v>
      </c>
      <c r="G30" s="62"/>
      <c r="H30" s="61">
        <v>191843.13924287233</v>
      </c>
      <c r="I30" s="61">
        <v>15468859.872598739</v>
      </c>
      <c r="J30" s="63">
        <f t="shared" si="0"/>
        <v>3.854426474796481E-2</v>
      </c>
      <c r="K30" s="63">
        <f t="shared" si="1"/>
        <v>0.11609830468771043</v>
      </c>
      <c r="L30" s="64">
        <f t="shared" si="2"/>
        <v>1803302.8594095239</v>
      </c>
      <c r="M30" s="15"/>
      <c r="N30" s="15"/>
      <c r="O30" s="15"/>
      <c r="P30" s="15"/>
    </row>
    <row r="31" spans="1:16" ht="15" customHeight="1" outlineLevel="1" x14ac:dyDescent="0.25">
      <c r="A31" s="15"/>
      <c r="B31" s="58" t="s">
        <v>41</v>
      </c>
      <c r="C31" s="59" t="s">
        <v>39</v>
      </c>
      <c r="D31" s="59">
        <v>4035</v>
      </c>
      <c r="E31" s="60">
        <v>4705</v>
      </c>
      <c r="F31" s="61">
        <v>50917.24632506691</v>
      </c>
      <c r="G31" s="62"/>
      <c r="H31" s="61">
        <v>53134422.766489968</v>
      </c>
      <c r="I31" s="61">
        <v>340768177.80183327</v>
      </c>
      <c r="J31" s="63">
        <f t="shared" si="0"/>
        <v>3.854426474796481E-2</v>
      </c>
      <c r="K31" s="63">
        <f t="shared" si="1"/>
        <v>0.11609830468771043</v>
      </c>
      <c r="L31" s="64">
        <f t="shared" si="2"/>
        <v>41612597.560477592</v>
      </c>
      <c r="M31" s="15"/>
      <c r="N31" s="15"/>
      <c r="O31" s="15"/>
      <c r="P31" s="15"/>
    </row>
    <row r="32" spans="1:16" ht="15" customHeight="1" outlineLevel="1" x14ac:dyDescent="0.25">
      <c r="A32" s="15"/>
      <c r="B32" s="58" t="s">
        <v>42</v>
      </c>
      <c r="C32" s="59" t="s">
        <v>39</v>
      </c>
      <c r="D32" s="59">
        <v>4010</v>
      </c>
      <c r="E32" s="60">
        <v>4705</v>
      </c>
      <c r="F32" s="61">
        <v>104715738.57711776</v>
      </c>
      <c r="G32" s="62"/>
      <c r="H32" s="61">
        <v>845621834.15909064</v>
      </c>
      <c r="I32" s="61">
        <v>493130546.60512877</v>
      </c>
      <c r="J32" s="63">
        <f t="shared" si="0"/>
        <v>3.854426474796481E-2</v>
      </c>
      <c r="K32" s="63">
        <f t="shared" si="1"/>
        <v>0.11609830468771043</v>
      </c>
      <c r="L32" s="64">
        <f t="shared" si="2"/>
        <v>93881683.454062104</v>
      </c>
      <c r="M32" s="15"/>
      <c r="N32" s="15"/>
      <c r="O32" s="15"/>
      <c r="P32" s="15"/>
    </row>
    <row r="33" spans="1:16" ht="15" customHeight="1" outlineLevel="1" x14ac:dyDescent="0.25">
      <c r="A33" s="15"/>
      <c r="B33" s="58" t="s">
        <v>43</v>
      </c>
      <c r="C33" s="59" t="s">
        <v>39</v>
      </c>
      <c r="D33" s="59">
        <v>4025</v>
      </c>
      <c r="E33" s="60">
        <v>4705</v>
      </c>
      <c r="F33" s="61">
        <v>287417871.64615351</v>
      </c>
      <c r="G33" s="62"/>
      <c r="H33" s="61">
        <v>57091581.463043839</v>
      </c>
      <c r="I33" s="61">
        <v>9386737.9740848467</v>
      </c>
      <c r="J33" s="63">
        <f t="shared" si="0"/>
        <v>3.854426474796481E-2</v>
      </c>
      <c r="K33" s="63">
        <f t="shared" si="1"/>
        <v>0.11609830468771043</v>
      </c>
      <c r="L33" s="64">
        <f t="shared" si="2"/>
        <v>14368647.934156476</v>
      </c>
      <c r="M33" s="15"/>
      <c r="N33" s="15"/>
      <c r="O33" s="15"/>
      <c r="P33" s="15"/>
    </row>
    <row r="34" spans="1:16" ht="15" customHeight="1" outlineLevel="1" x14ac:dyDescent="0.25">
      <c r="A34" s="15"/>
      <c r="B34" s="58" t="s">
        <v>44</v>
      </c>
      <c r="C34" s="59" t="s">
        <v>39</v>
      </c>
      <c r="D34" s="59">
        <v>4025</v>
      </c>
      <c r="E34" s="60">
        <v>4705</v>
      </c>
      <c r="F34" s="61">
        <v>534402059.38331258</v>
      </c>
      <c r="G34" s="62"/>
      <c r="H34" s="61">
        <v>71569433.525644213</v>
      </c>
      <c r="I34" s="61">
        <v>0</v>
      </c>
      <c r="J34" s="63">
        <f t="shared" si="0"/>
        <v>3.854426474796481E-2</v>
      </c>
      <c r="K34" s="63">
        <f t="shared" si="1"/>
        <v>0.11609830468771043</v>
      </c>
      <c r="L34" s="64">
        <f t="shared" si="2"/>
        <v>23356725.652402312</v>
      </c>
      <c r="M34" s="15"/>
      <c r="N34" s="15"/>
      <c r="O34" s="15"/>
      <c r="P34" s="15"/>
    </row>
    <row r="35" spans="1:16" ht="15" customHeight="1" outlineLevel="1" x14ac:dyDescent="0.25">
      <c r="A35" s="15"/>
      <c r="B35" s="58" t="s">
        <v>45</v>
      </c>
      <c r="C35" s="59" t="s">
        <v>39</v>
      </c>
      <c r="D35" s="59">
        <v>4025</v>
      </c>
      <c r="E35" s="60">
        <v>4705</v>
      </c>
      <c r="F35" s="61">
        <v>0</v>
      </c>
      <c r="G35" s="62"/>
      <c r="H35" s="61">
        <v>17758880.238238759</v>
      </c>
      <c r="I35" s="61">
        <v>0</v>
      </c>
      <c r="J35" s="63">
        <f t="shared" si="0"/>
        <v>3.854426474796481E-2</v>
      </c>
      <c r="K35" s="63">
        <f t="shared" si="1"/>
        <v>0.11609830468771043</v>
      </c>
      <c r="L35" s="64">
        <f t="shared" si="2"/>
        <v>684502.98153007508</v>
      </c>
      <c r="M35" s="15"/>
      <c r="N35" s="15"/>
      <c r="O35" s="15"/>
      <c r="P35" s="15"/>
    </row>
    <row r="36" spans="1:16" ht="15" customHeight="1" outlineLevel="1" x14ac:dyDescent="0.25">
      <c r="A36" s="15"/>
      <c r="B36" s="58" t="s">
        <v>46</v>
      </c>
      <c r="C36" s="59" t="s">
        <v>39</v>
      </c>
      <c r="D36" s="59">
        <v>4025</v>
      </c>
      <c r="E36" s="60">
        <v>4705</v>
      </c>
      <c r="F36" s="61">
        <v>0</v>
      </c>
      <c r="G36" s="62"/>
      <c r="H36" s="61">
        <v>0</v>
      </c>
      <c r="I36" s="61">
        <v>239160.46317946614</v>
      </c>
      <c r="J36" s="63">
        <f t="shared" si="0"/>
        <v>3.854426474796481E-2</v>
      </c>
      <c r="K36" s="63">
        <f t="shared" si="1"/>
        <v>0.11609830468771043</v>
      </c>
      <c r="L36" s="64">
        <f t="shared" si="2"/>
        <v>27766.124323463613</v>
      </c>
      <c r="M36" s="15"/>
      <c r="N36" s="15"/>
      <c r="O36" s="15"/>
      <c r="P36" s="15"/>
    </row>
    <row r="37" spans="1:16" ht="15" customHeight="1" outlineLevel="1" x14ac:dyDescent="0.25">
      <c r="A37" s="15"/>
      <c r="B37" s="58" t="s">
        <v>47</v>
      </c>
      <c r="C37" s="59" t="s">
        <v>39</v>
      </c>
      <c r="D37" s="59">
        <v>4025</v>
      </c>
      <c r="E37" s="60">
        <v>4705</v>
      </c>
      <c r="F37" s="61">
        <v>0</v>
      </c>
      <c r="G37" s="62"/>
      <c r="H37" s="61">
        <v>4131.9739840419315</v>
      </c>
      <c r="I37" s="61">
        <v>6511093.2419836763</v>
      </c>
      <c r="J37" s="63">
        <f t="shared" si="0"/>
        <v>3.854426474796481E-2</v>
      </c>
      <c r="K37" s="63">
        <f t="shared" si="1"/>
        <v>0.11609830468771043</v>
      </c>
      <c r="L37" s="64">
        <f t="shared" si="2"/>
        <v>756086.15095708577</v>
      </c>
      <c r="M37" s="15"/>
      <c r="N37" s="15"/>
      <c r="O37" s="15"/>
      <c r="P37" s="15"/>
    </row>
    <row r="38" spans="1:16" ht="15" customHeight="1" outlineLevel="1" x14ac:dyDescent="0.25">
      <c r="A38" s="15"/>
      <c r="B38" s="58"/>
      <c r="C38" s="59" t="s">
        <v>39</v>
      </c>
      <c r="D38" s="59">
        <v>4025</v>
      </c>
      <c r="E38" s="60">
        <v>4705</v>
      </c>
      <c r="F38" s="61"/>
      <c r="G38" s="62"/>
      <c r="H38" s="61"/>
      <c r="I38" s="61"/>
      <c r="J38" s="63">
        <f t="shared" si="0"/>
        <v>3.854426474796481E-2</v>
      </c>
      <c r="K38" s="63">
        <f t="shared" si="1"/>
        <v>0.11609830468771043</v>
      </c>
      <c r="L38" s="64">
        <f t="shared" si="2"/>
        <v>0</v>
      </c>
      <c r="M38" s="15"/>
      <c r="N38" s="15"/>
      <c r="O38" s="15"/>
      <c r="P38" s="15"/>
    </row>
    <row r="39" spans="1:16" ht="15" customHeight="1" outlineLevel="1" x14ac:dyDescent="0.25">
      <c r="A39" s="15"/>
      <c r="B39" s="58"/>
      <c r="C39" s="59" t="s">
        <v>39</v>
      </c>
      <c r="D39" s="59">
        <v>4025</v>
      </c>
      <c r="E39" s="60">
        <v>4705</v>
      </c>
      <c r="F39" s="61"/>
      <c r="G39" s="62"/>
      <c r="H39" s="61"/>
      <c r="I39" s="61"/>
      <c r="J39" s="63">
        <f t="shared" si="0"/>
        <v>3.854426474796481E-2</v>
      </c>
      <c r="K39" s="63">
        <f t="shared" si="1"/>
        <v>0.11609830468771043</v>
      </c>
      <c r="L39" s="64">
        <f t="shared" si="2"/>
        <v>0</v>
      </c>
      <c r="M39" s="15"/>
      <c r="N39" s="15"/>
      <c r="O39" s="15"/>
      <c r="P39" s="15"/>
    </row>
    <row r="40" spans="1:16" ht="15" customHeight="1" outlineLevel="1" x14ac:dyDescent="0.25">
      <c r="A40" s="15"/>
      <c r="B40" s="65" t="s">
        <v>48</v>
      </c>
      <c r="C40" s="66"/>
      <c r="D40" s="67"/>
      <c r="E40" s="68"/>
      <c r="F40" s="69"/>
      <c r="G40" s="70"/>
      <c r="H40" s="69"/>
      <c r="I40" s="71"/>
      <c r="J40" s="71"/>
      <c r="K40" s="69"/>
      <c r="L40" s="72">
        <f>SUM(L29:L39)</f>
        <v>378560321.01263189</v>
      </c>
      <c r="M40" s="15"/>
      <c r="N40" s="15"/>
      <c r="O40" s="15"/>
      <c r="P40" s="15"/>
    </row>
    <row r="41" spans="1:16" ht="15" customHeight="1" outlineLevel="1" x14ac:dyDescent="0.25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outlineLevel="1" x14ac:dyDescent="0.25">
      <c r="A42" s="15"/>
      <c r="B42" s="28"/>
      <c r="C42" s="15"/>
      <c r="D42" s="15"/>
      <c r="E42" s="15"/>
      <c r="F42" s="73"/>
      <c r="G42" s="73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.75" customHeight="1" outlineLevel="1" x14ac:dyDescent="0.25">
      <c r="A43" s="15"/>
      <c r="B43" s="46" t="s">
        <v>49</v>
      </c>
      <c r="E43" s="47"/>
      <c r="F43" s="74"/>
      <c r="G43" s="176">
        <v>2030</v>
      </c>
      <c r="H43" s="176"/>
      <c r="I43" s="176"/>
      <c r="J43" s="176"/>
      <c r="K43" s="176"/>
      <c r="L43" s="176"/>
      <c r="M43" s="15"/>
      <c r="N43" s="15"/>
      <c r="O43" s="15"/>
      <c r="P43" s="15"/>
    </row>
    <row r="44" spans="1:16" ht="15" customHeight="1" outlineLevel="1" x14ac:dyDescent="0.25">
      <c r="A44" s="15"/>
      <c r="B44" s="49" t="s">
        <v>26</v>
      </c>
      <c r="C44" s="54"/>
      <c r="D44" s="50" t="s">
        <v>27</v>
      </c>
      <c r="E44" s="51" t="s">
        <v>28</v>
      </c>
      <c r="F44" s="75"/>
      <c r="G44" s="76" t="s">
        <v>50</v>
      </c>
      <c r="H44" s="77"/>
      <c r="I44" s="77"/>
      <c r="J44" s="78"/>
      <c r="K44" s="79" t="s">
        <v>51</v>
      </c>
      <c r="L44" s="80" t="s">
        <v>37</v>
      </c>
      <c r="M44" s="15"/>
      <c r="N44" s="15"/>
      <c r="O44" s="15"/>
      <c r="P44" s="15"/>
    </row>
    <row r="45" spans="1:16" ht="15" customHeight="1" outlineLevel="1" x14ac:dyDescent="0.25">
      <c r="A45" s="15"/>
      <c r="B45" s="58"/>
      <c r="C45" s="59"/>
      <c r="D45" s="59">
        <v>4035</v>
      </c>
      <c r="E45" s="60">
        <v>4707</v>
      </c>
      <c r="F45" s="81"/>
      <c r="G45" s="82">
        <f>F31</f>
        <v>50917.24632506691</v>
      </c>
      <c r="H45" s="77"/>
      <c r="I45" s="77"/>
      <c r="J45" s="83"/>
      <c r="K45" s="172">
        <v>3.3578823433836572E-2</v>
      </c>
      <c r="L45" s="85">
        <f>+K45*G45</f>
        <v>1709.7412240865858</v>
      </c>
      <c r="M45" s="15"/>
      <c r="N45" s="15"/>
      <c r="O45" s="15"/>
      <c r="P45" s="15"/>
    </row>
    <row r="46" spans="1:16" ht="15" customHeight="1" outlineLevel="1" x14ac:dyDescent="0.25">
      <c r="A46" s="15"/>
      <c r="B46" s="58"/>
      <c r="C46" s="59"/>
      <c r="D46" s="59">
        <v>4010</v>
      </c>
      <c r="E46" s="60">
        <v>4707</v>
      </c>
      <c r="F46" s="81"/>
      <c r="G46" s="82">
        <f t="shared" ref="G46:G48" si="3">F32</f>
        <v>104715738.57711776</v>
      </c>
      <c r="H46" s="77"/>
      <c r="I46" s="77"/>
      <c r="J46" s="83"/>
      <c r="K46" s="84">
        <f>K45</f>
        <v>3.3578823433836572E-2</v>
      </c>
      <c r="L46" s="85">
        <f>+K46*G46</f>
        <v>3516231.2964248261</v>
      </c>
      <c r="M46" s="15"/>
      <c r="N46" s="15"/>
      <c r="O46" s="15"/>
      <c r="P46" s="15"/>
    </row>
    <row r="47" spans="1:16" ht="15" customHeight="1" outlineLevel="1" x14ac:dyDescent="0.25">
      <c r="A47" s="15"/>
      <c r="B47" s="58"/>
      <c r="C47" s="59"/>
      <c r="D47" s="59">
        <v>4010</v>
      </c>
      <c r="E47" s="60">
        <v>4707</v>
      </c>
      <c r="F47" s="81"/>
      <c r="G47" s="82">
        <f t="shared" si="3"/>
        <v>287417871.64615351</v>
      </c>
      <c r="H47" s="77"/>
      <c r="I47" s="77"/>
      <c r="J47" s="83"/>
      <c r="K47" s="58">
        <f t="shared" ref="K47:K48" si="4">K46</f>
        <v>3.3578823433836572E-2</v>
      </c>
      <c r="L47" s="85">
        <f>+K47*G47</f>
        <v>9651153.9637352917</v>
      </c>
      <c r="M47" s="15"/>
      <c r="N47" s="15"/>
      <c r="O47" s="15"/>
      <c r="P47" s="15"/>
    </row>
    <row r="48" spans="1:16" ht="15" customHeight="1" outlineLevel="1" x14ac:dyDescent="0.25">
      <c r="A48" s="15"/>
      <c r="B48" s="58"/>
      <c r="C48" s="59"/>
      <c r="D48" s="59">
        <v>4010</v>
      </c>
      <c r="E48" s="60">
        <v>4707</v>
      </c>
      <c r="F48" s="81"/>
      <c r="G48" s="82">
        <f t="shared" si="3"/>
        <v>534402059.38331258</v>
      </c>
      <c r="H48" s="77"/>
      <c r="I48" s="77"/>
      <c r="J48" s="83"/>
      <c r="K48" s="58">
        <f t="shared" si="4"/>
        <v>3.3578823433836572E-2</v>
      </c>
      <c r="L48" s="85">
        <f>+K48*G48</f>
        <v>17944592.394710898</v>
      </c>
      <c r="M48" s="15"/>
      <c r="N48" s="15"/>
      <c r="O48" s="15"/>
      <c r="P48" s="15"/>
    </row>
    <row r="49" spans="1:16" ht="15" customHeight="1" outlineLevel="1" x14ac:dyDescent="0.25">
      <c r="A49" s="15"/>
      <c r="B49" s="58"/>
      <c r="C49" s="59"/>
      <c r="D49" s="59">
        <v>4010</v>
      </c>
      <c r="E49" s="60">
        <v>4707</v>
      </c>
      <c r="F49" s="81"/>
      <c r="G49" s="82"/>
      <c r="H49" s="77"/>
      <c r="I49" s="77"/>
      <c r="J49" s="86"/>
      <c r="K49" s="58"/>
      <c r="L49" s="85">
        <f>+K49*G49</f>
        <v>0</v>
      </c>
      <c r="M49" s="15"/>
      <c r="N49" s="15"/>
      <c r="O49" s="15"/>
      <c r="P49" s="15"/>
    </row>
    <row r="50" spans="1:16" ht="15" customHeight="1" outlineLevel="1" x14ac:dyDescent="0.25">
      <c r="A50" s="15"/>
      <c r="F50" s="87">
        <f>+F45+F46</f>
        <v>0</v>
      </c>
      <c r="G50" s="88">
        <f>SUM(G45:G49)</f>
        <v>926586586.85290885</v>
      </c>
      <c r="H50" s="77"/>
      <c r="I50" s="77"/>
      <c r="J50" s="89"/>
      <c r="K50" s="90"/>
      <c r="L50" s="91">
        <f>SUM(L45:L49)</f>
        <v>31113687.396095105</v>
      </c>
      <c r="M50" s="15"/>
      <c r="N50" s="15"/>
      <c r="O50" s="15"/>
      <c r="P50" s="15"/>
    </row>
    <row r="51" spans="1:16" ht="15" customHeight="1" outlineLevel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15.75" customHeight="1" outlineLevel="1" x14ac:dyDescent="0.25">
      <c r="B52" s="46" t="s">
        <v>52</v>
      </c>
      <c r="E52" s="47"/>
      <c r="F52" s="48"/>
      <c r="G52" s="176">
        <f>G43</f>
        <v>2030</v>
      </c>
      <c r="H52" s="176"/>
      <c r="I52" s="176"/>
      <c r="J52" s="176"/>
      <c r="K52" s="176"/>
      <c r="L52" s="176"/>
    </row>
    <row r="53" spans="1:16" ht="15" customHeight="1" outlineLevel="1" x14ac:dyDescent="0.25">
      <c r="A53" s="92"/>
      <c r="B53" s="49" t="s">
        <v>26</v>
      </c>
      <c r="C53" s="50"/>
      <c r="D53" s="50" t="s">
        <v>27</v>
      </c>
      <c r="E53" s="51" t="s">
        <v>28</v>
      </c>
      <c r="F53" s="52"/>
      <c r="G53" s="52"/>
      <c r="H53" s="52"/>
      <c r="I53" s="52"/>
      <c r="J53" s="52"/>
      <c r="K53" s="52"/>
      <c r="L53" s="57" t="s">
        <v>37</v>
      </c>
      <c r="M53" s="92"/>
      <c r="N53" s="92"/>
      <c r="O53" s="92"/>
      <c r="P53" s="92"/>
    </row>
    <row r="54" spans="1:16" ht="30.75" customHeight="1" outlineLevel="1" x14ac:dyDescent="0.25">
      <c r="B54" s="53" t="s">
        <v>29</v>
      </c>
      <c r="C54" s="54" t="s">
        <v>30</v>
      </c>
      <c r="D54" s="54" t="s">
        <v>31</v>
      </c>
      <c r="E54" s="54" t="s">
        <v>31</v>
      </c>
      <c r="F54" s="93"/>
      <c r="G54" s="93"/>
      <c r="H54" s="56" t="s">
        <v>53</v>
      </c>
      <c r="I54" s="94"/>
      <c r="J54" s="94"/>
      <c r="K54" s="93" t="s">
        <v>54</v>
      </c>
    </row>
    <row r="55" spans="1:16" ht="15" customHeight="1" outlineLevel="1" x14ac:dyDescent="0.25">
      <c r="B55" s="95" t="str">
        <f>IF(B29=0,"",B29)</f>
        <v>Residential</v>
      </c>
      <c r="C55" s="59" t="s">
        <v>39</v>
      </c>
      <c r="D55" s="59">
        <v>4006</v>
      </c>
      <c r="E55" s="59">
        <v>4707</v>
      </c>
      <c r="F55" s="96"/>
      <c r="G55" s="96"/>
      <c r="H55" s="97">
        <f>+H29</f>
        <v>21496973.008605078</v>
      </c>
      <c r="I55" s="96"/>
      <c r="J55" s="96"/>
      <c r="K55" s="98">
        <f>+$G$18/1000</f>
        <v>7.755403993974562E-2</v>
      </c>
      <c r="L55" s="64">
        <f t="shared" ref="L55:L65" si="5">+K55*H55</f>
        <v>1667177.1032929919</v>
      </c>
    </row>
    <row r="56" spans="1:16" ht="15" customHeight="1" outlineLevel="1" x14ac:dyDescent="0.25">
      <c r="B56" s="95" t="str">
        <f t="shared" ref="B56:B65" si="6">IF(B30=0,"",B30)</f>
        <v>Residential Seasonal</v>
      </c>
      <c r="C56" s="59" t="s">
        <v>39</v>
      </c>
      <c r="D56" s="59">
        <v>4010</v>
      </c>
      <c r="E56" s="59">
        <v>4707</v>
      </c>
      <c r="F56" s="96"/>
      <c r="G56" s="96"/>
      <c r="H56" s="97">
        <f t="shared" ref="H56:H63" si="7">+H30</f>
        <v>191843.13924287233</v>
      </c>
      <c r="I56" s="96"/>
      <c r="J56" s="96"/>
      <c r="K56" s="98">
        <f>+$G$18/1000</f>
        <v>7.755403993974562E-2</v>
      </c>
      <c r="L56" s="64">
        <f t="shared" si="5"/>
        <v>14878.210483007901</v>
      </c>
    </row>
    <row r="57" spans="1:16" ht="15" customHeight="1" outlineLevel="1" x14ac:dyDescent="0.25">
      <c r="B57" s="95" t="str">
        <f t="shared" si="6"/>
        <v>GS&lt;50</v>
      </c>
      <c r="C57" s="59" t="s">
        <v>39</v>
      </c>
      <c r="D57" s="59">
        <v>4035</v>
      </c>
      <c r="E57" s="59">
        <v>4707</v>
      </c>
      <c r="F57" s="96"/>
      <c r="G57" s="96"/>
      <c r="H57" s="97">
        <f>+H31</f>
        <v>53134422.766489968</v>
      </c>
      <c r="I57" s="96"/>
      <c r="J57" s="96"/>
      <c r="K57" s="98">
        <f>+$G$18/1000</f>
        <v>7.755403993974562E-2</v>
      </c>
      <c r="L57" s="64">
        <f>+K57*H57</f>
        <v>4120789.1454076921</v>
      </c>
    </row>
    <row r="58" spans="1:16" ht="15" customHeight="1" outlineLevel="1" x14ac:dyDescent="0.25">
      <c r="B58" s="95" t="str">
        <f>IF(B32=0,"",B32)</f>
        <v>GS 50 - 2,999</v>
      </c>
      <c r="C58" s="59" t="s">
        <v>39</v>
      </c>
      <c r="D58" s="59">
        <v>4010</v>
      </c>
      <c r="E58" s="59">
        <v>4707</v>
      </c>
      <c r="F58" s="96"/>
      <c r="G58" s="96"/>
      <c r="H58" s="97">
        <f t="shared" si="7"/>
        <v>845621834.15909064</v>
      </c>
      <c r="I58" s="96"/>
      <c r="J58" s="96"/>
      <c r="K58" s="98">
        <f t="shared" ref="K58:K65" si="8">+$G$18/1000</f>
        <v>7.755403993974562E-2</v>
      </c>
      <c r="L58" s="64">
        <f t="shared" si="5"/>
        <v>65581389.500295065</v>
      </c>
    </row>
    <row r="59" spans="1:16" ht="15" customHeight="1" outlineLevel="1" x14ac:dyDescent="0.25">
      <c r="B59" s="95" t="str">
        <f>IF(B33=0,"",B33)</f>
        <v>GS 3,000 - 4,999</v>
      </c>
      <c r="C59" s="59" t="s">
        <v>39</v>
      </c>
      <c r="D59" s="59">
        <v>4025</v>
      </c>
      <c r="E59" s="59">
        <v>4707</v>
      </c>
      <c r="F59" s="96"/>
      <c r="G59" s="96"/>
      <c r="H59" s="97">
        <f>+H33</f>
        <v>57091581.463043839</v>
      </c>
      <c r="I59" s="96"/>
      <c r="J59" s="96"/>
      <c r="K59" s="98">
        <f>+$G$18/1000</f>
        <v>7.755403993974562E-2</v>
      </c>
      <c r="L59" s="64">
        <f t="shared" si="5"/>
        <v>4427682.7890081424</v>
      </c>
    </row>
    <row r="60" spans="1:16" ht="15" customHeight="1" outlineLevel="1" x14ac:dyDescent="0.25">
      <c r="B60" s="95" t="str">
        <f t="shared" si="6"/>
        <v>Large Use</v>
      </c>
      <c r="C60" s="59" t="s">
        <v>39</v>
      </c>
      <c r="D60" s="59">
        <v>4025</v>
      </c>
      <c r="E60" s="59">
        <v>4707</v>
      </c>
      <c r="F60" s="96"/>
      <c r="G60" s="96"/>
      <c r="H60" s="97">
        <f t="shared" si="7"/>
        <v>71569433.525644213</v>
      </c>
      <c r="I60" s="96"/>
      <c r="J60" s="96"/>
      <c r="K60" s="98">
        <f t="shared" si="8"/>
        <v>7.755403993974562E-2</v>
      </c>
      <c r="L60" s="64">
        <f t="shared" si="5"/>
        <v>5550498.7061127806</v>
      </c>
    </row>
    <row r="61" spans="1:16" ht="15" customHeight="1" outlineLevel="1" x14ac:dyDescent="0.25">
      <c r="B61" s="95" t="str">
        <f t="shared" si="6"/>
        <v>Street Light</v>
      </c>
      <c r="C61" s="59" t="s">
        <v>39</v>
      </c>
      <c r="D61" s="59">
        <v>4025</v>
      </c>
      <c r="E61" s="59">
        <v>4707</v>
      </c>
      <c r="F61" s="96"/>
      <c r="G61" s="96"/>
      <c r="H61" s="97">
        <f t="shared" si="7"/>
        <v>17758880.238238759</v>
      </c>
      <c r="I61" s="96"/>
      <c r="J61" s="96"/>
      <c r="K61" s="98">
        <f t="shared" si="8"/>
        <v>7.755403993974562E-2</v>
      </c>
      <c r="L61" s="64">
        <f t="shared" si="5"/>
        <v>1377272.907281528</v>
      </c>
    </row>
    <row r="62" spans="1:16" ht="15" customHeight="1" outlineLevel="1" x14ac:dyDescent="0.25">
      <c r="B62" s="95" t="str">
        <f>IF(B36=0,"",B36)</f>
        <v>Sentinel Light</v>
      </c>
      <c r="C62" s="59" t="s">
        <v>39</v>
      </c>
      <c r="D62" s="59">
        <v>4025</v>
      </c>
      <c r="E62" s="59">
        <v>4707</v>
      </c>
      <c r="F62" s="96"/>
      <c r="G62" s="96"/>
      <c r="H62" s="97">
        <f>+H36</f>
        <v>0</v>
      </c>
      <c r="I62" s="96"/>
      <c r="J62" s="96"/>
      <c r="K62" s="98">
        <f t="shared" si="8"/>
        <v>7.755403993974562E-2</v>
      </c>
      <c r="L62" s="64">
        <f t="shared" si="5"/>
        <v>0</v>
      </c>
    </row>
    <row r="63" spans="1:16" ht="15" customHeight="1" outlineLevel="1" x14ac:dyDescent="0.25">
      <c r="B63" s="95" t="str">
        <f t="shared" si="6"/>
        <v>USL</v>
      </c>
      <c r="C63" s="59" t="s">
        <v>39</v>
      </c>
      <c r="D63" s="59">
        <v>4025</v>
      </c>
      <c r="E63" s="59">
        <v>4707</v>
      </c>
      <c r="F63" s="96"/>
      <c r="G63" s="96"/>
      <c r="H63" s="97">
        <f t="shared" si="7"/>
        <v>4131.9739840419315</v>
      </c>
      <c r="I63" s="96"/>
      <c r="J63" s="96"/>
      <c r="K63" s="98">
        <f t="shared" si="8"/>
        <v>7.755403993974562E-2</v>
      </c>
      <c r="L63" s="64">
        <f t="shared" si="5"/>
        <v>320.45127538837778</v>
      </c>
    </row>
    <row r="64" spans="1:16" ht="15" customHeight="1" outlineLevel="1" x14ac:dyDescent="0.25">
      <c r="B64" s="95" t="str">
        <f t="shared" si="6"/>
        <v/>
      </c>
      <c r="C64" s="59" t="s">
        <v>39</v>
      </c>
      <c r="D64" s="59">
        <v>4025</v>
      </c>
      <c r="E64" s="59">
        <v>4707</v>
      </c>
      <c r="F64" s="96"/>
      <c r="G64" s="96"/>
      <c r="H64" s="97">
        <f>+H38</f>
        <v>0</v>
      </c>
      <c r="I64" s="96"/>
      <c r="J64" s="96"/>
      <c r="K64" s="98">
        <f t="shared" si="8"/>
        <v>7.755403993974562E-2</v>
      </c>
      <c r="L64" s="64">
        <f>+K64*H64</f>
        <v>0</v>
      </c>
    </row>
    <row r="65" spans="1:16" ht="15" customHeight="1" outlineLevel="1" x14ac:dyDescent="0.25">
      <c r="B65" s="95" t="str">
        <f t="shared" si="6"/>
        <v/>
      </c>
      <c r="C65" s="59" t="s">
        <v>39</v>
      </c>
      <c r="D65" s="59">
        <v>4025</v>
      </c>
      <c r="E65" s="59">
        <v>4707</v>
      </c>
      <c r="F65" s="96"/>
      <c r="G65" s="96"/>
      <c r="H65" s="97">
        <f>+H39</f>
        <v>0</v>
      </c>
      <c r="I65" s="96"/>
      <c r="J65" s="96"/>
      <c r="K65" s="98">
        <f t="shared" si="8"/>
        <v>7.755403993974562E-2</v>
      </c>
      <c r="L65" s="64">
        <f t="shared" si="5"/>
        <v>0</v>
      </c>
    </row>
    <row r="66" spans="1:16" ht="15" customHeight="1" outlineLevel="1" x14ac:dyDescent="0.25">
      <c r="B66" s="95" t="s">
        <v>55</v>
      </c>
      <c r="C66" s="54"/>
      <c r="D66" s="54"/>
      <c r="E66" s="55"/>
      <c r="F66" s="99"/>
      <c r="G66" s="99"/>
      <c r="H66" s="100">
        <f>SUM(H55:H65)</f>
        <v>1066869100.2743393</v>
      </c>
      <c r="I66" s="99"/>
      <c r="J66" s="99"/>
      <c r="K66" s="101"/>
      <c r="L66" s="72"/>
      <c r="P66" s="102"/>
    </row>
    <row r="67" spans="1:16" ht="15" customHeight="1" outlineLevel="1" x14ac:dyDescent="0.25">
      <c r="B67" s="49" t="s">
        <v>48</v>
      </c>
      <c r="C67" s="103"/>
      <c r="D67" s="50"/>
      <c r="E67" s="51"/>
      <c r="F67" s="104"/>
      <c r="G67" s="104"/>
      <c r="H67" s="104"/>
      <c r="I67" s="104"/>
      <c r="J67" s="104"/>
      <c r="K67" s="69"/>
      <c r="L67" s="105">
        <f>SUM(L55:L65)</f>
        <v>82740008.813156605</v>
      </c>
    </row>
    <row r="68" spans="1:16" ht="15" customHeight="1" outlineLevel="1" x14ac:dyDescent="0.25">
      <c r="B68" s="92"/>
      <c r="C68" s="106"/>
      <c r="D68" s="107"/>
      <c r="E68" s="107"/>
      <c r="F68" s="108"/>
      <c r="G68" s="108"/>
      <c r="H68" s="108"/>
      <c r="I68" s="108"/>
      <c r="J68" s="108"/>
      <c r="K68" s="108"/>
      <c r="L68" s="8"/>
    </row>
    <row r="69" spans="1:16" ht="15" customHeight="1" outlineLevel="1" x14ac:dyDescent="0.25">
      <c r="L69" s="109"/>
    </row>
    <row r="70" spans="1:16" ht="21" x14ac:dyDescent="0.55000000000000004">
      <c r="A70" s="1" t="s">
        <v>56</v>
      </c>
      <c r="F70" s="110"/>
      <c r="G70" s="110"/>
      <c r="H70" s="110"/>
      <c r="I70" s="110"/>
      <c r="J70" s="110"/>
      <c r="K70" s="110"/>
    </row>
    <row r="71" spans="1:16" x14ac:dyDescent="0.25">
      <c r="A71" s="1" t="s">
        <v>57</v>
      </c>
      <c r="G71" s="111"/>
      <c r="H71" s="111"/>
      <c r="I71" s="111"/>
      <c r="J71" s="111"/>
      <c r="K71" s="111"/>
    </row>
    <row r="72" spans="1:16" x14ac:dyDescent="0.25">
      <c r="A72" s="1" t="s">
        <v>58</v>
      </c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1" priority="1" stopIfTrue="1">
      <formula>LEFT($C1,6)="Macros"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825-5E54-436F-BEDF-1B306ACAF8FF}">
  <sheetPr codeName="Sheet9"/>
  <dimension ref="A1:L184"/>
  <sheetViews>
    <sheetView workbookViewId="0">
      <selection activeCell="M7" sqref="M7"/>
    </sheetView>
  </sheetViews>
  <sheetFormatPr defaultColWidth="9.28515625" defaultRowHeight="15" x14ac:dyDescent="0.25"/>
  <cols>
    <col min="1" max="1" width="37" style="1" customWidth="1"/>
    <col min="2" max="2" width="8" style="1" bestFit="1" customWidth="1"/>
    <col min="3" max="3" width="1.5703125" style="1" customWidth="1"/>
    <col min="4" max="4" width="23.28515625" style="1" bestFit="1" customWidth="1"/>
    <col min="5" max="5" width="15.28515625" style="1" bestFit="1" customWidth="1"/>
    <col min="6" max="6" width="12.7109375" style="1" bestFit="1" customWidth="1"/>
    <col min="7" max="7" width="2.28515625" style="1" customWidth="1"/>
    <col min="8" max="8" width="19.28515625" style="1" customWidth="1"/>
    <col min="9" max="9" width="11.28515625" style="1" customWidth="1"/>
    <col min="10" max="10" width="13.28515625" style="1" customWidth="1"/>
    <col min="11" max="11" width="16.28515625" style="1" bestFit="1" customWidth="1"/>
    <col min="12" max="12" width="12" style="1" bestFit="1" customWidth="1"/>
    <col min="13" max="16384" width="9.28515625" style="1"/>
  </cols>
  <sheetData>
    <row r="1" spans="1:11" ht="21" x14ac:dyDescent="0.35">
      <c r="A1" s="184" t="s">
        <v>106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4" t="s">
        <v>0</v>
      </c>
      <c r="K2" s="5" t="s">
        <v>110</v>
      </c>
    </row>
    <row r="3" spans="1:1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4" t="s">
        <v>1</v>
      </c>
      <c r="K3" s="5" t="s">
        <v>111</v>
      </c>
    </row>
    <row r="4" spans="1:1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4" t="s">
        <v>3</v>
      </c>
      <c r="K4" s="5">
        <v>3</v>
      </c>
    </row>
    <row r="5" spans="1:1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4" t="s">
        <v>4</v>
      </c>
      <c r="K5" s="5">
        <v>1</v>
      </c>
    </row>
    <row r="6" spans="1:1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4" t="s">
        <v>5</v>
      </c>
      <c r="K6" s="5"/>
    </row>
    <row r="7" spans="1:11" x14ac:dyDescent="0.25">
      <c r="A7" s="1" t="s">
        <v>60</v>
      </c>
      <c r="J7" s="4"/>
      <c r="K7" s="9"/>
    </row>
    <row r="8" spans="1:11" x14ac:dyDescent="0.25">
      <c r="A8" s="1" t="s">
        <v>61</v>
      </c>
      <c r="J8" s="4" t="s">
        <v>6</v>
      </c>
      <c r="K8" s="175">
        <v>46010</v>
      </c>
    </row>
    <row r="9" spans="1:11" x14ac:dyDescent="0.25">
      <c r="A9" s="1" t="s">
        <v>62</v>
      </c>
      <c r="E9" s="185"/>
      <c r="F9" s="185"/>
      <c r="G9" s="8"/>
      <c r="H9" s="8"/>
      <c r="I9" s="185"/>
      <c r="J9" s="185"/>
    </row>
    <row r="10" spans="1:11" x14ac:dyDescent="0.25">
      <c r="B10" s="113"/>
      <c r="C10" s="114"/>
      <c r="D10" s="173" t="str">
        <f>'App.2-ZA_Com. Exp. (2030)'!G26</f>
        <v>2030 Test Year</v>
      </c>
      <c r="E10" s="186" t="s">
        <v>13</v>
      </c>
      <c r="F10" s="186"/>
      <c r="G10" s="116"/>
      <c r="H10" s="115" t="str">
        <f>D10</f>
        <v>2030 Test Year</v>
      </c>
      <c r="I10" s="186" t="s">
        <v>12</v>
      </c>
      <c r="J10" s="186"/>
      <c r="K10" s="117" t="s">
        <v>63</v>
      </c>
    </row>
    <row r="11" spans="1:11" x14ac:dyDescent="0.25">
      <c r="A11" s="118" t="s">
        <v>64</v>
      </c>
      <c r="B11" s="190" t="s">
        <v>65</v>
      </c>
      <c r="C11" s="119"/>
      <c r="D11" s="120" t="s">
        <v>66</v>
      </c>
      <c r="E11" s="120" t="s">
        <v>67</v>
      </c>
      <c r="F11" s="57" t="s">
        <v>68</v>
      </c>
      <c r="G11" s="8"/>
      <c r="H11" s="120" t="s">
        <v>66</v>
      </c>
      <c r="I11" s="120" t="s">
        <v>67</v>
      </c>
      <c r="J11" s="57" t="s">
        <v>68</v>
      </c>
      <c r="K11" s="121" t="s">
        <v>69</v>
      </c>
    </row>
    <row r="12" spans="1:11" x14ac:dyDescent="0.25">
      <c r="A12" s="122" t="s">
        <v>70</v>
      </c>
      <c r="B12" s="191"/>
      <c r="C12" s="123"/>
      <c r="D12" s="124"/>
      <c r="E12" s="125"/>
      <c r="F12" s="126"/>
      <c r="H12" s="124"/>
      <c r="I12" s="125"/>
      <c r="J12" s="126"/>
      <c r="K12" s="187"/>
    </row>
    <row r="13" spans="1:11" x14ac:dyDescent="0.25">
      <c r="A13" s="127" t="s">
        <v>38</v>
      </c>
      <c r="B13" s="128"/>
      <c r="C13" s="123"/>
      <c r="D13" s="124">
        <f>'App.2-ZA_Com. Exp. (2030)'!I29</f>
        <v>1733362289.9808972</v>
      </c>
      <c r="E13" s="171"/>
      <c r="F13" s="129">
        <f>D13*'App.2-ZA_Com. Exp. (2030)'!K29</f>
        <v>201240423.27638969</v>
      </c>
      <c r="H13" s="124">
        <f>'App.2-ZA_Com. Exp. (2030)'!H29</f>
        <v>21496973.008605078</v>
      </c>
      <c r="I13" s="130"/>
      <c r="J13" s="126">
        <f>H13*'App.2-ZA_Com. Exp. (2030)'!J29</f>
        <v>828585.01892352768</v>
      </c>
      <c r="K13" s="187"/>
    </row>
    <row r="14" spans="1:11" x14ac:dyDescent="0.25">
      <c r="A14" s="127" t="s">
        <v>40</v>
      </c>
      <c r="B14" s="128"/>
      <c r="C14" s="123"/>
      <c r="D14" s="124">
        <f>'App.2-ZA_Com. Exp. (2030)'!I30</f>
        <v>15468859.872598739</v>
      </c>
      <c r="E14" s="171"/>
      <c r="F14" s="129">
        <f>D14*'App.2-ZA_Com. Exp. (2030)'!K30</f>
        <v>1795908.406660466</v>
      </c>
      <c r="H14" s="124">
        <f>'App.2-ZA_Com. Exp. (2030)'!H30</f>
        <v>191843.13924287233</v>
      </c>
      <c r="I14" s="130"/>
      <c r="J14" s="126">
        <f>H14*'App.2-ZA_Com. Exp. (2030)'!J30</f>
        <v>7394.4527490579485</v>
      </c>
      <c r="K14" s="187"/>
    </row>
    <row r="15" spans="1:11" x14ac:dyDescent="0.25">
      <c r="A15" s="127" t="s">
        <v>41</v>
      </c>
      <c r="B15" s="128"/>
      <c r="C15" s="123"/>
      <c r="D15" s="124">
        <f>'App.2-ZA_Com. Exp. (2030)'!I31</f>
        <v>340768177.80183327</v>
      </c>
      <c r="E15" s="171"/>
      <c r="F15" s="129">
        <f>D15*'App.2-ZA_Com. Exp. (2030)'!K31</f>
        <v>39562607.734313123</v>
      </c>
      <c r="H15" s="124">
        <f>'App.2-ZA_Com. Exp. (2030)'!H31</f>
        <v>53134422.766489968</v>
      </c>
      <c r="I15" s="130"/>
      <c r="J15" s="126">
        <f>H15*'App.2-ZA_Com. Exp. (2030)'!J31</f>
        <v>2048027.2583418782</v>
      </c>
      <c r="K15" s="187"/>
    </row>
    <row r="16" spans="1:11" x14ac:dyDescent="0.25">
      <c r="A16" s="127" t="s">
        <v>42</v>
      </c>
      <c r="B16" s="128"/>
      <c r="C16" s="123"/>
      <c r="D16" s="124">
        <f>'App.2-ZA_Com. Exp. (2030)'!I32</f>
        <v>493130546.60512877</v>
      </c>
      <c r="E16" s="171"/>
      <c r="F16" s="129">
        <f>D16*'App.2-ZA_Com. Exp. (2030)'!K32</f>
        <v>57251620.450579427</v>
      </c>
      <c r="H16" s="124">
        <f>'App.2-ZA_Com. Exp. (2030)'!H32</f>
        <v>845621834.15909064</v>
      </c>
      <c r="I16" s="130"/>
      <c r="J16" s="126">
        <f>H16*'App.2-ZA_Com. Exp. (2030)'!J32</f>
        <v>32593871.852487583</v>
      </c>
      <c r="K16" s="187"/>
    </row>
    <row r="17" spans="1:12" x14ac:dyDescent="0.25">
      <c r="A17" s="127" t="s">
        <v>43</v>
      </c>
      <c r="B17" s="128"/>
      <c r="C17" s="123"/>
      <c r="D17" s="124">
        <f>'App.2-ZA_Com. Exp. (2030)'!I33</f>
        <v>9386737.9740848467</v>
      </c>
      <c r="E17" s="171"/>
      <c r="F17" s="129">
        <f>D17*'App.2-ZA_Com. Exp. (2030)'!K33</f>
        <v>1089784.3653390042</v>
      </c>
      <c r="H17" s="124">
        <f>'App.2-ZA_Com. Exp. (2030)'!H33</f>
        <v>57091581.463043839</v>
      </c>
      <c r="I17" s="130"/>
      <c r="J17" s="126">
        <f>H17*'App.2-ZA_Com. Exp. (2030)'!J33</f>
        <v>2200553.0307915621</v>
      </c>
      <c r="K17" s="187"/>
    </row>
    <row r="18" spans="1:12" x14ac:dyDescent="0.25">
      <c r="A18" s="127" t="s">
        <v>44</v>
      </c>
      <c r="B18" s="128"/>
      <c r="C18" s="123"/>
      <c r="D18" s="124">
        <f>'App.2-ZA_Com. Exp. (2030)'!I34</f>
        <v>0</v>
      </c>
      <c r="E18" s="171"/>
      <c r="F18" s="129">
        <f>D18*'App.2-ZA_Com. Exp. (2030)'!K34</f>
        <v>0</v>
      </c>
      <c r="H18" s="124">
        <f>'App.2-ZA_Com. Exp. (2030)'!H34</f>
        <v>71569433.525644213</v>
      </c>
      <c r="I18" s="130"/>
      <c r="J18" s="126">
        <f>H18*'App.2-ZA_Com. Exp. (2030)'!J34</f>
        <v>2758591.1936742989</v>
      </c>
      <c r="K18" s="187"/>
    </row>
    <row r="19" spans="1:12" x14ac:dyDescent="0.25">
      <c r="A19" s="127" t="s">
        <v>45</v>
      </c>
      <c r="B19" s="128"/>
      <c r="C19" s="123"/>
      <c r="D19" s="124">
        <f>'App.2-ZA_Com. Exp. (2030)'!I35</f>
        <v>0</v>
      </c>
      <c r="E19" s="171"/>
      <c r="F19" s="129">
        <f>D19*'App.2-ZA_Com. Exp. (2030)'!K35</f>
        <v>0</v>
      </c>
      <c r="H19" s="124">
        <f>'App.2-ZA_Com. Exp. (2030)'!H35</f>
        <v>17758880.238238759</v>
      </c>
      <c r="I19" s="130"/>
      <c r="J19" s="126">
        <f>H19*'App.2-ZA_Com. Exp. (2030)'!J35</f>
        <v>684502.98153007508</v>
      </c>
      <c r="K19" s="187"/>
    </row>
    <row r="20" spans="1:12" x14ac:dyDescent="0.25">
      <c r="A20" s="127" t="s">
        <v>46</v>
      </c>
      <c r="B20" s="128"/>
      <c r="C20" s="123"/>
      <c r="D20" s="124">
        <f>'App.2-ZA_Com. Exp. (2030)'!I36</f>
        <v>239160.46317946614</v>
      </c>
      <c r="E20" s="171"/>
      <c r="F20" s="129">
        <f>D20*'App.2-ZA_Com. Exp. (2030)'!K36</f>
        <v>27766.124323463613</v>
      </c>
      <c r="H20" s="124">
        <f>'App.2-ZA_Com. Exp. (2030)'!H36</f>
        <v>0</v>
      </c>
      <c r="I20" s="130"/>
      <c r="J20" s="126">
        <f>H20*'App.2-ZA_Com. Exp. (2030)'!J36</f>
        <v>0</v>
      </c>
      <c r="K20" s="187"/>
    </row>
    <row r="21" spans="1:12" x14ac:dyDescent="0.25">
      <c r="A21" s="127" t="s">
        <v>47</v>
      </c>
      <c r="B21" s="128"/>
      <c r="C21" s="123"/>
      <c r="D21" s="124">
        <f>'App.2-ZA_Com. Exp. (2030)'!I37</f>
        <v>6511093.2419836763</v>
      </c>
      <c r="E21" s="171"/>
      <c r="F21" s="129">
        <f>D21*'App.2-ZA_Com. Exp. (2030)'!K37</f>
        <v>755926.88705791312</v>
      </c>
      <c r="H21" s="124">
        <f>'App.2-ZA_Com. Exp. (2030)'!H37</f>
        <v>4131.9739840419315</v>
      </c>
      <c r="I21" s="130"/>
      <c r="J21" s="126">
        <f>H21*'App.2-ZA_Com. Exp. (2030)'!J37</f>
        <v>159.26389917261514</v>
      </c>
      <c r="K21" s="187"/>
    </row>
    <row r="22" spans="1:12" x14ac:dyDescent="0.25">
      <c r="A22" s="127" t="s">
        <v>71</v>
      </c>
      <c r="B22" s="128"/>
      <c r="C22" s="131"/>
      <c r="D22" s="124">
        <v>0</v>
      </c>
      <c r="E22" s="171"/>
      <c r="F22" s="129">
        <v>0</v>
      </c>
      <c r="H22" s="124">
        <f>'App.2-ZA_Com. Exp. (2030)'!H38</f>
        <v>0</v>
      </c>
      <c r="I22" s="130"/>
      <c r="J22" s="126">
        <v>0</v>
      </c>
      <c r="K22" s="187"/>
    </row>
    <row r="23" spans="1:12" x14ac:dyDescent="0.25">
      <c r="A23" s="127" t="s">
        <v>71</v>
      </c>
      <c r="B23" s="132"/>
      <c r="C23" s="123"/>
      <c r="D23" s="124">
        <v>0</v>
      </c>
      <c r="E23" s="171"/>
      <c r="F23" s="129">
        <v>0</v>
      </c>
      <c r="H23" s="124">
        <f>'App.2-ZA_Com. Exp. (2030)'!H39</f>
        <v>0</v>
      </c>
      <c r="I23" s="130"/>
      <c r="J23" s="126">
        <v>0</v>
      </c>
      <c r="K23" s="187"/>
    </row>
    <row r="24" spans="1:12" x14ac:dyDescent="0.25">
      <c r="A24" s="122" t="s">
        <v>72</v>
      </c>
      <c r="B24" s="127"/>
      <c r="C24" s="123"/>
      <c r="D24" s="124"/>
      <c r="E24" s="133"/>
      <c r="F24" s="129">
        <f>SUM(F13:F23)</f>
        <v>301724037.24466306</v>
      </c>
      <c r="G24" s="127"/>
      <c r="H24" s="124"/>
      <c r="I24" s="134"/>
      <c r="J24" s="135">
        <f>SUM(J13:J23)</f>
        <v>41121685.052397147</v>
      </c>
      <c r="K24" s="136">
        <f>F24+J24</f>
        <v>342845722.29706019</v>
      </c>
      <c r="L24" s="1" t="s">
        <v>103</v>
      </c>
    </row>
    <row r="25" spans="1:12" ht="7.5" customHeight="1" x14ac:dyDescent="0.25">
      <c r="D25" s="137"/>
      <c r="I25" s="188"/>
      <c r="J25" s="189"/>
    </row>
    <row r="26" spans="1:12" x14ac:dyDescent="0.25">
      <c r="A26" s="118" t="s">
        <v>74</v>
      </c>
      <c r="B26" s="190" t="s">
        <v>65</v>
      </c>
      <c r="C26" s="119"/>
      <c r="D26" s="192" t="s">
        <v>66</v>
      </c>
      <c r="E26" s="193" t="s">
        <v>67</v>
      </c>
      <c r="F26" s="194" t="s">
        <v>68</v>
      </c>
      <c r="G26" s="8"/>
      <c r="H26" s="196" t="s">
        <v>66</v>
      </c>
      <c r="I26" s="193" t="s">
        <v>67</v>
      </c>
      <c r="J26" s="194" t="s">
        <v>68</v>
      </c>
      <c r="K26" s="192" t="s">
        <v>63</v>
      </c>
    </row>
    <row r="27" spans="1:12" x14ac:dyDescent="0.25">
      <c r="A27" s="122" t="s">
        <v>75</v>
      </c>
      <c r="B27" s="191"/>
      <c r="C27" s="119"/>
      <c r="D27" s="188"/>
      <c r="E27" s="189"/>
      <c r="F27" s="195"/>
      <c r="G27" s="8"/>
      <c r="H27" s="197"/>
      <c r="I27" s="189"/>
      <c r="J27" s="195"/>
      <c r="K27" s="198"/>
    </row>
    <row r="28" spans="1:12" x14ac:dyDescent="0.25">
      <c r="A28" s="127" t="str">
        <f>IF(A13="","",A13 &amp; " - Class B")</f>
        <v>Residential - Class B</v>
      </c>
      <c r="B28" s="128"/>
      <c r="C28" s="123"/>
      <c r="D28" s="77"/>
      <c r="E28" s="77"/>
      <c r="F28" s="141">
        <f>D28*E28</f>
        <v>0</v>
      </c>
      <c r="H28" s="142"/>
      <c r="I28" s="77"/>
      <c r="J28" s="126">
        <f>'App.2-ZA_Com. Exp. (2030)'!L55</f>
        <v>1667177.1032929919</v>
      </c>
      <c r="K28" s="187"/>
    </row>
    <row r="29" spans="1:12" x14ac:dyDescent="0.25">
      <c r="A29" s="127" t="str">
        <f t="shared" ref="A29:A38" si="0">IF(A14="","",A14 &amp; " - Class B")</f>
        <v>Residential Seasonal - Class B</v>
      </c>
      <c r="B29" s="128"/>
      <c r="C29" s="123"/>
      <c r="D29" s="77"/>
      <c r="E29" s="77"/>
      <c r="F29" s="141">
        <f t="shared" ref="F29:F38" si="1">D29*E29</f>
        <v>0</v>
      </c>
      <c r="H29" s="142"/>
      <c r="I29" s="77"/>
      <c r="J29" s="126">
        <f>'App.2-ZA_Com. Exp. (2030)'!L56</f>
        <v>14878.210483007901</v>
      </c>
      <c r="K29" s="187"/>
    </row>
    <row r="30" spans="1:12" x14ac:dyDescent="0.25">
      <c r="A30" s="127" t="str">
        <f t="shared" si="0"/>
        <v>GS&lt;50 - Class B</v>
      </c>
      <c r="B30" s="128"/>
      <c r="C30" s="123"/>
      <c r="D30" s="77"/>
      <c r="E30" s="77"/>
      <c r="F30" s="141">
        <f t="shared" si="1"/>
        <v>0</v>
      </c>
      <c r="H30" s="142"/>
      <c r="I30" s="77"/>
      <c r="J30" s="126">
        <f>'App.2-ZA_Com. Exp. (2030)'!L57</f>
        <v>4120789.1454076921</v>
      </c>
      <c r="K30" s="187"/>
    </row>
    <row r="31" spans="1:12" x14ac:dyDescent="0.25">
      <c r="A31" s="127" t="str">
        <f t="shared" si="0"/>
        <v>GS 50 - 2,999 - Class B</v>
      </c>
      <c r="B31" s="128"/>
      <c r="C31" s="123"/>
      <c r="D31" s="77"/>
      <c r="E31" s="77"/>
      <c r="F31" s="141">
        <f t="shared" si="1"/>
        <v>0</v>
      </c>
      <c r="H31" s="142"/>
      <c r="I31" s="77"/>
      <c r="J31" s="126">
        <f>'App.2-ZA_Com. Exp. (2030)'!L58</f>
        <v>65581389.500295065</v>
      </c>
      <c r="K31" s="187"/>
    </row>
    <row r="32" spans="1:12" x14ac:dyDescent="0.25">
      <c r="A32" s="127" t="str">
        <f t="shared" si="0"/>
        <v>GS 3,000 - 4,999 - Class B</v>
      </c>
      <c r="B32" s="128"/>
      <c r="C32" s="123"/>
      <c r="D32" s="77"/>
      <c r="E32" s="77"/>
      <c r="F32" s="141">
        <f t="shared" si="1"/>
        <v>0</v>
      </c>
      <c r="H32" s="142"/>
      <c r="I32" s="77"/>
      <c r="J32" s="126">
        <f>'App.2-ZA_Com. Exp. (2030)'!L59</f>
        <v>4427682.7890081424</v>
      </c>
      <c r="K32" s="187"/>
    </row>
    <row r="33" spans="1:12" x14ac:dyDescent="0.25">
      <c r="A33" s="127" t="str">
        <f t="shared" si="0"/>
        <v>Large Use - Class B</v>
      </c>
      <c r="B33" s="128"/>
      <c r="C33" s="123"/>
      <c r="D33" s="77"/>
      <c r="E33" s="77"/>
      <c r="F33" s="141">
        <f t="shared" si="1"/>
        <v>0</v>
      </c>
      <c r="H33" s="142"/>
      <c r="I33" s="77"/>
      <c r="J33" s="126">
        <f>'App.2-ZA_Com. Exp. (2030)'!L60</f>
        <v>5550498.7061127806</v>
      </c>
      <c r="K33" s="187"/>
    </row>
    <row r="34" spans="1:12" x14ac:dyDescent="0.25">
      <c r="A34" s="127" t="str">
        <f t="shared" si="0"/>
        <v>Street Light - Class B</v>
      </c>
      <c r="B34" s="128"/>
      <c r="C34" s="123"/>
      <c r="D34" s="77"/>
      <c r="E34" s="77"/>
      <c r="F34" s="141">
        <f t="shared" si="1"/>
        <v>0</v>
      </c>
      <c r="H34" s="142"/>
      <c r="I34" s="77"/>
      <c r="J34" s="126">
        <f>'App.2-ZA_Com. Exp. (2030)'!L61</f>
        <v>1377272.907281528</v>
      </c>
      <c r="K34" s="187"/>
    </row>
    <row r="35" spans="1:12" x14ac:dyDescent="0.25">
      <c r="A35" s="127" t="str">
        <f t="shared" si="0"/>
        <v>Sentinel Light - Class B</v>
      </c>
      <c r="B35" s="128"/>
      <c r="C35" s="123"/>
      <c r="D35" s="77"/>
      <c r="E35" s="77"/>
      <c r="F35" s="141">
        <f t="shared" si="1"/>
        <v>0</v>
      </c>
      <c r="H35" s="142"/>
      <c r="I35" s="77"/>
      <c r="J35" s="126">
        <f>'App.2-ZA_Com. Exp. (2030)'!L62</f>
        <v>0</v>
      </c>
      <c r="K35" s="187"/>
    </row>
    <row r="36" spans="1:12" x14ac:dyDescent="0.25">
      <c r="A36" s="127" t="str">
        <f t="shared" si="0"/>
        <v>USL - Class B</v>
      </c>
      <c r="B36" s="128"/>
      <c r="C36" s="123"/>
      <c r="D36" s="77"/>
      <c r="E36" s="77"/>
      <c r="F36" s="141">
        <f t="shared" si="1"/>
        <v>0</v>
      </c>
      <c r="H36" s="142"/>
      <c r="I36" s="77"/>
      <c r="J36" s="126">
        <f>'App.2-ZA_Com. Exp. (2030)'!L63</f>
        <v>320.45127538837778</v>
      </c>
      <c r="K36" s="187"/>
    </row>
    <row r="37" spans="1:12" x14ac:dyDescent="0.25">
      <c r="A37" s="127" t="str">
        <f t="shared" si="0"/>
        <v/>
      </c>
      <c r="B37" s="128"/>
      <c r="C37" s="123"/>
      <c r="D37" s="77"/>
      <c r="E37" s="77"/>
      <c r="F37" s="141">
        <f t="shared" si="1"/>
        <v>0</v>
      </c>
      <c r="H37" s="142"/>
      <c r="I37" s="77"/>
      <c r="J37" s="126">
        <v>0</v>
      </c>
      <c r="K37" s="187"/>
    </row>
    <row r="38" spans="1:12" x14ac:dyDescent="0.25">
      <c r="A38" s="127" t="str">
        <f t="shared" si="0"/>
        <v/>
      </c>
      <c r="B38" s="128"/>
      <c r="C38" s="123"/>
      <c r="D38" s="77"/>
      <c r="E38" s="77"/>
      <c r="F38" s="141">
        <f t="shared" si="1"/>
        <v>0</v>
      </c>
      <c r="H38" s="142"/>
      <c r="I38" s="77"/>
      <c r="J38" s="126">
        <v>0</v>
      </c>
      <c r="K38" s="187"/>
    </row>
    <row r="39" spans="1:12" x14ac:dyDescent="0.25">
      <c r="A39" s="127" t="s">
        <v>71</v>
      </c>
      <c r="B39" s="128"/>
      <c r="C39" s="123"/>
      <c r="D39" s="77"/>
      <c r="E39" s="77"/>
      <c r="F39" s="141">
        <f>D39*E39</f>
        <v>0</v>
      </c>
      <c r="H39" s="142"/>
      <c r="I39" s="77"/>
      <c r="J39" s="126">
        <f>'App.2-ZA_Com. Exp. (2030)'!L45</f>
        <v>1709.7412240865858</v>
      </c>
      <c r="K39" s="187"/>
    </row>
    <row r="40" spans="1:12" x14ac:dyDescent="0.25">
      <c r="A40" s="127" t="s">
        <v>71</v>
      </c>
      <c r="B40" s="128"/>
      <c r="C40" s="123"/>
      <c r="D40" s="77"/>
      <c r="E40" s="77"/>
      <c r="F40" s="141">
        <f>D40*E40</f>
        <v>0</v>
      </c>
      <c r="H40" s="142"/>
      <c r="I40" s="77"/>
      <c r="J40" s="126">
        <f>'App.2-ZA_Com. Exp. (2030)'!L46</f>
        <v>3516231.2964248261</v>
      </c>
      <c r="K40" s="187"/>
    </row>
    <row r="41" spans="1:12" x14ac:dyDescent="0.25">
      <c r="A41" s="127" t="s">
        <v>71</v>
      </c>
      <c r="B41" s="128"/>
      <c r="C41" s="123"/>
      <c r="D41" s="77"/>
      <c r="E41" s="77"/>
      <c r="F41" s="141">
        <f>D41*E41</f>
        <v>0</v>
      </c>
      <c r="H41" s="142"/>
      <c r="I41" s="77"/>
      <c r="J41" s="126">
        <f>'App.2-ZA_Com. Exp. (2030)'!L47</f>
        <v>9651153.9637352917</v>
      </c>
      <c r="K41" s="187"/>
      <c r="L41" s="8"/>
    </row>
    <row r="42" spans="1:12" x14ac:dyDescent="0.25">
      <c r="A42" s="127" t="s">
        <v>71</v>
      </c>
      <c r="B42" s="128"/>
      <c r="C42" s="123"/>
      <c r="D42" s="77"/>
      <c r="E42" s="77"/>
      <c r="F42" s="141">
        <f>D42*E42</f>
        <v>0</v>
      </c>
      <c r="H42" s="142"/>
      <c r="I42" s="77"/>
      <c r="J42" s="126">
        <f>'App.2-ZA_Com. Exp. (2030)'!L48</f>
        <v>17944592.394710898</v>
      </c>
      <c r="K42" s="187"/>
    </row>
    <row r="43" spans="1:12" x14ac:dyDescent="0.25">
      <c r="A43" s="127" t="s">
        <v>71</v>
      </c>
      <c r="B43" s="128"/>
      <c r="C43" s="123"/>
      <c r="D43" s="77"/>
      <c r="E43" s="77"/>
      <c r="F43" s="141">
        <f>D43*E43</f>
        <v>0</v>
      </c>
      <c r="H43" s="142"/>
      <c r="I43" s="77"/>
      <c r="J43" s="126">
        <v>0</v>
      </c>
      <c r="K43" s="187"/>
    </row>
    <row r="44" spans="1:12" x14ac:dyDescent="0.25">
      <c r="A44" s="122" t="s">
        <v>72</v>
      </c>
      <c r="B44" s="143"/>
      <c r="C44" s="123"/>
      <c r="D44" s="134"/>
      <c r="E44" s="133"/>
      <c r="F44" s="127">
        <f>SUM(F28:F43)</f>
        <v>0</v>
      </c>
      <c r="G44" s="127"/>
      <c r="H44" s="133"/>
      <c r="I44" s="133"/>
      <c r="J44" s="144">
        <f>SUM(J28:J43)</f>
        <v>113853696.2092517</v>
      </c>
      <c r="K44" s="136">
        <f>F44+J44</f>
        <v>113853696.2092517</v>
      </c>
      <c r="L44" s="145"/>
    </row>
    <row r="45" spans="1:12" ht="8.25" customHeight="1" x14ac:dyDescent="0.25">
      <c r="B45" s="137"/>
      <c r="D45" s="137"/>
    </row>
    <row r="46" spans="1:12" x14ac:dyDescent="0.25">
      <c r="A46" s="118" t="s">
        <v>76</v>
      </c>
      <c r="B46" s="189"/>
      <c r="C46" s="119"/>
      <c r="D46" s="188" t="s">
        <v>77</v>
      </c>
      <c r="E46" s="187" t="s">
        <v>67</v>
      </c>
      <c r="F46" s="194" t="s">
        <v>68</v>
      </c>
      <c r="G46" s="8"/>
      <c r="H46" s="196" t="s">
        <v>66</v>
      </c>
      <c r="I46" s="187" t="s">
        <v>67</v>
      </c>
      <c r="J46" s="194" t="s">
        <v>68</v>
      </c>
      <c r="K46" s="192" t="s">
        <v>63</v>
      </c>
    </row>
    <row r="47" spans="1:12" x14ac:dyDescent="0.25">
      <c r="A47" s="122" t="s">
        <v>75</v>
      </c>
      <c r="B47" s="199"/>
      <c r="C47" s="139"/>
      <c r="D47" s="198"/>
      <c r="E47" s="187"/>
      <c r="F47" s="195"/>
      <c r="G47" s="8"/>
      <c r="H47" s="200"/>
      <c r="I47" s="187"/>
      <c r="J47" s="195"/>
      <c r="K47" s="198"/>
    </row>
    <row r="48" spans="1:12" x14ac:dyDescent="0.25">
      <c r="A48" s="127" t="str">
        <f>IF(A13="","",A13)</f>
        <v>Residential</v>
      </c>
      <c r="B48" s="128"/>
      <c r="C48" s="123"/>
      <c r="D48" s="146">
        <v>1733362289.9808972</v>
      </c>
      <c r="E48" s="147">
        <v>1.4800000000000001E-2</v>
      </c>
      <c r="F48" s="148">
        <f>D48*E48</f>
        <v>25653761.891717281</v>
      </c>
      <c r="H48" s="146">
        <v>21496973.008605078</v>
      </c>
      <c r="I48" s="147">
        <f>E48</f>
        <v>1.4800000000000001E-2</v>
      </c>
      <c r="J48" s="148">
        <f>H48*I48</f>
        <v>318155.20052735519</v>
      </c>
      <c r="K48" s="187"/>
    </row>
    <row r="49" spans="1:11" x14ac:dyDescent="0.25">
      <c r="A49" s="127" t="str">
        <f t="shared" ref="A49:A51" si="2">IF(A14="","",A14)</f>
        <v>Residential Seasonal</v>
      </c>
      <c r="B49" s="128"/>
      <c r="C49" s="131"/>
      <c r="D49" s="146">
        <v>15468859.872598739</v>
      </c>
      <c r="E49" s="147">
        <v>1.49E-2</v>
      </c>
      <c r="F49" s="148">
        <f t="shared" ref="F49:F60" si="3">D49*E49</f>
        <v>230486.01210172122</v>
      </c>
      <c r="H49" s="146">
        <v>191843.13924287233</v>
      </c>
      <c r="I49" s="147">
        <f t="shared" ref="I49:I58" si="4">E49</f>
        <v>1.49E-2</v>
      </c>
      <c r="J49" s="148">
        <f t="shared" ref="J49:J59" si="5">H49*I49</f>
        <v>2858.4627747187978</v>
      </c>
      <c r="K49" s="187"/>
    </row>
    <row r="50" spans="1:11" x14ac:dyDescent="0.25">
      <c r="A50" s="127" t="str">
        <f t="shared" si="2"/>
        <v>GS&lt;50</v>
      </c>
      <c r="B50" s="128"/>
      <c r="C50" s="131"/>
      <c r="D50" s="146">
        <v>340768177.80183327</v>
      </c>
      <c r="E50" s="147">
        <v>1.34E-2</v>
      </c>
      <c r="F50" s="148">
        <f t="shared" si="3"/>
        <v>4566293.5825445661</v>
      </c>
      <c r="H50" s="146">
        <v>53185340.012815036</v>
      </c>
      <c r="I50" s="147">
        <f t="shared" si="4"/>
        <v>1.34E-2</v>
      </c>
      <c r="J50" s="148">
        <f t="shared" si="5"/>
        <v>712683.55617172155</v>
      </c>
      <c r="K50" s="187"/>
    </row>
    <row r="51" spans="1:11" x14ac:dyDescent="0.25">
      <c r="A51" s="127" t="str">
        <f t="shared" si="2"/>
        <v>GS 50 - 2,999</v>
      </c>
      <c r="B51" s="128"/>
      <c r="C51" s="131"/>
      <c r="D51" s="146">
        <v>2247932.5220861491</v>
      </c>
      <c r="E51" s="147">
        <v>6.2069000000000001</v>
      </c>
      <c r="F51" s="148">
        <f t="shared" si="3"/>
        <v>13952692.37133652</v>
      </c>
      <c r="H51" s="146">
        <v>1128991.8439624312</v>
      </c>
      <c r="I51" s="147">
        <f t="shared" si="4"/>
        <v>6.2069000000000001</v>
      </c>
      <c r="J51" s="148">
        <f t="shared" si="5"/>
        <v>7007539.4762904141</v>
      </c>
      <c r="K51" s="187"/>
    </row>
    <row r="52" spans="1:11" x14ac:dyDescent="0.25">
      <c r="A52" s="127" t="str">
        <f>A51&amp;" EV"</f>
        <v>GS 50 - 2,999 EV</v>
      </c>
      <c r="B52" s="128"/>
      <c r="C52" s="131"/>
      <c r="D52" s="146"/>
      <c r="E52" s="147">
        <v>1.0586</v>
      </c>
      <c r="F52" s="148"/>
      <c r="H52" s="146">
        <v>37461.240867341046</v>
      </c>
      <c r="I52" s="147">
        <f t="shared" si="4"/>
        <v>1.0586</v>
      </c>
      <c r="J52" s="148">
        <f t="shared" si="5"/>
        <v>39656.469582167229</v>
      </c>
      <c r="K52" s="187"/>
    </row>
    <row r="53" spans="1:11" x14ac:dyDescent="0.25">
      <c r="A53" s="127" t="str">
        <f>IF(A17="","",A17)</f>
        <v>GS 3,000 - 4,999</v>
      </c>
      <c r="B53" s="128"/>
      <c r="C53" s="131"/>
      <c r="D53" s="146">
        <v>695920.26789850509</v>
      </c>
      <c r="E53" s="147">
        <v>6.5721999999999996</v>
      </c>
      <c r="F53" s="148">
        <f t="shared" si="3"/>
        <v>4573727.1846825546</v>
      </c>
      <c r="H53" s="146">
        <v>18961.515124369169</v>
      </c>
      <c r="I53" s="147">
        <f t="shared" si="4"/>
        <v>6.5721999999999996</v>
      </c>
      <c r="J53" s="148">
        <f t="shared" si="5"/>
        <v>124618.86970037904</v>
      </c>
      <c r="K53" s="187"/>
    </row>
    <row r="54" spans="1:11" x14ac:dyDescent="0.25">
      <c r="A54" s="127" t="str">
        <f>A53&amp;" EV"</f>
        <v>GS 3,000 - 4,999 EV</v>
      </c>
      <c r="B54" s="128"/>
      <c r="C54" s="131"/>
      <c r="D54" s="146"/>
      <c r="E54" s="147">
        <v>1.1172740000000001</v>
      </c>
      <c r="F54" s="148"/>
      <c r="H54" s="146"/>
      <c r="I54" s="147">
        <f t="shared" si="4"/>
        <v>1.1172740000000001</v>
      </c>
      <c r="J54" s="148">
        <f t="shared" si="5"/>
        <v>0</v>
      </c>
      <c r="K54" s="187"/>
    </row>
    <row r="55" spans="1:11" x14ac:dyDescent="0.25">
      <c r="A55" s="127" t="str">
        <f t="shared" ref="A55:A60" si="6">IF(A18="","",A18)</f>
        <v>Large Use</v>
      </c>
      <c r="B55" s="128"/>
      <c r="C55" s="131"/>
      <c r="D55" s="146">
        <v>1044584.212946229</v>
      </c>
      <c r="E55" s="147">
        <v>6.9972000000000003</v>
      </c>
      <c r="F55" s="148">
        <f t="shared" si="3"/>
        <v>7309164.6548273545</v>
      </c>
      <c r="H55" s="146">
        <v>0</v>
      </c>
      <c r="I55" s="147">
        <f t="shared" si="4"/>
        <v>6.9972000000000003</v>
      </c>
      <c r="J55" s="148">
        <f t="shared" si="5"/>
        <v>0</v>
      </c>
      <c r="K55" s="187"/>
    </row>
    <row r="56" spans="1:11" x14ac:dyDescent="0.25">
      <c r="A56" s="127" t="str">
        <f t="shared" si="6"/>
        <v>Street Light</v>
      </c>
      <c r="B56" s="128"/>
      <c r="C56" s="123"/>
      <c r="D56" s="146">
        <v>45250.085781823676</v>
      </c>
      <c r="E56" s="147">
        <v>4.2317999999999998</v>
      </c>
      <c r="F56" s="148">
        <f t="shared" si="3"/>
        <v>191489.31301152142</v>
      </c>
      <c r="H56" s="146">
        <v>0</v>
      </c>
      <c r="I56" s="147">
        <f t="shared" si="4"/>
        <v>4.2317999999999998</v>
      </c>
      <c r="J56" s="148">
        <f t="shared" si="5"/>
        <v>0</v>
      </c>
      <c r="K56" s="187"/>
    </row>
    <row r="57" spans="1:11" x14ac:dyDescent="0.25">
      <c r="A57" s="127" t="str">
        <f t="shared" si="6"/>
        <v>Sentinel Light</v>
      </c>
      <c r="B57" s="128"/>
      <c r="C57" s="123"/>
      <c r="D57" s="146">
        <v>0</v>
      </c>
      <c r="E57" s="147">
        <v>4.4645999999999999</v>
      </c>
      <c r="F57" s="148">
        <f t="shared" si="3"/>
        <v>0</v>
      </c>
      <c r="H57" s="146">
        <v>640.55256450629076</v>
      </c>
      <c r="I57" s="147">
        <f t="shared" si="4"/>
        <v>4.4645999999999999</v>
      </c>
      <c r="J57" s="148">
        <f t="shared" si="5"/>
        <v>2859.8109794947859</v>
      </c>
      <c r="K57" s="187"/>
    </row>
    <row r="58" spans="1:11" x14ac:dyDescent="0.25">
      <c r="A58" s="127" t="str">
        <f t="shared" si="6"/>
        <v>USL</v>
      </c>
      <c r="B58" s="128"/>
      <c r="C58" s="123"/>
      <c r="D58" s="146">
        <v>6511093.2419836763</v>
      </c>
      <c r="E58" s="147">
        <v>1.35E-2</v>
      </c>
      <c r="F58" s="148">
        <f t="shared" si="3"/>
        <v>87899.758766779632</v>
      </c>
      <c r="H58" s="146">
        <v>4131.9739840419315</v>
      </c>
      <c r="I58" s="147">
        <f t="shared" si="4"/>
        <v>1.35E-2</v>
      </c>
      <c r="J58" s="148">
        <f t="shared" si="5"/>
        <v>55.781648784566073</v>
      </c>
      <c r="K58" s="187"/>
    </row>
    <row r="59" spans="1:11" x14ac:dyDescent="0.25">
      <c r="A59" s="127" t="str">
        <f t="shared" si="6"/>
        <v/>
      </c>
      <c r="B59" s="128"/>
      <c r="C59" s="123"/>
      <c r="D59" s="150"/>
      <c r="E59" s="149"/>
      <c r="F59" s="148">
        <f t="shared" si="3"/>
        <v>0</v>
      </c>
      <c r="H59" s="150"/>
      <c r="I59" s="150"/>
      <c r="J59" s="148">
        <f t="shared" si="5"/>
        <v>0</v>
      </c>
      <c r="K59" s="187"/>
    </row>
    <row r="60" spans="1:11" x14ac:dyDescent="0.25">
      <c r="A60" s="127" t="str">
        <f t="shared" si="6"/>
        <v/>
      </c>
      <c r="B60" s="128"/>
      <c r="C60" s="123"/>
      <c r="D60" s="150"/>
      <c r="E60" s="149"/>
      <c r="F60" s="148">
        <f t="shared" si="3"/>
        <v>0</v>
      </c>
      <c r="H60" s="150"/>
      <c r="I60" s="150"/>
      <c r="J60" s="148">
        <f>H60*I60</f>
        <v>0</v>
      </c>
      <c r="K60" s="187"/>
    </row>
    <row r="61" spans="1:11" x14ac:dyDescent="0.25">
      <c r="A61" s="122" t="s">
        <v>72</v>
      </c>
      <c r="B61" s="143"/>
      <c r="C61" s="123"/>
      <c r="D61" s="144"/>
      <c r="E61" s="151"/>
      <c r="F61" s="144">
        <f>SUM(F48:F60)</f>
        <v>56565514.768988296</v>
      </c>
      <c r="G61" s="127"/>
      <c r="H61" s="124"/>
      <c r="I61" s="127"/>
      <c r="J61" s="144">
        <f>SUM(J48:J60)</f>
        <v>8208427.627675036</v>
      </c>
      <c r="K61" s="148">
        <f>F61+J61</f>
        <v>64773942.39666333</v>
      </c>
    </row>
    <row r="62" spans="1:11" ht="5.25" customHeight="1" x14ac:dyDescent="0.25"/>
    <row r="63" spans="1:11" x14ac:dyDescent="0.25">
      <c r="A63" s="118" t="s">
        <v>78</v>
      </c>
      <c r="B63" s="193"/>
      <c r="C63" s="119"/>
      <c r="D63" s="192"/>
      <c r="E63" s="187"/>
      <c r="F63" s="194"/>
      <c r="G63" s="8"/>
      <c r="H63" s="196"/>
      <c r="I63" s="187"/>
      <c r="J63" s="194" t="s">
        <v>68</v>
      </c>
      <c r="K63" s="192" t="s">
        <v>63</v>
      </c>
    </row>
    <row r="64" spans="1:11" x14ac:dyDescent="0.25">
      <c r="A64" s="122" t="s">
        <v>75</v>
      </c>
      <c r="B64" s="199"/>
      <c r="C64" s="139"/>
      <c r="D64" s="198"/>
      <c r="E64" s="187"/>
      <c r="F64" s="195"/>
      <c r="G64" s="8"/>
      <c r="H64" s="200"/>
      <c r="I64" s="187"/>
      <c r="J64" s="195"/>
      <c r="K64" s="198"/>
    </row>
    <row r="65" spans="1:11" x14ac:dyDescent="0.25">
      <c r="A65" s="127" t="str">
        <f>IF(A48="","",A48)</f>
        <v>Residential</v>
      </c>
      <c r="B65" s="128"/>
      <c r="C65" s="123"/>
      <c r="D65" s="146">
        <f>D48</f>
        <v>1733362289.9808972</v>
      </c>
      <c r="E65" s="147">
        <v>1.0500000000000001E-2</v>
      </c>
      <c r="F65" s="148">
        <f>D65*E65</f>
        <v>18200304.044799421</v>
      </c>
      <c r="H65" s="146">
        <f t="shared" ref="H65:H70" si="7">H48</f>
        <v>21496973.008605078</v>
      </c>
      <c r="I65" s="147">
        <f>E65</f>
        <v>1.0500000000000001E-2</v>
      </c>
      <c r="J65" s="148">
        <f>H65*I65</f>
        <v>225718.21659035335</v>
      </c>
      <c r="K65" s="187"/>
    </row>
    <row r="66" spans="1:11" x14ac:dyDescent="0.25">
      <c r="A66" s="127" t="str">
        <f>IF(A49="","",A49)</f>
        <v>Residential Seasonal</v>
      </c>
      <c r="B66" s="128"/>
      <c r="C66" s="123"/>
      <c r="D66" s="146">
        <f>D49</f>
        <v>15468859.872598739</v>
      </c>
      <c r="E66" s="147">
        <v>1.2800000000000001E-2</v>
      </c>
      <c r="F66" s="148">
        <f>D66*E66</f>
        <v>198001.40636926386</v>
      </c>
      <c r="H66" s="146">
        <f t="shared" si="7"/>
        <v>191843.13924287233</v>
      </c>
      <c r="I66" s="147">
        <f t="shared" ref="I66:I73" si="8">E66</f>
        <v>1.2800000000000001E-2</v>
      </c>
      <c r="J66" s="148">
        <f t="shared" ref="J66:J74" si="9">H66*I66</f>
        <v>2455.592182308766</v>
      </c>
      <c r="K66" s="187"/>
    </row>
    <row r="67" spans="1:11" x14ac:dyDescent="0.25">
      <c r="A67" s="127" t="str">
        <f>IF(A50="","",A50)</f>
        <v>GS&lt;50</v>
      </c>
      <c r="B67" s="128"/>
      <c r="C67" s="123"/>
      <c r="D67" s="146">
        <f>D50</f>
        <v>340768177.80183327</v>
      </c>
      <c r="E67" s="147">
        <v>9.7999999999999997E-3</v>
      </c>
      <c r="F67" s="148">
        <f t="shared" ref="F67:F75" si="10">D67*E67</f>
        <v>3339528.1424579658</v>
      </c>
      <c r="H67" s="146">
        <f t="shared" si="7"/>
        <v>53185340.012815036</v>
      </c>
      <c r="I67" s="147">
        <f t="shared" si="8"/>
        <v>9.7999999999999997E-3</v>
      </c>
      <c r="J67" s="148">
        <f t="shared" si="9"/>
        <v>521216.33212558733</v>
      </c>
      <c r="K67" s="187"/>
    </row>
    <row r="68" spans="1:11" x14ac:dyDescent="0.25">
      <c r="A68" s="127" t="str">
        <f>IF(A51="","",A51)</f>
        <v>GS 50 - 2,999</v>
      </c>
      <c r="B68" s="128"/>
      <c r="C68" s="123"/>
      <c r="D68" s="146">
        <f>D51</f>
        <v>2247932.5220861491</v>
      </c>
      <c r="E68" s="147">
        <v>4.3030999999999997</v>
      </c>
      <c r="F68" s="148">
        <f t="shared" si="10"/>
        <v>9673078.4357889071</v>
      </c>
      <c r="H68" s="146">
        <f t="shared" si="7"/>
        <v>1128991.8439624312</v>
      </c>
      <c r="I68" s="147">
        <f t="shared" si="8"/>
        <v>4.3030999999999997</v>
      </c>
      <c r="J68" s="148">
        <f t="shared" si="9"/>
        <v>4858164.8037547376</v>
      </c>
      <c r="K68" s="187"/>
    </row>
    <row r="69" spans="1:11" x14ac:dyDescent="0.25">
      <c r="A69" s="127" t="str">
        <f>A68&amp;" EV"</f>
        <v>GS 50 - 2,999 EV</v>
      </c>
      <c r="B69" s="128"/>
      <c r="C69" s="123"/>
      <c r="D69" s="146"/>
      <c r="E69" s="147">
        <v>0.73080000000000001</v>
      </c>
      <c r="F69" s="148"/>
      <c r="H69" s="146">
        <f t="shared" si="7"/>
        <v>37461.240867341046</v>
      </c>
      <c r="I69" s="147">
        <f t="shared" si="8"/>
        <v>0.73080000000000001</v>
      </c>
      <c r="J69" s="148">
        <f t="shared" si="9"/>
        <v>27376.674825852839</v>
      </c>
      <c r="K69" s="187"/>
    </row>
    <row r="70" spans="1:11" x14ac:dyDescent="0.25">
      <c r="A70" s="127" t="str">
        <f>IF(A53="","",A53)</f>
        <v>GS 3,000 - 4,999</v>
      </c>
      <c r="B70" s="128"/>
      <c r="C70" s="123"/>
      <c r="D70" s="146">
        <f>D53</f>
        <v>695920.26789850509</v>
      </c>
      <c r="E70" s="147">
        <v>4.5831999999999997</v>
      </c>
      <c r="F70" s="148">
        <f t="shared" si="10"/>
        <v>3189541.7718324284</v>
      </c>
      <c r="H70" s="146">
        <f t="shared" si="7"/>
        <v>18961.515124369169</v>
      </c>
      <c r="I70" s="147">
        <f t="shared" si="8"/>
        <v>4.5831999999999997</v>
      </c>
      <c r="J70" s="148">
        <f t="shared" si="9"/>
        <v>86904.416118008769</v>
      </c>
      <c r="K70" s="187"/>
    </row>
    <row r="71" spans="1:11" x14ac:dyDescent="0.25">
      <c r="A71" s="127" t="str">
        <f>A70&amp;" EV"</f>
        <v>GS 3,000 - 4,999 EV</v>
      </c>
      <c r="B71" s="128"/>
      <c r="C71" s="123"/>
      <c r="D71" s="146"/>
      <c r="E71" s="147">
        <v>0.77914400000000006</v>
      </c>
      <c r="F71" s="148"/>
      <c r="H71" s="146"/>
      <c r="I71" s="147">
        <f t="shared" si="8"/>
        <v>0.77914400000000006</v>
      </c>
      <c r="J71" s="148">
        <f t="shared" si="9"/>
        <v>0</v>
      </c>
      <c r="K71" s="187"/>
    </row>
    <row r="72" spans="1:11" x14ac:dyDescent="0.25">
      <c r="A72" s="127" t="str">
        <f t="shared" ref="A72:A77" si="11">IF(A55="","",A55)</f>
        <v>Large Use</v>
      </c>
      <c r="B72" s="128"/>
      <c r="C72" s="133"/>
      <c r="D72" s="146">
        <f>D55</f>
        <v>1044584.212946229</v>
      </c>
      <c r="E72" s="147">
        <v>4.6993</v>
      </c>
      <c r="F72" s="148">
        <f t="shared" si="10"/>
        <v>4908814.5918982141</v>
      </c>
      <c r="H72" s="146">
        <f>H55</f>
        <v>0</v>
      </c>
      <c r="I72" s="147">
        <f t="shared" si="8"/>
        <v>4.6993</v>
      </c>
      <c r="J72" s="148">
        <f t="shared" si="9"/>
        <v>0</v>
      </c>
      <c r="K72" s="187"/>
    </row>
    <row r="73" spans="1:11" x14ac:dyDescent="0.25">
      <c r="A73" s="127" t="str">
        <f t="shared" si="11"/>
        <v>Street Light</v>
      </c>
      <c r="B73" s="128"/>
      <c r="C73" s="152"/>
      <c r="D73" s="146">
        <f>D56</f>
        <v>45250.085781823676</v>
      </c>
      <c r="E73" s="147">
        <v>2.9826000000000001</v>
      </c>
      <c r="F73" s="148">
        <f t="shared" si="10"/>
        <v>134962.90585286729</v>
      </c>
      <c r="H73" s="146">
        <f>H56</f>
        <v>0</v>
      </c>
      <c r="I73" s="147">
        <f t="shared" si="8"/>
        <v>2.9826000000000001</v>
      </c>
      <c r="J73" s="148">
        <f t="shared" si="9"/>
        <v>0</v>
      </c>
      <c r="K73" s="187"/>
    </row>
    <row r="74" spans="1:11" x14ac:dyDescent="0.25">
      <c r="A74" s="127" t="str">
        <f t="shared" si="11"/>
        <v>Sentinel Light</v>
      </c>
      <c r="B74" s="128"/>
      <c r="C74" s="152"/>
      <c r="D74" s="146">
        <f>D57</f>
        <v>0</v>
      </c>
      <c r="E74" s="147">
        <v>2.7484000000000002</v>
      </c>
      <c r="F74" s="148">
        <f t="shared" si="10"/>
        <v>0</v>
      </c>
      <c r="H74" s="146">
        <f>H57</f>
        <v>640.55256450629076</v>
      </c>
      <c r="I74" s="147">
        <f t="shared" ref="I74:I75" si="12">E74</f>
        <v>2.7484000000000002</v>
      </c>
      <c r="J74" s="148">
        <f t="shared" si="9"/>
        <v>1760.4946682890898</v>
      </c>
      <c r="K74" s="187"/>
    </row>
    <row r="75" spans="1:11" x14ac:dyDescent="0.25">
      <c r="A75" s="127" t="str">
        <f t="shared" si="11"/>
        <v>USL</v>
      </c>
      <c r="B75" s="128"/>
      <c r="C75" s="152"/>
      <c r="D75" s="146">
        <f>D58</f>
        <v>6511093.2419836763</v>
      </c>
      <c r="E75" s="147">
        <v>9.9000000000000008E-3</v>
      </c>
      <c r="F75" s="148">
        <f t="shared" si="10"/>
        <v>64459.8230956384</v>
      </c>
      <c r="H75" s="146">
        <f>H58</f>
        <v>4131.9739840419315</v>
      </c>
      <c r="I75" s="147">
        <f t="shared" si="12"/>
        <v>9.9000000000000008E-3</v>
      </c>
      <c r="J75" s="148">
        <f>H75*I75</f>
        <v>40.906542442015123</v>
      </c>
      <c r="K75" s="187"/>
    </row>
    <row r="76" spans="1:11" x14ac:dyDescent="0.25">
      <c r="A76" s="127" t="str">
        <f t="shared" si="11"/>
        <v/>
      </c>
      <c r="B76" s="128"/>
      <c r="C76" s="152"/>
      <c r="D76" s="150"/>
      <c r="E76" s="150"/>
      <c r="F76" s="148">
        <f>D76*E76</f>
        <v>0</v>
      </c>
      <c r="H76" s="150"/>
      <c r="I76" s="150"/>
      <c r="J76" s="148">
        <f>H76*I76</f>
        <v>0</v>
      </c>
      <c r="K76" s="187"/>
    </row>
    <row r="77" spans="1:11" x14ac:dyDescent="0.25">
      <c r="A77" s="127" t="str">
        <f t="shared" si="11"/>
        <v/>
      </c>
      <c r="B77" s="128"/>
      <c r="C77" s="152"/>
      <c r="D77" s="150"/>
      <c r="E77" s="150"/>
      <c r="F77" s="148">
        <f t="shared" ref="F77" si="13">D77*E77</f>
        <v>0</v>
      </c>
      <c r="H77" s="150"/>
      <c r="I77" s="150"/>
      <c r="J77" s="148">
        <f>H77*I77</f>
        <v>0</v>
      </c>
      <c r="K77" s="187"/>
    </row>
    <row r="78" spans="1:11" x14ac:dyDescent="0.25">
      <c r="A78" s="122" t="s">
        <v>72</v>
      </c>
      <c r="B78" s="143"/>
      <c r="C78" s="153"/>
      <c r="D78" s="144"/>
      <c r="E78" s="127"/>
      <c r="F78" s="144">
        <f>SUM(F65:F77)</f>
        <v>39708691.122094713</v>
      </c>
      <c r="G78" s="127"/>
      <c r="H78" s="127"/>
      <c r="I78" s="127"/>
      <c r="J78" s="144">
        <f>SUM(J65:J77)</f>
        <v>5723637.4368075794</v>
      </c>
      <c r="K78" s="148">
        <f>F78+J78</f>
        <v>45432328.558902293</v>
      </c>
    </row>
    <row r="79" spans="1:11" ht="7.5" customHeight="1" x14ac:dyDescent="0.25"/>
    <row r="80" spans="1:11" x14ac:dyDescent="0.25">
      <c r="A80" s="118" t="s">
        <v>79</v>
      </c>
      <c r="B80" s="192"/>
      <c r="C80" s="138"/>
      <c r="D80" s="192"/>
      <c r="E80" s="187"/>
      <c r="F80" s="194"/>
      <c r="G80" s="8"/>
      <c r="H80" s="196"/>
      <c r="I80" s="187"/>
      <c r="J80" s="187" t="s">
        <v>68</v>
      </c>
      <c r="K80" s="192" t="s">
        <v>63</v>
      </c>
    </row>
    <row r="81" spans="1:11" x14ac:dyDescent="0.25">
      <c r="A81" s="122" t="s">
        <v>75</v>
      </c>
      <c r="B81" s="198"/>
      <c r="C81" s="8"/>
      <c r="D81" s="198"/>
      <c r="E81" s="187"/>
      <c r="F81" s="195"/>
      <c r="G81" s="8"/>
      <c r="H81" s="200"/>
      <c r="I81" s="187"/>
      <c r="J81" s="187"/>
      <c r="K81" s="198"/>
    </row>
    <row r="82" spans="1:11" x14ac:dyDescent="0.25">
      <c r="A82" s="127" t="str">
        <f>IF(A65="","",A65)</f>
        <v>Residential</v>
      </c>
      <c r="B82" s="128"/>
      <c r="C82" s="123"/>
      <c r="D82" s="146">
        <v>1733362289.9808972</v>
      </c>
      <c r="E82" s="147">
        <f>0.0041*1.03^5</f>
        <v>4.7530237046299996E-3</v>
      </c>
      <c r="F82" s="148">
        <f>D82*E82</f>
        <v>8238712.0529909432</v>
      </c>
      <c r="H82" s="146">
        <v>21496973.008605078</v>
      </c>
      <c r="I82" s="147">
        <f>E82</f>
        <v>4.7530237046299996E-3</v>
      </c>
      <c r="J82" s="148">
        <f>H82*I82</f>
        <v>102175.62228769122</v>
      </c>
      <c r="K82" s="187"/>
    </row>
    <row r="83" spans="1:11" x14ac:dyDescent="0.25">
      <c r="A83" s="127" t="str">
        <f>IF(A66="","",A66)</f>
        <v>Residential Seasonal</v>
      </c>
      <c r="B83" s="128"/>
      <c r="C83" s="123"/>
      <c r="D83" s="146">
        <v>15468859.872598739</v>
      </c>
      <c r="E83" s="147">
        <f>E82</f>
        <v>4.7530237046299996E-3</v>
      </c>
      <c r="F83" s="148">
        <f t="shared" ref="F83:F90" si="14">D83*E83</f>
        <v>73523.857658061606</v>
      </c>
      <c r="H83" s="146">
        <v>191843.13924287233</v>
      </c>
      <c r="I83" s="147">
        <f t="shared" ref="I83:I90" si="15">E83</f>
        <v>4.7530237046299996E-3</v>
      </c>
      <c r="J83" s="148">
        <f t="shared" ref="J83:J90" si="16">H83*I83</f>
        <v>911.83498839200593</v>
      </c>
      <c r="K83" s="187"/>
    </row>
    <row r="84" spans="1:11" x14ac:dyDescent="0.25">
      <c r="A84" s="127" t="str">
        <f>IF(A67="","",A67)</f>
        <v>GS&lt;50</v>
      </c>
      <c r="B84" s="128"/>
      <c r="C84" s="123"/>
      <c r="D84" s="146">
        <v>340768177.80183327</v>
      </c>
      <c r="E84" s="147">
        <f t="shared" ref="E84:E90" si="17">E83</f>
        <v>4.7530237046299996E-3</v>
      </c>
      <c r="F84" s="148">
        <f t="shared" si="14"/>
        <v>1619679.226875684</v>
      </c>
      <c r="H84" s="146">
        <v>53185340.012815036</v>
      </c>
      <c r="I84" s="147">
        <f t="shared" si="15"/>
        <v>4.7530237046299996E-3</v>
      </c>
      <c r="J84" s="148">
        <f t="shared" si="16"/>
        <v>252791.18181971626</v>
      </c>
      <c r="K84" s="187"/>
    </row>
    <row r="85" spans="1:11" x14ac:dyDescent="0.25">
      <c r="A85" s="127" t="str">
        <f>IF(A68="","",A68)</f>
        <v>GS 50 - 2,999</v>
      </c>
      <c r="B85" s="128"/>
      <c r="C85" s="123"/>
      <c r="D85" s="146">
        <v>493130546.60512877</v>
      </c>
      <c r="E85" s="147">
        <f t="shared" si="17"/>
        <v>4.7530237046299996E-3</v>
      </c>
      <c r="F85" s="148">
        <f>D85*E85</f>
        <v>2343861.1774913259</v>
      </c>
      <c r="H85" s="146">
        <v>950337572.73620844</v>
      </c>
      <c r="I85" s="147">
        <f t="shared" si="15"/>
        <v>4.7530237046299996E-3</v>
      </c>
      <c r="J85" s="148">
        <f t="shared" si="16"/>
        <v>4516977.0106157353</v>
      </c>
      <c r="K85" s="187"/>
    </row>
    <row r="86" spans="1:11" x14ac:dyDescent="0.25">
      <c r="A86" s="127" t="str">
        <f>IF(A70="","",A70)</f>
        <v>GS 3,000 - 4,999</v>
      </c>
      <c r="B86" s="128"/>
      <c r="C86" s="123"/>
      <c r="D86" s="146">
        <v>9386737.9740848467</v>
      </c>
      <c r="E86" s="147">
        <f t="shared" si="17"/>
        <v>4.7530237046299996E-3</v>
      </c>
      <c r="F86" s="148">
        <f t="shared" si="14"/>
        <v>44615.388099975855</v>
      </c>
      <c r="H86" s="146">
        <v>344509453.10919738</v>
      </c>
      <c r="I86" s="147">
        <f t="shared" si="15"/>
        <v>4.7530237046299996E-3</v>
      </c>
      <c r="J86" s="148">
        <f t="shared" si="16"/>
        <v>1637461.5970971324</v>
      </c>
      <c r="K86" s="187"/>
    </row>
    <row r="87" spans="1:11" x14ac:dyDescent="0.25">
      <c r="A87" s="127" t="str">
        <f t="shared" ref="A87" si="18">IF(A72="","",A72)</f>
        <v>Large Use</v>
      </c>
      <c r="B87" s="128"/>
      <c r="C87" s="123"/>
      <c r="D87" s="146">
        <v>0</v>
      </c>
      <c r="E87" s="147">
        <f t="shared" si="17"/>
        <v>4.7530237046299996E-3</v>
      </c>
      <c r="F87" s="148">
        <f t="shared" si="14"/>
        <v>0</v>
      </c>
      <c r="H87" s="146">
        <v>605971492.90895677</v>
      </c>
      <c r="I87" s="147">
        <f t="shared" si="15"/>
        <v>4.7530237046299996E-3</v>
      </c>
      <c r="J87" s="148">
        <f t="shared" si="16"/>
        <v>2880196.8701263014</v>
      </c>
      <c r="K87" s="187"/>
    </row>
    <row r="88" spans="1:11" x14ac:dyDescent="0.25">
      <c r="A88" s="127" t="str">
        <f>IF(A73="","",A73)</f>
        <v>Street Light</v>
      </c>
      <c r="B88" s="128"/>
      <c r="C88" s="123"/>
      <c r="D88" s="146">
        <v>0</v>
      </c>
      <c r="E88" s="147">
        <f t="shared" si="17"/>
        <v>4.7530237046299996E-3</v>
      </c>
      <c r="F88" s="148">
        <f t="shared" si="14"/>
        <v>0</v>
      </c>
      <c r="H88" s="146">
        <v>17758880.238238759</v>
      </c>
      <c r="I88" s="147">
        <f t="shared" si="15"/>
        <v>4.7530237046299996E-3</v>
      </c>
      <c r="J88" s="148">
        <f t="shared" si="16"/>
        <v>84408.378740034081</v>
      </c>
      <c r="K88" s="187"/>
    </row>
    <row r="89" spans="1:11" x14ac:dyDescent="0.25">
      <c r="A89" s="127" t="str">
        <f>IF(A74="","",A74)</f>
        <v>Sentinel Light</v>
      </c>
      <c r="B89" s="128"/>
      <c r="C89" s="123"/>
      <c r="D89" s="146">
        <v>239160.46317946614</v>
      </c>
      <c r="E89" s="147">
        <f t="shared" si="17"/>
        <v>4.7530237046299996E-3</v>
      </c>
      <c r="F89" s="148">
        <f t="shared" si="14"/>
        <v>1136.7353507022929</v>
      </c>
      <c r="H89" s="146">
        <v>0</v>
      </c>
      <c r="I89" s="147">
        <f t="shared" si="15"/>
        <v>4.7530237046299996E-3</v>
      </c>
      <c r="J89" s="148">
        <f t="shared" si="16"/>
        <v>0</v>
      </c>
      <c r="K89" s="187"/>
    </row>
    <row r="90" spans="1:11" x14ac:dyDescent="0.25">
      <c r="A90" s="127" t="str">
        <f>IF(A75="","",A75)</f>
        <v>USL</v>
      </c>
      <c r="B90" s="128"/>
      <c r="C90" s="123"/>
      <c r="D90" s="146">
        <v>6511093.2419836763</v>
      </c>
      <c r="E90" s="147">
        <f t="shared" si="17"/>
        <v>4.7530237046299996E-3</v>
      </c>
      <c r="F90" s="148">
        <f t="shared" si="14"/>
        <v>30947.380522204607</v>
      </c>
      <c r="H90" s="146">
        <v>4131.9739840419315</v>
      </c>
      <c r="I90" s="147">
        <f t="shared" si="15"/>
        <v>4.7530237046299996E-3</v>
      </c>
      <c r="J90" s="148">
        <f t="shared" si="16"/>
        <v>19.63937029306576</v>
      </c>
      <c r="K90" s="187"/>
    </row>
    <row r="91" spans="1:11" x14ac:dyDescent="0.25">
      <c r="A91" s="127" t="str">
        <f>IF(A76="","",A76)</f>
        <v/>
      </c>
      <c r="B91" s="128"/>
      <c r="C91" s="123"/>
      <c r="D91" s="150"/>
      <c r="E91" s="150"/>
      <c r="F91" s="148">
        <f>D91*E91</f>
        <v>0</v>
      </c>
      <c r="H91" s="150"/>
      <c r="I91" s="150"/>
      <c r="J91" s="148">
        <f>H91*I91</f>
        <v>0</v>
      </c>
      <c r="K91" s="187"/>
    </row>
    <row r="92" spans="1:11" x14ac:dyDescent="0.25">
      <c r="A92" s="127" t="str">
        <f>IF(A77="","",A77)</f>
        <v/>
      </c>
      <c r="B92" s="128"/>
      <c r="C92" s="123"/>
      <c r="D92" s="150"/>
      <c r="E92" s="150"/>
      <c r="F92" s="148">
        <f t="shared" ref="F92" si="19">D92*E92</f>
        <v>0</v>
      </c>
      <c r="H92" s="150"/>
      <c r="I92" s="150"/>
      <c r="J92" s="148">
        <f>H92*I92</f>
        <v>0</v>
      </c>
      <c r="K92" s="187"/>
    </row>
    <row r="93" spans="1:11" x14ac:dyDescent="0.25">
      <c r="A93" s="122" t="s">
        <v>72</v>
      </c>
      <c r="B93" s="143"/>
      <c r="C93" s="123"/>
      <c r="D93" s="144"/>
      <c r="E93" s="127"/>
      <c r="F93" s="144">
        <f>SUM(F82:F92)</f>
        <v>12352475.818988897</v>
      </c>
      <c r="G93" s="127"/>
      <c r="H93" s="127"/>
      <c r="I93" s="127"/>
      <c r="J93" s="144">
        <f>SUM(J82:J92)</f>
        <v>9474942.1350452956</v>
      </c>
      <c r="K93" s="148">
        <f>F93+J93</f>
        <v>21827417.954034194</v>
      </c>
    </row>
    <row r="94" spans="1:11" ht="6.75" customHeight="1" x14ac:dyDescent="0.25"/>
    <row r="95" spans="1:11" x14ac:dyDescent="0.25">
      <c r="A95" s="118" t="s">
        <v>80</v>
      </c>
      <c r="B95" s="192"/>
      <c r="C95" s="138"/>
      <c r="D95" s="192"/>
      <c r="E95" s="187"/>
      <c r="F95" s="194"/>
      <c r="G95" s="8"/>
      <c r="H95" s="196"/>
      <c r="I95" s="187"/>
      <c r="J95" s="187" t="s">
        <v>68</v>
      </c>
      <c r="K95" s="192" t="s">
        <v>63</v>
      </c>
    </row>
    <row r="96" spans="1:11" x14ac:dyDescent="0.25">
      <c r="A96" s="122" t="s">
        <v>75</v>
      </c>
      <c r="B96" s="198"/>
      <c r="C96" s="8"/>
      <c r="D96" s="198"/>
      <c r="E96" s="187"/>
      <c r="F96" s="195"/>
      <c r="G96" s="8"/>
      <c r="H96" s="200"/>
      <c r="I96" s="187"/>
      <c r="J96" s="187"/>
      <c r="K96" s="198"/>
    </row>
    <row r="97" spans="1:11" x14ac:dyDescent="0.25">
      <c r="A97" s="127" t="str">
        <f t="shared" ref="A97:A102" si="20">IF(A82="","",A82)</f>
        <v>Residential</v>
      </c>
      <c r="B97" s="128"/>
      <c r="C97" s="123"/>
      <c r="D97" s="150"/>
      <c r="E97" s="150"/>
      <c r="F97" s="148">
        <f>D97*E97</f>
        <v>0</v>
      </c>
      <c r="H97" s="150"/>
      <c r="I97" s="149">
        <v>4.0000000000000002E-4</v>
      </c>
      <c r="J97" s="148">
        <f>H97*I97</f>
        <v>0</v>
      </c>
      <c r="K97" s="187"/>
    </row>
    <row r="98" spans="1:11" x14ac:dyDescent="0.25">
      <c r="A98" s="127" t="str">
        <f t="shared" si="20"/>
        <v>Residential Seasonal</v>
      </c>
      <c r="B98" s="128"/>
      <c r="C98" s="123"/>
      <c r="D98" s="150"/>
      <c r="E98" s="150"/>
      <c r="F98" s="148">
        <f t="shared" ref="F98:F107" si="21">D98*E98</f>
        <v>0</v>
      </c>
      <c r="H98" s="150"/>
      <c r="I98" s="150">
        <f>I97</f>
        <v>4.0000000000000002E-4</v>
      </c>
      <c r="J98" s="148">
        <f t="shared" ref="J98:J105" si="22">H98*I98</f>
        <v>0</v>
      </c>
      <c r="K98" s="187"/>
    </row>
    <row r="99" spans="1:11" x14ac:dyDescent="0.25">
      <c r="A99" s="127" t="str">
        <f t="shared" si="20"/>
        <v>GS&lt;50</v>
      </c>
      <c r="B99" s="128"/>
      <c r="C99" s="123"/>
      <c r="D99" s="150"/>
      <c r="E99" s="150"/>
      <c r="F99" s="148">
        <f t="shared" si="21"/>
        <v>0</v>
      </c>
      <c r="H99" s="146"/>
      <c r="I99" s="150">
        <f t="shared" ref="I99:I105" si="23">I98</f>
        <v>4.0000000000000002E-4</v>
      </c>
      <c r="J99" s="148">
        <f t="shared" si="22"/>
        <v>0</v>
      </c>
      <c r="K99" s="187"/>
    </row>
    <row r="100" spans="1:11" x14ac:dyDescent="0.25">
      <c r="A100" s="127" t="str">
        <f t="shared" si="20"/>
        <v>GS 50 - 2,999</v>
      </c>
      <c r="B100" s="128"/>
      <c r="C100" s="123"/>
      <c r="D100" s="150"/>
      <c r="E100" s="150"/>
      <c r="F100" s="148">
        <f t="shared" si="21"/>
        <v>0</v>
      </c>
      <c r="H100" s="150">
        <v>50917.24632506691</v>
      </c>
      <c r="I100" s="150">
        <f t="shared" si="23"/>
        <v>4.0000000000000002E-4</v>
      </c>
      <c r="J100" s="148">
        <f t="shared" si="22"/>
        <v>20.366898530026766</v>
      </c>
      <c r="K100" s="187"/>
    </row>
    <row r="101" spans="1:11" x14ac:dyDescent="0.25">
      <c r="A101" s="127" t="str">
        <f t="shared" si="20"/>
        <v>GS 3,000 - 4,999</v>
      </c>
      <c r="B101" s="128"/>
      <c r="C101" s="123"/>
      <c r="D101" s="150"/>
      <c r="E101" s="150"/>
      <c r="F101" s="148">
        <f t="shared" si="21"/>
        <v>0</v>
      </c>
      <c r="H101" s="150">
        <v>104715738.57711776</v>
      </c>
      <c r="I101" s="150">
        <f t="shared" si="23"/>
        <v>4.0000000000000002E-4</v>
      </c>
      <c r="J101" s="148">
        <f t="shared" si="22"/>
        <v>41886.295430847102</v>
      </c>
      <c r="K101" s="187"/>
    </row>
    <row r="102" spans="1:11" x14ac:dyDescent="0.25">
      <c r="A102" s="127" t="str">
        <f t="shared" si="20"/>
        <v>Large Use</v>
      </c>
      <c r="B102" s="128"/>
      <c r="C102" s="123"/>
      <c r="D102" s="150"/>
      <c r="E102" s="150"/>
      <c r="F102" s="148">
        <f t="shared" si="21"/>
        <v>0</v>
      </c>
      <c r="H102" s="150">
        <v>287417871.64615351</v>
      </c>
      <c r="I102" s="150">
        <f t="shared" si="23"/>
        <v>4.0000000000000002E-4</v>
      </c>
      <c r="J102" s="148">
        <f t="shared" si="22"/>
        <v>114967.1486584614</v>
      </c>
      <c r="K102" s="187"/>
    </row>
    <row r="103" spans="1:11" x14ac:dyDescent="0.25">
      <c r="A103" s="127" t="str">
        <f>IF(A88="","",A88)</f>
        <v>Street Light</v>
      </c>
      <c r="B103" s="128"/>
      <c r="C103" s="123"/>
      <c r="D103" s="150"/>
      <c r="E103" s="150"/>
      <c r="F103" s="148">
        <f t="shared" si="21"/>
        <v>0</v>
      </c>
      <c r="H103" s="150">
        <v>534402059.38331258</v>
      </c>
      <c r="I103" s="150">
        <f t="shared" si="23"/>
        <v>4.0000000000000002E-4</v>
      </c>
      <c r="J103" s="148">
        <f t="shared" si="22"/>
        <v>213760.82375332504</v>
      </c>
      <c r="K103" s="187"/>
    </row>
    <row r="104" spans="1:11" x14ac:dyDescent="0.25">
      <c r="A104" s="127" t="str">
        <f>IF(A89="","",A89)</f>
        <v>Sentinel Light</v>
      </c>
      <c r="B104" s="128"/>
      <c r="C104" s="123"/>
      <c r="D104" s="150"/>
      <c r="E104" s="150"/>
      <c r="F104" s="148">
        <f t="shared" si="21"/>
        <v>0</v>
      </c>
      <c r="H104" s="150"/>
      <c r="I104" s="150">
        <f t="shared" si="23"/>
        <v>4.0000000000000002E-4</v>
      </c>
      <c r="J104" s="148">
        <f t="shared" si="22"/>
        <v>0</v>
      </c>
      <c r="K104" s="187"/>
    </row>
    <row r="105" spans="1:11" x14ac:dyDescent="0.25">
      <c r="A105" s="127" t="str">
        <f>IF(A90="","",A90)</f>
        <v>USL</v>
      </c>
      <c r="B105" s="128"/>
      <c r="C105" s="123"/>
      <c r="D105" s="150"/>
      <c r="E105" s="150"/>
      <c r="F105" s="148">
        <f t="shared" si="21"/>
        <v>0</v>
      </c>
      <c r="H105" s="150"/>
      <c r="I105" s="150">
        <f t="shared" si="23"/>
        <v>4.0000000000000002E-4</v>
      </c>
      <c r="J105" s="148">
        <f t="shared" si="22"/>
        <v>0</v>
      </c>
      <c r="K105" s="187"/>
    </row>
    <row r="106" spans="1:11" x14ac:dyDescent="0.25">
      <c r="A106" s="127" t="str">
        <f>IF(A91="","",A91)</f>
        <v/>
      </c>
      <c r="B106" s="128"/>
      <c r="C106" s="123"/>
      <c r="D106" s="150"/>
      <c r="E106" s="150"/>
      <c r="F106" s="148">
        <f t="shared" si="21"/>
        <v>0</v>
      </c>
      <c r="H106" s="150"/>
      <c r="I106" s="150"/>
      <c r="J106" s="148">
        <f>H106*I106</f>
        <v>0</v>
      </c>
      <c r="K106" s="187"/>
    </row>
    <row r="107" spans="1:11" x14ac:dyDescent="0.25">
      <c r="A107" s="127" t="str">
        <f>IF(A92="","",A92)</f>
        <v/>
      </c>
      <c r="B107" s="128"/>
      <c r="C107" s="123"/>
      <c r="D107" s="150"/>
      <c r="E107" s="150"/>
      <c r="F107" s="148">
        <f t="shared" si="21"/>
        <v>0</v>
      </c>
      <c r="H107" s="150"/>
      <c r="I107" s="150"/>
      <c r="J107" s="148">
        <f>H107*I107</f>
        <v>0</v>
      </c>
      <c r="K107" s="187"/>
    </row>
    <row r="108" spans="1:11" x14ac:dyDescent="0.25">
      <c r="A108" s="122" t="s">
        <v>72</v>
      </c>
      <c r="B108" s="143"/>
      <c r="C108" s="123"/>
      <c r="D108" s="144"/>
      <c r="E108" s="127"/>
      <c r="F108" s="144">
        <f>SUM(F97:F107)</f>
        <v>0</v>
      </c>
      <c r="G108" s="127"/>
      <c r="H108" s="127"/>
      <c r="I108" s="127"/>
      <c r="J108" s="144">
        <f>SUM(J97:J107)</f>
        <v>370634.63474116358</v>
      </c>
      <c r="K108" s="148">
        <f>F108+J108</f>
        <v>370634.63474116358</v>
      </c>
    </row>
    <row r="109" spans="1:11" ht="6.75" customHeight="1" x14ac:dyDescent="0.25">
      <c r="A109" s="122"/>
      <c r="B109" s="140"/>
      <c r="C109" s="123"/>
      <c r="D109" s="154"/>
      <c r="E109" s="153"/>
      <c r="F109" s="144"/>
      <c r="H109" s="125"/>
      <c r="I109" s="153"/>
      <c r="J109" s="144"/>
      <c r="K109" s="155"/>
    </row>
    <row r="110" spans="1:11" x14ac:dyDescent="0.25">
      <c r="A110" s="118" t="s">
        <v>81</v>
      </c>
      <c r="B110" s="192"/>
      <c r="C110" s="138"/>
      <c r="D110" s="192"/>
      <c r="E110" s="187"/>
      <c r="F110" s="194"/>
      <c r="G110" s="8"/>
      <c r="H110" s="196"/>
      <c r="I110" s="187"/>
      <c r="J110" s="187" t="s">
        <v>68</v>
      </c>
      <c r="K110" s="192" t="s">
        <v>63</v>
      </c>
    </row>
    <row r="111" spans="1:11" x14ac:dyDescent="0.25">
      <c r="A111" s="122" t="s">
        <v>75</v>
      </c>
      <c r="B111" s="198"/>
      <c r="C111" s="8"/>
      <c r="D111" s="198"/>
      <c r="E111" s="187"/>
      <c r="F111" s="195"/>
      <c r="G111" s="8"/>
      <c r="H111" s="200"/>
      <c r="I111" s="187"/>
      <c r="J111" s="187"/>
      <c r="K111" s="198"/>
    </row>
    <row r="112" spans="1:11" x14ac:dyDescent="0.25">
      <c r="A112" s="127" t="str">
        <f t="shared" ref="A112:A117" si="24">IF(A97="","",A97)</f>
        <v>Residential</v>
      </c>
      <c r="B112" s="128"/>
      <c r="C112" s="123"/>
      <c r="D112" s="146">
        <v>1733362289.9808972</v>
      </c>
      <c r="E112" s="147">
        <f>I112</f>
        <v>4.0000000000000002E-4</v>
      </c>
      <c r="F112" s="148">
        <f>D112*E112</f>
        <v>693344.91599235893</v>
      </c>
      <c r="H112" s="146">
        <v>21496973.008605078</v>
      </c>
      <c r="I112" s="147">
        <f>I97</f>
        <v>4.0000000000000002E-4</v>
      </c>
      <c r="J112" s="148">
        <f>H112*I112</f>
        <v>8598.7892034420311</v>
      </c>
      <c r="K112" s="187"/>
    </row>
    <row r="113" spans="1:11" x14ac:dyDescent="0.25">
      <c r="A113" s="127" t="str">
        <f t="shared" si="24"/>
        <v>Residential Seasonal</v>
      </c>
      <c r="B113" s="128"/>
      <c r="C113" s="123"/>
      <c r="D113" s="146">
        <v>15468859.872598739</v>
      </c>
      <c r="E113" s="147">
        <f t="shared" ref="E113:E120" si="25">I113</f>
        <v>4.0000000000000002E-4</v>
      </c>
      <c r="F113" s="148">
        <f t="shared" ref="F113:F122" si="26">D113*E113</f>
        <v>6187.5439490394956</v>
      </c>
      <c r="H113" s="146">
        <v>191843.13924287233</v>
      </c>
      <c r="I113" s="147">
        <f t="shared" ref="I113:I120" si="27">I98</f>
        <v>4.0000000000000002E-4</v>
      </c>
      <c r="J113" s="148">
        <f t="shared" ref="J113:J120" si="28">H113*I113</f>
        <v>76.737255697148939</v>
      </c>
      <c r="K113" s="187"/>
    </row>
    <row r="114" spans="1:11" x14ac:dyDescent="0.25">
      <c r="A114" s="127" t="str">
        <f t="shared" si="24"/>
        <v>GS&lt;50</v>
      </c>
      <c r="B114" s="128"/>
      <c r="C114" s="123"/>
      <c r="D114" s="146">
        <v>340768177.80183327</v>
      </c>
      <c r="E114" s="147">
        <f t="shared" si="25"/>
        <v>4.0000000000000002E-4</v>
      </c>
      <c r="F114" s="148">
        <f t="shared" si="26"/>
        <v>136307.27112073332</v>
      </c>
      <c r="H114" s="146">
        <v>53134422.766489968</v>
      </c>
      <c r="I114" s="147">
        <f t="shared" si="27"/>
        <v>4.0000000000000002E-4</v>
      </c>
      <c r="J114" s="148">
        <f t="shared" si="28"/>
        <v>21253.769106595988</v>
      </c>
      <c r="K114" s="187"/>
    </row>
    <row r="115" spans="1:11" x14ac:dyDescent="0.25">
      <c r="A115" s="127" t="str">
        <f t="shared" si="24"/>
        <v>GS 50 - 2,999</v>
      </c>
      <c r="B115" s="128"/>
      <c r="C115" s="123"/>
      <c r="D115" s="146">
        <v>493130546.60512877</v>
      </c>
      <c r="E115" s="147">
        <f t="shared" si="25"/>
        <v>4.0000000000000002E-4</v>
      </c>
      <c r="F115" s="148">
        <f t="shared" si="26"/>
        <v>197252.21864205151</v>
      </c>
      <c r="H115" s="146">
        <v>845621834.15909064</v>
      </c>
      <c r="I115" s="147">
        <f t="shared" si="27"/>
        <v>4.0000000000000002E-4</v>
      </c>
      <c r="J115" s="148">
        <f t="shared" si="28"/>
        <v>338248.73366363626</v>
      </c>
      <c r="K115" s="187"/>
    </row>
    <row r="116" spans="1:11" x14ac:dyDescent="0.25">
      <c r="A116" s="127" t="str">
        <f t="shared" si="24"/>
        <v>GS 3,000 - 4,999</v>
      </c>
      <c r="B116" s="128"/>
      <c r="C116" s="123"/>
      <c r="D116" s="146">
        <v>9386737.9740848467</v>
      </c>
      <c r="E116" s="147">
        <f t="shared" si="25"/>
        <v>4.0000000000000002E-4</v>
      </c>
      <c r="F116" s="148">
        <f t="shared" si="26"/>
        <v>3754.6951896339388</v>
      </c>
      <c r="H116" s="146">
        <v>57091581.463043839</v>
      </c>
      <c r="I116" s="147">
        <f t="shared" si="27"/>
        <v>4.0000000000000002E-4</v>
      </c>
      <c r="J116" s="148">
        <f t="shared" si="28"/>
        <v>22836.632585217536</v>
      </c>
      <c r="K116" s="187"/>
    </row>
    <row r="117" spans="1:11" x14ac:dyDescent="0.25">
      <c r="A117" s="127" t="str">
        <f t="shared" si="24"/>
        <v>Large Use</v>
      </c>
      <c r="B117" s="128"/>
      <c r="C117" s="123"/>
      <c r="D117" s="146">
        <v>0</v>
      </c>
      <c r="E117" s="147">
        <f t="shared" si="25"/>
        <v>4.0000000000000002E-4</v>
      </c>
      <c r="F117" s="148">
        <f t="shared" si="26"/>
        <v>0</v>
      </c>
      <c r="H117" s="146">
        <v>71569433.525644213</v>
      </c>
      <c r="I117" s="147">
        <f t="shared" si="27"/>
        <v>4.0000000000000002E-4</v>
      </c>
      <c r="J117" s="148">
        <f t="shared" si="28"/>
        <v>28627.773410257687</v>
      </c>
      <c r="K117" s="187"/>
    </row>
    <row r="118" spans="1:11" x14ac:dyDescent="0.25">
      <c r="A118" s="127" t="str">
        <f>IF(A103="","",A103)</f>
        <v>Street Light</v>
      </c>
      <c r="B118" s="128"/>
      <c r="C118" s="123"/>
      <c r="D118" s="146">
        <v>0</v>
      </c>
      <c r="E118" s="147">
        <f t="shared" si="25"/>
        <v>4.0000000000000002E-4</v>
      </c>
      <c r="F118" s="148">
        <f t="shared" si="26"/>
        <v>0</v>
      </c>
      <c r="H118" s="146">
        <v>17758880.238238759</v>
      </c>
      <c r="I118" s="147">
        <f t="shared" si="27"/>
        <v>4.0000000000000002E-4</v>
      </c>
      <c r="J118" s="148">
        <f t="shared" si="28"/>
        <v>7103.5520952955039</v>
      </c>
      <c r="K118" s="187"/>
    </row>
    <row r="119" spans="1:11" x14ac:dyDescent="0.25">
      <c r="A119" s="127" t="str">
        <f>IF(A104="","",A104)</f>
        <v>Sentinel Light</v>
      </c>
      <c r="B119" s="128"/>
      <c r="C119" s="123"/>
      <c r="D119" s="146">
        <v>239160.46317946614</v>
      </c>
      <c r="E119" s="147">
        <f t="shared" si="25"/>
        <v>4.0000000000000002E-4</v>
      </c>
      <c r="F119" s="148">
        <f t="shared" si="26"/>
        <v>95.664185271786465</v>
      </c>
      <c r="H119" s="146">
        <v>0</v>
      </c>
      <c r="I119" s="147">
        <f t="shared" si="27"/>
        <v>4.0000000000000002E-4</v>
      </c>
      <c r="J119" s="148">
        <f t="shared" si="28"/>
        <v>0</v>
      </c>
      <c r="K119" s="187"/>
    </row>
    <row r="120" spans="1:11" x14ac:dyDescent="0.25">
      <c r="A120" s="127" t="str">
        <f>IF(A105="","",A105)</f>
        <v>USL</v>
      </c>
      <c r="B120" s="128"/>
      <c r="C120" s="123"/>
      <c r="D120" s="146">
        <v>6511093.2419836763</v>
      </c>
      <c r="E120" s="147">
        <f t="shared" si="25"/>
        <v>4.0000000000000002E-4</v>
      </c>
      <c r="F120" s="148">
        <f t="shared" si="26"/>
        <v>2604.4372967934705</v>
      </c>
      <c r="H120" s="146">
        <v>4131.9739840419315</v>
      </c>
      <c r="I120" s="147">
        <f t="shared" si="27"/>
        <v>4.0000000000000002E-4</v>
      </c>
      <c r="J120" s="148">
        <f t="shared" si="28"/>
        <v>1.6527895936167727</v>
      </c>
      <c r="K120" s="187"/>
    </row>
    <row r="121" spans="1:11" x14ac:dyDescent="0.25">
      <c r="A121" s="127" t="str">
        <f>IF(A106="","",A106)</f>
        <v/>
      </c>
      <c r="B121" s="128"/>
      <c r="C121" s="123"/>
      <c r="D121" s="150"/>
      <c r="E121" s="150"/>
      <c r="F121" s="148">
        <f>D121*E121</f>
        <v>0</v>
      </c>
      <c r="H121" s="150"/>
      <c r="I121" s="150"/>
      <c r="J121" s="148">
        <f>H121*I121</f>
        <v>0</v>
      </c>
      <c r="K121" s="187"/>
    </row>
    <row r="122" spans="1:11" x14ac:dyDescent="0.25">
      <c r="A122" s="127" t="str">
        <f>IF(A107="","",A107)</f>
        <v/>
      </c>
      <c r="B122" s="128"/>
      <c r="C122" s="123"/>
      <c r="D122" s="150"/>
      <c r="E122" s="150"/>
      <c r="F122" s="148">
        <f t="shared" si="26"/>
        <v>0</v>
      </c>
      <c r="H122" s="150"/>
      <c r="I122" s="150"/>
      <c r="J122" s="148">
        <f>H122*I122</f>
        <v>0</v>
      </c>
      <c r="K122" s="187"/>
    </row>
    <row r="123" spans="1:11" x14ac:dyDescent="0.25">
      <c r="A123" s="122" t="s">
        <v>72</v>
      </c>
      <c r="B123" s="143"/>
      <c r="C123" s="123"/>
      <c r="D123" s="144"/>
      <c r="E123" s="127"/>
      <c r="F123" s="144">
        <f>SUM(F112:F122)</f>
        <v>1039546.7463758825</v>
      </c>
      <c r="G123" s="127"/>
      <c r="H123" s="127"/>
      <c r="I123" s="127"/>
      <c r="J123" s="144">
        <f>SUM(J112:J122)</f>
        <v>426747.64010973583</v>
      </c>
      <c r="K123" s="148">
        <f>F123+J123</f>
        <v>1466294.3864856183</v>
      </c>
    </row>
    <row r="124" spans="1:11" ht="6.75" customHeight="1" x14ac:dyDescent="0.25">
      <c r="A124" s="122"/>
      <c r="B124" s="140"/>
      <c r="C124" s="123"/>
      <c r="D124" s="154"/>
      <c r="E124" s="153"/>
      <c r="F124" s="144"/>
      <c r="H124" s="125"/>
      <c r="I124" s="153"/>
      <c r="J124" s="144"/>
      <c r="K124" s="155"/>
    </row>
    <row r="125" spans="1:11" ht="15" customHeight="1" x14ac:dyDescent="0.25">
      <c r="A125" s="118" t="s">
        <v>82</v>
      </c>
      <c r="B125" s="192"/>
      <c r="C125" s="119"/>
      <c r="D125" s="194"/>
      <c r="E125" s="193"/>
      <c r="F125" s="187"/>
      <c r="G125" s="8"/>
      <c r="H125" s="196"/>
      <c r="I125" s="193"/>
      <c r="J125" s="187" t="s">
        <v>68</v>
      </c>
      <c r="K125" s="192" t="s">
        <v>63</v>
      </c>
    </row>
    <row r="126" spans="1:11" x14ac:dyDescent="0.25">
      <c r="A126" s="122" t="s">
        <v>75</v>
      </c>
      <c r="B126" s="198"/>
      <c r="C126" s="119"/>
      <c r="D126" s="195"/>
      <c r="E126" s="199"/>
      <c r="F126" s="187"/>
      <c r="G126" s="8"/>
      <c r="H126" s="200"/>
      <c r="I126" s="199"/>
      <c r="J126" s="187"/>
      <c r="K126" s="198"/>
    </row>
    <row r="127" spans="1:11" x14ac:dyDescent="0.25">
      <c r="A127" s="127" t="str">
        <f t="shared" ref="A127:A132" si="29">IF(A112="","",A112)</f>
        <v>Residential</v>
      </c>
      <c r="B127" s="128"/>
      <c r="C127" s="123"/>
      <c r="D127" s="146">
        <f>D112</f>
        <v>1733362289.9808972</v>
      </c>
      <c r="E127" s="147">
        <v>1.5E-3</v>
      </c>
      <c r="F127" s="148">
        <f>D127*E127</f>
        <v>2600043.4349713461</v>
      </c>
      <c r="H127" s="146">
        <f>H82</f>
        <v>21496973.008605078</v>
      </c>
      <c r="I127" s="147">
        <f>E127</f>
        <v>1.5E-3</v>
      </c>
      <c r="J127" s="148">
        <f>H127*I127</f>
        <v>32245.459512907619</v>
      </c>
      <c r="K127" s="187"/>
    </row>
    <row r="128" spans="1:11" x14ac:dyDescent="0.25">
      <c r="A128" s="127" t="str">
        <f t="shared" si="29"/>
        <v>Residential Seasonal</v>
      </c>
      <c r="B128" s="128"/>
      <c r="C128" s="123"/>
      <c r="D128" s="146">
        <f t="shared" ref="D128:D135" si="30">D113</f>
        <v>15468859.872598739</v>
      </c>
      <c r="E128" s="147">
        <f>E127</f>
        <v>1.5E-3</v>
      </c>
      <c r="F128" s="148">
        <f t="shared" ref="F128:F136" si="31">D128*E128</f>
        <v>23203.289808898109</v>
      </c>
      <c r="H128" s="146">
        <f t="shared" ref="H128:H135" si="32">H83</f>
        <v>191843.13924287233</v>
      </c>
      <c r="I128" s="147">
        <f t="shared" ref="I128:I135" si="33">E128</f>
        <v>1.5E-3</v>
      </c>
      <c r="J128" s="148">
        <f t="shared" ref="J128:J135" si="34">H128*I128</f>
        <v>287.76470886430849</v>
      </c>
      <c r="K128" s="187"/>
    </row>
    <row r="129" spans="1:11" x14ac:dyDescent="0.25">
      <c r="A129" s="127" t="str">
        <f t="shared" si="29"/>
        <v>GS&lt;50</v>
      </c>
      <c r="B129" s="128"/>
      <c r="C129" s="123"/>
      <c r="D129" s="146">
        <f t="shared" si="30"/>
        <v>340768177.80183327</v>
      </c>
      <c r="E129" s="147">
        <f t="shared" ref="E129:E135" si="35">E128</f>
        <v>1.5E-3</v>
      </c>
      <c r="F129" s="148">
        <f t="shared" si="31"/>
        <v>511152.26670274994</v>
      </c>
      <c r="H129" s="146">
        <f t="shared" si="32"/>
        <v>53185340.012815036</v>
      </c>
      <c r="I129" s="147">
        <f t="shared" si="33"/>
        <v>1.5E-3</v>
      </c>
      <c r="J129" s="148">
        <f t="shared" si="34"/>
        <v>79778.010019222551</v>
      </c>
      <c r="K129" s="187"/>
    </row>
    <row r="130" spans="1:11" x14ac:dyDescent="0.25">
      <c r="A130" s="127" t="str">
        <f t="shared" si="29"/>
        <v>GS 50 - 2,999</v>
      </c>
      <c r="B130" s="128"/>
      <c r="C130" s="123"/>
      <c r="D130" s="146">
        <f t="shared" si="30"/>
        <v>493130546.60512877</v>
      </c>
      <c r="E130" s="147">
        <f t="shared" si="35"/>
        <v>1.5E-3</v>
      </c>
      <c r="F130" s="148">
        <f t="shared" si="31"/>
        <v>739695.81990769319</v>
      </c>
      <c r="H130" s="146">
        <f t="shared" si="32"/>
        <v>950337572.73620844</v>
      </c>
      <c r="I130" s="147">
        <f t="shared" si="33"/>
        <v>1.5E-3</v>
      </c>
      <c r="J130" s="148">
        <f t="shared" si="34"/>
        <v>1425506.3591043127</v>
      </c>
      <c r="K130" s="187"/>
    </row>
    <row r="131" spans="1:11" x14ac:dyDescent="0.25">
      <c r="A131" s="127" t="str">
        <f t="shared" si="29"/>
        <v>GS 3,000 - 4,999</v>
      </c>
      <c r="B131" s="128"/>
      <c r="C131" s="123"/>
      <c r="D131" s="146">
        <f t="shared" si="30"/>
        <v>9386737.9740848467</v>
      </c>
      <c r="E131" s="147">
        <f t="shared" si="35"/>
        <v>1.5E-3</v>
      </c>
      <c r="F131" s="148">
        <f t="shared" si="31"/>
        <v>14080.106961127271</v>
      </c>
      <c r="H131" s="146">
        <f t="shared" si="32"/>
        <v>344509453.10919738</v>
      </c>
      <c r="I131" s="147">
        <f t="shared" si="33"/>
        <v>1.5E-3</v>
      </c>
      <c r="J131" s="148">
        <f t="shared" si="34"/>
        <v>516764.17966379609</v>
      </c>
      <c r="K131" s="187"/>
    </row>
    <row r="132" spans="1:11" x14ac:dyDescent="0.25">
      <c r="A132" s="127" t="str">
        <f t="shared" si="29"/>
        <v>Large Use</v>
      </c>
      <c r="B132" s="128"/>
      <c r="C132" s="123"/>
      <c r="D132" s="146">
        <f t="shared" si="30"/>
        <v>0</v>
      </c>
      <c r="E132" s="147">
        <f t="shared" si="35"/>
        <v>1.5E-3</v>
      </c>
      <c r="F132" s="148">
        <f>D132*E132</f>
        <v>0</v>
      </c>
      <c r="H132" s="146">
        <f t="shared" si="32"/>
        <v>605971492.90895677</v>
      </c>
      <c r="I132" s="147">
        <f t="shared" si="33"/>
        <v>1.5E-3</v>
      </c>
      <c r="J132" s="148">
        <f t="shared" si="34"/>
        <v>908957.23936343519</v>
      </c>
      <c r="K132" s="187"/>
    </row>
    <row r="133" spans="1:11" x14ac:dyDescent="0.25">
      <c r="A133" s="127" t="str">
        <f>IF(A118="","",A118)</f>
        <v>Street Light</v>
      </c>
      <c r="B133" s="128"/>
      <c r="C133" s="123"/>
      <c r="D133" s="146">
        <f t="shared" si="30"/>
        <v>0</v>
      </c>
      <c r="E133" s="147">
        <f t="shared" si="35"/>
        <v>1.5E-3</v>
      </c>
      <c r="F133" s="148">
        <f t="shared" si="31"/>
        <v>0</v>
      </c>
      <c r="H133" s="146">
        <f t="shared" si="32"/>
        <v>17758880.238238759</v>
      </c>
      <c r="I133" s="147">
        <f t="shared" si="33"/>
        <v>1.5E-3</v>
      </c>
      <c r="J133" s="148">
        <f t="shared" si="34"/>
        <v>26638.320357358141</v>
      </c>
      <c r="K133" s="187"/>
    </row>
    <row r="134" spans="1:11" x14ac:dyDescent="0.25">
      <c r="A134" s="127" t="str">
        <f>IF(A119="","",A119)</f>
        <v>Sentinel Light</v>
      </c>
      <c r="B134" s="128"/>
      <c r="C134" s="123"/>
      <c r="D134" s="146">
        <f t="shared" si="30"/>
        <v>239160.46317946614</v>
      </c>
      <c r="E134" s="147">
        <f t="shared" si="35"/>
        <v>1.5E-3</v>
      </c>
      <c r="F134" s="148">
        <f t="shared" si="31"/>
        <v>358.74069476919919</v>
      </c>
      <c r="H134" s="146">
        <f t="shared" si="32"/>
        <v>0</v>
      </c>
      <c r="I134" s="147">
        <f t="shared" si="33"/>
        <v>1.5E-3</v>
      </c>
      <c r="J134" s="148">
        <f t="shared" si="34"/>
        <v>0</v>
      </c>
      <c r="K134" s="187"/>
    </row>
    <row r="135" spans="1:11" x14ac:dyDescent="0.25">
      <c r="A135" s="127" t="str">
        <f>IF(A120="","",A120)</f>
        <v>USL</v>
      </c>
      <c r="B135" s="128"/>
      <c r="C135" s="123"/>
      <c r="D135" s="146">
        <f t="shared" si="30"/>
        <v>6511093.2419836763</v>
      </c>
      <c r="E135" s="147">
        <f t="shared" si="35"/>
        <v>1.5E-3</v>
      </c>
      <c r="F135" s="148">
        <f t="shared" si="31"/>
        <v>9766.6398629755149</v>
      </c>
      <c r="H135" s="146">
        <f t="shared" si="32"/>
        <v>4131.9739840419315</v>
      </c>
      <c r="I135" s="147">
        <f t="shared" si="33"/>
        <v>1.5E-3</v>
      </c>
      <c r="J135" s="148">
        <f t="shared" si="34"/>
        <v>6.1979609760628973</v>
      </c>
      <c r="K135" s="187"/>
    </row>
    <row r="136" spans="1:11" x14ac:dyDescent="0.25">
      <c r="A136" s="127" t="str">
        <f>IF(A121="","",A121)</f>
        <v/>
      </c>
      <c r="B136" s="128"/>
      <c r="C136" s="123"/>
      <c r="D136" s="150"/>
      <c r="E136" s="150"/>
      <c r="F136" s="148">
        <f t="shared" si="31"/>
        <v>0</v>
      </c>
      <c r="H136" s="150"/>
      <c r="I136" s="150"/>
      <c r="J136" s="148">
        <f>H136*I136</f>
        <v>0</v>
      </c>
      <c r="K136" s="187"/>
    </row>
    <row r="137" spans="1:11" x14ac:dyDescent="0.25">
      <c r="A137" s="127" t="str">
        <f>IF(A122="","",A122)</f>
        <v/>
      </c>
      <c r="B137" s="128"/>
      <c r="C137" s="123"/>
      <c r="D137" s="150"/>
      <c r="E137" s="150"/>
      <c r="F137" s="148">
        <f>D137*E137</f>
        <v>0</v>
      </c>
      <c r="H137" s="150"/>
      <c r="I137" s="150"/>
      <c r="J137" s="148">
        <f>H137*I137</f>
        <v>0</v>
      </c>
      <c r="K137" s="187"/>
    </row>
    <row r="138" spans="1:11" x14ac:dyDescent="0.25">
      <c r="A138" s="122" t="s">
        <v>72</v>
      </c>
      <c r="B138" s="143"/>
      <c r="C138" s="131"/>
      <c r="D138" s="144"/>
      <c r="E138" s="127"/>
      <c r="F138" s="144">
        <f>SUM(F127:F137)</f>
        <v>3898300.2989095594</v>
      </c>
      <c r="G138" s="127"/>
      <c r="H138" s="127"/>
      <c r="I138" s="127"/>
      <c r="J138" s="144">
        <f>SUM(J127:J137)</f>
        <v>2990183.5306908726</v>
      </c>
      <c r="K138" s="148">
        <f>F138+J138</f>
        <v>6888483.829600432</v>
      </c>
    </row>
    <row r="139" spans="1:11" ht="6.75" customHeight="1" x14ac:dyDescent="0.25"/>
    <row r="140" spans="1:11" ht="15.75" customHeight="1" x14ac:dyDescent="0.25">
      <c r="A140" s="118" t="s">
        <v>83</v>
      </c>
      <c r="B140" s="192"/>
      <c r="C140" s="119"/>
      <c r="D140" s="194"/>
      <c r="E140" s="193"/>
      <c r="F140" s="187"/>
      <c r="G140" s="8"/>
      <c r="H140" s="196"/>
      <c r="I140" s="193"/>
      <c r="J140" s="187" t="s">
        <v>68</v>
      </c>
      <c r="K140" s="192" t="s">
        <v>63</v>
      </c>
    </row>
    <row r="141" spans="1:11" x14ac:dyDescent="0.25">
      <c r="A141" s="122" t="s">
        <v>75</v>
      </c>
      <c r="B141" s="198"/>
      <c r="C141" s="119"/>
      <c r="D141" s="195"/>
      <c r="E141" s="199"/>
      <c r="F141" s="187"/>
      <c r="G141" s="8"/>
      <c r="H141" s="200"/>
      <c r="I141" s="199"/>
      <c r="J141" s="187"/>
      <c r="K141" s="198"/>
    </row>
    <row r="142" spans="1:11" x14ac:dyDescent="0.25">
      <c r="A142" s="127" t="str">
        <f t="shared" ref="A142:A147" si="36">IF(A127="","",A127)</f>
        <v>Residential</v>
      </c>
      <c r="B142" s="128"/>
      <c r="C142" s="123"/>
      <c r="D142" s="146">
        <v>1659720522.411797</v>
      </c>
      <c r="E142" s="147">
        <v>1.7652619928320552E-3</v>
      </c>
      <c r="F142" s="148">
        <f>D142*E142</f>
        <v>2929841.5569369085</v>
      </c>
      <c r="H142" s="146">
        <v>20583675.714156404</v>
      </c>
      <c r="I142" s="147">
        <f>E142</f>
        <v>1.7652619928320552E-3</v>
      </c>
      <c r="J142" s="148">
        <f>H142*I142</f>
        <v>36335.58041098051</v>
      </c>
      <c r="K142" s="187"/>
    </row>
    <row r="143" spans="1:11" x14ac:dyDescent="0.25">
      <c r="A143" s="127" t="str">
        <f t="shared" si="36"/>
        <v>Residential Seasonal</v>
      </c>
      <c r="B143" s="128"/>
      <c r="C143" s="123"/>
      <c r="D143" s="146">
        <v>14811666.514994629</v>
      </c>
      <c r="E143" s="147">
        <v>2.4341209931057432E-3</v>
      </c>
      <c r="F143" s="148">
        <f t="shared" ref="F143:F152" si="37">D143*E143</f>
        <v>36053.388407029808</v>
      </c>
      <c r="H143" s="146">
        <v>183692.69778495541</v>
      </c>
      <c r="I143" s="147">
        <f t="shared" ref="I143:I150" si="38">E143</f>
        <v>2.4341209931057432E-3</v>
      </c>
      <c r="J143" s="148">
        <f t="shared" ref="J143:J150" si="39">H143*I143</f>
        <v>447.13025195858881</v>
      </c>
      <c r="K143" s="187"/>
    </row>
    <row r="144" spans="1:11" x14ac:dyDescent="0.25">
      <c r="A144" s="127" t="str">
        <f t="shared" si="36"/>
        <v>GS&lt;50</v>
      </c>
      <c r="B144" s="128"/>
      <c r="C144" s="123"/>
      <c r="D144" s="146">
        <v>326290667.19157016</v>
      </c>
      <c r="E144" s="147">
        <v>1.9212656896588447E-3</v>
      </c>
      <c r="F144" s="148">
        <f t="shared" si="37"/>
        <v>626891.06373105664</v>
      </c>
      <c r="H144" s="146">
        <v>50925764.810362436</v>
      </c>
      <c r="I144" s="147">
        <f t="shared" si="38"/>
        <v>1.9212656896588447E-3</v>
      </c>
      <c r="J144" s="148">
        <f t="shared" si="39"/>
        <v>97841.924649785113</v>
      </c>
      <c r="K144" s="187"/>
    </row>
    <row r="145" spans="1:12" x14ac:dyDescent="0.25">
      <c r="A145" s="127" t="str">
        <f t="shared" si="36"/>
        <v>GS 50 - 2,999</v>
      </c>
      <c r="B145" s="128"/>
      <c r="C145" s="123"/>
      <c r="D145" s="146">
        <v>1166453.0848297721</v>
      </c>
      <c r="E145" s="147">
        <v>0.73813176021361215</v>
      </c>
      <c r="F145" s="148">
        <f t="shared" si="37"/>
        <v>860996.06871199759</v>
      </c>
      <c r="H145" s="146">
        <v>2247932.5220861491</v>
      </c>
      <c r="I145" s="147">
        <f t="shared" si="38"/>
        <v>0.73813176021361215</v>
      </c>
      <c r="J145" s="148">
        <f t="shared" si="39"/>
        <v>1659270.3893688738</v>
      </c>
      <c r="K145" s="187"/>
    </row>
    <row r="146" spans="1:12" x14ac:dyDescent="0.25">
      <c r="A146" s="127" t="str">
        <f t="shared" si="36"/>
        <v>GS 3,000 - 4,999</v>
      </c>
      <c r="B146" s="128"/>
      <c r="C146" s="123"/>
      <c r="D146" s="146">
        <v>18961.515124369169</v>
      </c>
      <c r="E146" s="147">
        <v>0.63891896940778536</v>
      </c>
      <c r="F146" s="148">
        <f t="shared" si="37"/>
        <v>12114.871701672084</v>
      </c>
      <c r="H146" s="146">
        <v>695920.26789850509</v>
      </c>
      <c r="I146" s="147">
        <f t="shared" si="38"/>
        <v>0.63891896940778536</v>
      </c>
      <c r="J146" s="148">
        <f t="shared" si="39"/>
        <v>444636.66035570274</v>
      </c>
      <c r="K146" s="187"/>
    </row>
    <row r="147" spans="1:12" x14ac:dyDescent="0.25">
      <c r="A147" s="127" t="str">
        <f t="shared" si="36"/>
        <v>Large Use</v>
      </c>
      <c r="B147" s="128"/>
      <c r="C147" s="123"/>
      <c r="D147" s="146">
        <v>0</v>
      </c>
      <c r="E147" s="147">
        <v>0.56230927531155894</v>
      </c>
      <c r="F147" s="148">
        <f t="shared" si="37"/>
        <v>0</v>
      </c>
      <c r="H147" s="146">
        <v>1044584.212946229</v>
      </c>
      <c r="I147" s="147">
        <f t="shared" si="38"/>
        <v>0.56230927531155894</v>
      </c>
      <c r="J147" s="148">
        <f t="shared" si="39"/>
        <v>587379.39178368927</v>
      </c>
      <c r="K147" s="187"/>
    </row>
    <row r="148" spans="1:12" x14ac:dyDescent="0.25">
      <c r="A148" s="127" t="str">
        <f>IF(A133="","",A133)</f>
        <v>Street Light</v>
      </c>
      <c r="B148" s="128"/>
      <c r="C148" s="156"/>
      <c r="D148" s="146">
        <v>0</v>
      </c>
      <c r="E148" s="147">
        <v>0.51560606466917613</v>
      </c>
      <c r="F148" s="148">
        <f t="shared" si="37"/>
        <v>0</v>
      </c>
      <c r="H148" s="146">
        <v>45250.085781823676</v>
      </c>
      <c r="I148" s="147">
        <f t="shared" si="38"/>
        <v>0.51560606466917613</v>
      </c>
      <c r="J148" s="148">
        <f t="shared" si="39"/>
        <v>23331.218655908746</v>
      </c>
      <c r="K148" s="187"/>
    </row>
    <row r="149" spans="1:12" x14ac:dyDescent="0.25">
      <c r="A149" s="127" t="str">
        <f>IF(A134="","",A134)</f>
        <v>Sentinel Light</v>
      </c>
      <c r="B149" s="128"/>
      <c r="C149" s="156"/>
      <c r="D149" s="146">
        <v>640.55256450629076</v>
      </c>
      <c r="E149" s="146">
        <v>0.56113471553102545</v>
      </c>
      <c r="F149" s="148">
        <f t="shared" si="37"/>
        <v>359.4362810669063</v>
      </c>
      <c r="H149" s="146">
        <v>0</v>
      </c>
      <c r="I149" s="147">
        <f t="shared" si="38"/>
        <v>0.56113471553102545</v>
      </c>
      <c r="J149" s="148">
        <f t="shared" si="39"/>
        <v>0</v>
      </c>
      <c r="K149" s="187"/>
    </row>
    <row r="150" spans="1:12" x14ac:dyDescent="0.25">
      <c r="A150" s="127" t="str">
        <f>IF(A135="","",A135)</f>
        <v>USL</v>
      </c>
      <c r="B150" s="128"/>
      <c r="C150" s="156"/>
      <c r="D150" s="146">
        <v>6234469.9313703002</v>
      </c>
      <c r="E150" s="150">
        <v>1.9700704109827556E-3</v>
      </c>
      <c r="F150" s="148">
        <f t="shared" si="37"/>
        <v>12282.34473995432</v>
      </c>
      <c r="H150" s="146">
        <v>3956.4273776035643</v>
      </c>
      <c r="I150" s="147">
        <f t="shared" si="38"/>
        <v>1.9700704109827556E-3</v>
      </c>
      <c r="J150" s="148">
        <f t="shared" si="39"/>
        <v>7.7944405098188803</v>
      </c>
      <c r="K150" s="187"/>
    </row>
    <row r="151" spans="1:12" ht="14.25" customHeight="1" x14ac:dyDescent="0.25">
      <c r="A151" s="127" t="str">
        <f>IF(A136="","",A136)</f>
        <v/>
      </c>
      <c r="B151" s="128"/>
      <c r="C151" s="123"/>
      <c r="D151" s="150"/>
      <c r="E151" s="150"/>
      <c r="F151" s="148">
        <f>D151*E151</f>
        <v>0</v>
      </c>
      <c r="H151" s="150"/>
      <c r="I151" s="150"/>
      <c r="J151" s="148">
        <f>H151*I151</f>
        <v>0</v>
      </c>
      <c r="K151" s="187"/>
    </row>
    <row r="152" spans="1:12" x14ac:dyDescent="0.25">
      <c r="A152" s="127" t="str">
        <f>IF(A137="","",A137)</f>
        <v/>
      </c>
      <c r="B152" s="128"/>
      <c r="C152" s="123"/>
      <c r="D152" s="150"/>
      <c r="E152" s="150"/>
      <c r="F152" s="148">
        <f t="shared" si="37"/>
        <v>0</v>
      </c>
      <c r="H152" s="150"/>
      <c r="I152" s="150"/>
      <c r="J152" s="148">
        <f>H152*I152</f>
        <v>0</v>
      </c>
      <c r="K152" s="187"/>
    </row>
    <row r="153" spans="1:12" x14ac:dyDescent="0.25">
      <c r="A153" s="122" t="s">
        <v>72</v>
      </c>
      <c r="B153" s="143"/>
      <c r="C153" s="123"/>
      <c r="D153" s="141"/>
      <c r="E153" s="127"/>
      <c r="F153" s="148">
        <f>SUM(F142:F152)</f>
        <v>4478538.7305096854</v>
      </c>
      <c r="G153" s="127"/>
      <c r="H153" s="127"/>
      <c r="I153" s="127"/>
      <c r="J153" s="148">
        <f>SUM(J142:J152)</f>
        <v>2849250.0899174088</v>
      </c>
      <c r="K153" s="135">
        <f>F153+J153</f>
        <v>7327788.8204270937</v>
      </c>
    </row>
    <row r="155" spans="1:12" x14ac:dyDescent="0.25">
      <c r="A155" s="118" t="s">
        <v>84</v>
      </c>
      <c r="B155" s="193"/>
      <c r="C155" s="119"/>
      <c r="D155" s="194"/>
      <c r="E155" s="193"/>
      <c r="F155" s="187"/>
      <c r="G155" s="8"/>
      <c r="H155" s="192"/>
      <c r="I155" s="193"/>
      <c r="J155" s="187" t="s">
        <v>68</v>
      </c>
      <c r="K155" s="194" t="s">
        <v>63</v>
      </c>
    </row>
    <row r="156" spans="1:12" x14ac:dyDescent="0.25">
      <c r="A156" s="122" t="s">
        <v>75</v>
      </c>
      <c r="B156" s="199"/>
      <c r="C156" s="119"/>
      <c r="D156" s="195"/>
      <c r="E156" s="199"/>
      <c r="F156" s="187"/>
      <c r="G156" s="8"/>
      <c r="H156" s="198"/>
      <c r="I156" s="199"/>
      <c r="J156" s="187"/>
      <c r="K156" s="185"/>
      <c r="L156" s="131"/>
    </row>
    <row r="157" spans="1:12" x14ac:dyDescent="0.25">
      <c r="A157" s="157" t="str">
        <f>A142</f>
        <v>Residential</v>
      </c>
      <c r="B157" s="143"/>
      <c r="C157" s="123"/>
      <c r="D157" s="146">
        <v>180998.84127152697</v>
      </c>
      <c r="E157" s="158">
        <v>0.43</v>
      </c>
      <c r="F157" s="148">
        <f>D157*E157*12</f>
        <v>933954.02096107905</v>
      </c>
      <c r="H157" s="150">
        <v>2244.7281955382164</v>
      </c>
      <c r="I157" s="159">
        <f>E157</f>
        <v>0.43</v>
      </c>
      <c r="J157" s="148">
        <f>H157*I157*12</f>
        <v>11582.797488977198</v>
      </c>
      <c r="K157" s="185"/>
      <c r="L157" s="131"/>
    </row>
    <row r="158" spans="1:12" x14ac:dyDescent="0.25">
      <c r="A158" s="157" t="str">
        <f t="shared" ref="A158:A159" si="40">A143</f>
        <v>Residential Seasonal</v>
      </c>
      <c r="B158" s="143"/>
      <c r="C158" s="123"/>
      <c r="D158" s="146">
        <v>1523.1430918140602</v>
      </c>
      <c r="E158" s="158">
        <f>E157</f>
        <v>0.43</v>
      </c>
      <c r="F158" s="148">
        <f t="shared" ref="F158:F164" si="41">D158*E158*12</f>
        <v>7859.4183537605513</v>
      </c>
      <c r="H158" s="150">
        <v>18.889857084251549</v>
      </c>
      <c r="I158" s="159">
        <f>E158</f>
        <v>0.43</v>
      </c>
      <c r="J158" s="148">
        <f t="shared" ref="J158:J163" si="42">H158*I158*12</f>
        <v>97.471662554737975</v>
      </c>
      <c r="K158" s="185"/>
      <c r="L158" s="131"/>
    </row>
    <row r="159" spans="1:12" x14ac:dyDescent="0.25">
      <c r="A159" s="157" t="str">
        <f t="shared" si="40"/>
        <v>GS&lt;50</v>
      </c>
      <c r="B159" s="143"/>
      <c r="C159" s="123"/>
      <c r="D159" s="146">
        <v>10885.631274035626</v>
      </c>
      <c r="E159" s="158">
        <f>E158</f>
        <v>0.43</v>
      </c>
      <c r="F159" s="148">
        <f t="shared" si="41"/>
        <v>56169.857374023835</v>
      </c>
      <c r="H159" s="150">
        <v>1698.9731972578661</v>
      </c>
      <c r="I159" s="159">
        <f>E159</f>
        <v>0.43</v>
      </c>
      <c r="J159" s="148">
        <f t="shared" si="42"/>
        <v>8766.701697850589</v>
      </c>
      <c r="K159" s="185"/>
      <c r="L159" s="131"/>
    </row>
    <row r="160" spans="1:12" x14ac:dyDescent="0.25">
      <c r="A160" s="160"/>
      <c r="B160" s="143"/>
      <c r="C160" s="123"/>
      <c r="D160" s="150"/>
      <c r="E160" s="150"/>
      <c r="F160" s="148">
        <f t="shared" si="41"/>
        <v>0</v>
      </c>
      <c r="H160" s="150"/>
      <c r="I160" s="150"/>
      <c r="J160" s="148">
        <f t="shared" si="42"/>
        <v>0</v>
      </c>
      <c r="K160" s="185"/>
      <c r="L160" s="131"/>
    </row>
    <row r="161" spans="1:12" x14ac:dyDescent="0.25">
      <c r="A161" s="160"/>
      <c r="B161" s="143"/>
      <c r="C161" s="123"/>
      <c r="D161" s="150"/>
      <c r="E161" s="150"/>
      <c r="F161" s="148">
        <f t="shared" si="41"/>
        <v>0</v>
      </c>
      <c r="H161" s="150"/>
      <c r="I161" s="150"/>
      <c r="J161" s="148">
        <f t="shared" si="42"/>
        <v>0</v>
      </c>
      <c r="K161" s="185"/>
      <c r="L161" s="131"/>
    </row>
    <row r="162" spans="1:12" x14ac:dyDescent="0.25">
      <c r="A162" s="160"/>
      <c r="B162" s="143"/>
      <c r="C162" s="123"/>
      <c r="D162" s="150"/>
      <c r="E162" s="150"/>
      <c r="F162" s="148">
        <f t="shared" si="41"/>
        <v>0</v>
      </c>
      <c r="H162" s="150"/>
      <c r="I162" s="150"/>
      <c r="J162" s="148">
        <f t="shared" si="42"/>
        <v>0</v>
      </c>
      <c r="K162" s="185"/>
      <c r="L162" s="131"/>
    </row>
    <row r="163" spans="1:12" x14ac:dyDescent="0.25">
      <c r="A163" s="160"/>
      <c r="B163" s="143"/>
      <c r="C163" s="123"/>
      <c r="D163" s="150"/>
      <c r="E163" s="150"/>
      <c r="F163" s="148">
        <f t="shared" si="41"/>
        <v>0</v>
      </c>
      <c r="H163" s="150"/>
      <c r="I163" s="150"/>
      <c r="J163" s="148">
        <f t="shared" si="42"/>
        <v>0</v>
      </c>
      <c r="K163" s="185"/>
      <c r="L163" s="131"/>
    </row>
    <row r="164" spans="1:12" x14ac:dyDescent="0.25">
      <c r="A164" s="160"/>
      <c r="B164" s="143"/>
      <c r="C164" s="123"/>
      <c r="D164" s="150"/>
      <c r="E164" s="150"/>
      <c r="F164" s="148">
        <f t="shared" si="41"/>
        <v>0</v>
      </c>
      <c r="H164" s="150"/>
      <c r="I164" s="150"/>
      <c r="J164" s="148">
        <f>H164*I164*12</f>
        <v>0</v>
      </c>
      <c r="K164" s="161"/>
      <c r="L164" s="131"/>
    </row>
    <row r="165" spans="1:12" x14ac:dyDescent="0.25">
      <c r="A165" s="122" t="s">
        <v>72</v>
      </c>
      <c r="B165" s="143"/>
      <c r="C165" s="123"/>
      <c r="D165" s="127"/>
      <c r="E165" s="127"/>
      <c r="F165" s="148">
        <f>SUM(F157:F164)</f>
        <v>997983.29668886343</v>
      </c>
      <c r="G165" s="127"/>
      <c r="H165" s="127"/>
      <c r="I165" s="127"/>
      <c r="J165" s="148">
        <f>SUM(J157:J164)</f>
        <v>20446.970849382524</v>
      </c>
      <c r="K165" s="148">
        <f>F165+J165</f>
        <v>1018430.267538246</v>
      </c>
    </row>
    <row r="166" spans="1:12" x14ac:dyDescent="0.25">
      <c r="A166" s="127"/>
      <c r="B166" s="127"/>
      <c r="C166" s="123"/>
      <c r="D166" s="127"/>
      <c r="E166" s="127"/>
      <c r="F166" s="127"/>
      <c r="G166" s="127"/>
      <c r="H166" s="127"/>
      <c r="I166" s="127"/>
      <c r="J166" s="127"/>
    </row>
    <row r="167" spans="1:12" x14ac:dyDescent="0.25">
      <c r="A167" s="122" t="s">
        <v>85</v>
      </c>
      <c r="B167" s="127"/>
      <c r="C167" s="123"/>
      <c r="D167" s="127"/>
      <c r="E167" s="127"/>
      <c r="F167" s="148">
        <f>SUM(F24+F61+F78+F93+F138+F153+F165+F123)</f>
        <v>420765088.02721894</v>
      </c>
      <c r="G167" s="127"/>
      <c r="H167" s="127"/>
      <c r="I167" s="127"/>
      <c r="J167" s="148">
        <f>J24+J44+J61+J78+J93+J108+J123+J138+J153+J165</f>
        <v>185039651.32748532</v>
      </c>
      <c r="K167" s="135">
        <f>+F167+J167</f>
        <v>605804739.35470426</v>
      </c>
    </row>
    <row r="168" spans="1:12" ht="15.75" thickBot="1" x14ac:dyDescent="0.3">
      <c r="A168" s="122" t="s">
        <v>86</v>
      </c>
      <c r="B168" s="162">
        <v>0.13100000000000001</v>
      </c>
      <c r="C168" s="123"/>
      <c r="D168" s="150"/>
      <c r="E168" s="150"/>
      <c r="F168" s="163">
        <f>-F167*B168</f>
        <v>-55120226.531565681</v>
      </c>
      <c r="G168" s="127"/>
      <c r="H168" s="150"/>
      <c r="I168" s="150"/>
      <c r="J168" s="127">
        <v>0</v>
      </c>
      <c r="K168" s="135">
        <f>+F168+J168</f>
        <v>-55120226.531565681</v>
      </c>
    </row>
    <row r="169" spans="1:12" ht="15.75" thickBot="1" x14ac:dyDescent="0.3">
      <c r="A169" s="122" t="s">
        <v>48</v>
      </c>
      <c r="B169" s="164"/>
      <c r="C169" s="165"/>
      <c r="D169" s="122"/>
      <c r="E169" s="122"/>
      <c r="F169" s="166">
        <f>+F167+F168</f>
        <v>365644861.49565327</v>
      </c>
      <c r="G169" s="122"/>
      <c r="H169" s="122"/>
      <c r="I169" s="122"/>
      <c r="J169" s="166">
        <f>+J167+J168</f>
        <v>185039651.32748532</v>
      </c>
      <c r="K169" s="166">
        <f>+K167+K168</f>
        <v>550684512.82313859</v>
      </c>
    </row>
    <row r="170" spans="1:12" ht="15.75" thickTop="1" x14ac:dyDescent="0.25">
      <c r="A170" s="165"/>
      <c r="B170" s="167"/>
      <c r="C170" s="116"/>
      <c r="D170" s="116"/>
      <c r="E170" s="116"/>
      <c r="F170" s="168"/>
      <c r="G170" s="116"/>
      <c r="H170" s="116"/>
      <c r="I170" s="116"/>
      <c r="J170" s="168"/>
      <c r="K170" s="168"/>
    </row>
    <row r="171" spans="1:12" x14ac:dyDescent="0.25">
      <c r="A171" s="123" t="s">
        <v>87</v>
      </c>
    </row>
    <row r="172" spans="1:12" x14ac:dyDescent="0.25">
      <c r="A172" s="123" t="s">
        <v>88</v>
      </c>
    </row>
    <row r="173" spans="1:12" x14ac:dyDescent="0.25">
      <c r="A173" s="116"/>
    </row>
    <row r="174" spans="1:12" x14ac:dyDescent="0.25">
      <c r="D174" s="201" t="str">
        <f>D10 &amp; " - Cop"</f>
        <v>2030 Test Year - Cop</v>
      </c>
      <c r="E174" s="201"/>
    </row>
    <row r="175" spans="1:12" x14ac:dyDescent="0.25">
      <c r="D175" s="127" t="s">
        <v>89</v>
      </c>
      <c r="E175" s="169">
        <f>K24</f>
        <v>342845722.29706019</v>
      </c>
    </row>
    <row r="176" spans="1:12" x14ac:dyDescent="0.25">
      <c r="D176" s="127" t="s">
        <v>90</v>
      </c>
      <c r="E176" s="136">
        <f>K44</f>
        <v>113853696.2092517</v>
      </c>
    </row>
    <row r="177" spans="4:5" x14ac:dyDescent="0.25">
      <c r="D177" s="127" t="s">
        <v>91</v>
      </c>
      <c r="E177" s="136">
        <f>(K93+K108+K123+K138)</f>
        <v>30552830.804861408</v>
      </c>
    </row>
    <row r="178" spans="4:5" x14ac:dyDescent="0.25">
      <c r="D178" s="127" t="s">
        <v>92</v>
      </c>
      <c r="E178" s="136">
        <f>K61</f>
        <v>64773942.39666333</v>
      </c>
    </row>
    <row r="179" spans="4:5" x14ac:dyDescent="0.25">
      <c r="D179" s="127" t="s">
        <v>93</v>
      </c>
      <c r="E179" s="136">
        <f>K78</f>
        <v>45432328.558902293</v>
      </c>
    </row>
    <row r="180" spans="4:5" x14ac:dyDescent="0.25">
      <c r="D180" s="127" t="s">
        <v>94</v>
      </c>
      <c r="E180" s="136">
        <f>K153</f>
        <v>7327788.8204270937</v>
      </c>
    </row>
    <row r="181" spans="4:5" x14ac:dyDescent="0.25">
      <c r="D181" s="127" t="s">
        <v>95</v>
      </c>
      <c r="E181" s="136">
        <f>K165</f>
        <v>1018430.267538246</v>
      </c>
    </row>
    <row r="182" spans="4:5" x14ac:dyDescent="0.25">
      <c r="D182" s="127" t="s">
        <v>96</v>
      </c>
      <c r="E182" s="136">
        <f>+K168</f>
        <v>-55120226.531565681</v>
      </c>
    </row>
    <row r="183" spans="4:5" x14ac:dyDescent="0.25">
      <c r="D183" s="122" t="s">
        <v>48</v>
      </c>
      <c r="E183" s="170">
        <f>SUM(E175:E182)</f>
        <v>550684512.82313848</v>
      </c>
    </row>
    <row r="184" spans="4:5" x14ac:dyDescent="0.25">
      <c r="E184" s="111">
        <f>+E183-K169</f>
        <v>0</v>
      </c>
    </row>
  </sheetData>
  <mergeCells count="90">
    <mergeCell ref="K157:K163"/>
    <mergeCell ref="D174:E174"/>
    <mergeCell ref="K142:K152"/>
    <mergeCell ref="B155:B156"/>
    <mergeCell ref="D155:D156"/>
    <mergeCell ref="E155:E156"/>
    <mergeCell ref="F155:F156"/>
    <mergeCell ref="H155:H156"/>
    <mergeCell ref="I155:I156"/>
    <mergeCell ref="J155:J156"/>
    <mergeCell ref="K155:K156"/>
    <mergeCell ref="K127:K137"/>
    <mergeCell ref="B140:B141"/>
    <mergeCell ref="D140:D141"/>
    <mergeCell ref="E140:E141"/>
    <mergeCell ref="F140:F141"/>
    <mergeCell ref="H140:H141"/>
    <mergeCell ref="I140:I141"/>
    <mergeCell ref="J140:J141"/>
    <mergeCell ref="K140:K141"/>
    <mergeCell ref="K112:K122"/>
    <mergeCell ref="B125:B126"/>
    <mergeCell ref="D125:D126"/>
    <mergeCell ref="E125:E126"/>
    <mergeCell ref="F125:F126"/>
    <mergeCell ref="H125:H126"/>
    <mergeCell ref="I125:I126"/>
    <mergeCell ref="J125:J126"/>
    <mergeCell ref="K125:K126"/>
    <mergeCell ref="K97:K107"/>
    <mergeCell ref="B110:B111"/>
    <mergeCell ref="D110:D111"/>
    <mergeCell ref="E110:E111"/>
    <mergeCell ref="F110:F111"/>
    <mergeCell ref="H110:H111"/>
    <mergeCell ref="I110:I111"/>
    <mergeCell ref="J110:J111"/>
    <mergeCell ref="K110:K111"/>
    <mergeCell ref="K82:K92"/>
    <mergeCell ref="B95:B96"/>
    <mergeCell ref="D95:D96"/>
    <mergeCell ref="E95:E96"/>
    <mergeCell ref="F95:F96"/>
    <mergeCell ref="H95:H96"/>
    <mergeCell ref="I95:I96"/>
    <mergeCell ref="J95:J96"/>
    <mergeCell ref="K95:K96"/>
    <mergeCell ref="K65:K77"/>
    <mergeCell ref="B80:B81"/>
    <mergeCell ref="D80:D81"/>
    <mergeCell ref="E80:E81"/>
    <mergeCell ref="F80:F81"/>
    <mergeCell ref="H80:H81"/>
    <mergeCell ref="I80:I81"/>
    <mergeCell ref="J80:J81"/>
    <mergeCell ref="K80:K81"/>
    <mergeCell ref="K48:K60"/>
    <mergeCell ref="B63:B64"/>
    <mergeCell ref="D63:D64"/>
    <mergeCell ref="E63:E64"/>
    <mergeCell ref="F63:F64"/>
    <mergeCell ref="H63:H64"/>
    <mergeCell ref="I63:I64"/>
    <mergeCell ref="J63:J64"/>
    <mergeCell ref="K63:K64"/>
    <mergeCell ref="K28:K43"/>
    <mergeCell ref="B46:B47"/>
    <mergeCell ref="D46:D47"/>
    <mergeCell ref="E46:E47"/>
    <mergeCell ref="F46:F47"/>
    <mergeCell ref="H46:H47"/>
    <mergeCell ref="I46:I47"/>
    <mergeCell ref="J46:J47"/>
    <mergeCell ref="K46:K47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B11:B12"/>
    <mergeCell ref="A1:J1"/>
    <mergeCell ref="E9:F9"/>
    <mergeCell ref="I9:J9"/>
    <mergeCell ref="E10:F10"/>
    <mergeCell ref="I10:J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7237-68FF-4FD8-AFD0-34D6B3872054}">
  <sheetPr codeName="Sheet10"/>
  <dimension ref="A1:AA72"/>
  <sheetViews>
    <sheetView workbookViewId="0">
      <selection activeCell="L9" sqref="L9"/>
    </sheetView>
  </sheetViews>
  <sheetFormatPr defaultColWidth="9.28515625" defaultRowHeight="15" outlineLevelRow="1" x14ac:dyDescent="0.25"/>
  <cols>
    <col min="1" max="1" width="9.28515625" style="1"/>
    <col min="2" max="2" width="43.28515625" style="1" customWidth="1"/>
    <col min="3" max="3" width="7.28515625" style="1" customWidth="1"/>
    <col min="4" max="4" width="10.28515625" style="1" customWidth="1"/>
    <col min="5" max="5" width="7.5703125" style="1" customWidth="1"/>
    <col min="6" max="6" width="20.28515625" style="1" customWidth="1"/>
    <col min="7" max="7" width="14.5703125" style="1" customWidth="1"/>
    <col min="8" max="10" width="17.42578125" style="1" customWidth="1"/>
    <col min="11" max="11" width="21.285156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28515625" style="1"/>
  </cols>
  <sheetData>
    <row r="1" spans="1:27" x14ac:dyDescent="0.25">
      <c r="B1" s="2"/>
    </row>
    <row r="2" spans="1:27" x14ac:dyDescent="0.25">
      <c r="A2" s="3"/>
      <c r="B2" s="3"/>
      <c r="C2" s="3"/>
      <c r="D2" s="3"/>
      <c r="E2" s="3"/>
      <c r="K2" s="4" t="s">
        <v>0</v>
      </c>
      <c r="L2" s="5" t="s">
        <v>110</v>
      </c>
    </row>
    <row r="3" spans="1:27" ht="18" x14ac:dyDescent="0.25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 t="s">
        <v>111</v>
      </c>
    </row>
    <row r="4" spans="1:27" x14ac:dyDescent="0.25">
      <c r="B4" s="177" t="s">
        <v>107</v>
      </c>
      <c r="C4" s="177"/>
      <c r="D4" s="177"/>
      <c r="E4" s="177"/>
      <c r="F4" s="177"/>
      <c r="G4" s="177"/>
      <c r="H4" s="177"/>
      <c r="I4" s="177"/>
      <c r="K4" s="4" t="s">
        <v>3</v>
      </c>
      <c r="L4" s="7">
        <v>3</v>
      </c>
    </row>
    <row r="5" spans="1:27" ht="18" customHeight="1" x14ac:dyDescent="0.25">
      <c r="B5" s="177"/>
      <c r="C5" s="177"/>
      <c r="D5" s="177"/>
      <c r="E5" s="177"/>
      <c r="F5" s="177"/>
      <c r="G5" s="177"/>
      <c r="H5" s="177"/>
      <c r="I5" s="177"/>
      <c r="J5" s="6"/>
      <c r="K5" s="4" t="s">
        <v>4</v>
      </c>
      <c r="L5" s="7">
        <v>1</v>
      </c>
    </row>
    <row r="6" spans="1:27" ht="15" customHeight="1" x14ac:dyDescent="0.25">
      <c r="B6" s="177"/>
      <c r="C6" s="177"/>
      <c r="D6" s="177"/>
      <c r="E6" s="177"/>
      <c r="F6" s="177"/>
      <c r="G6" s="177"/>
      <c r="H6" s="177"/>
      <c r="I6" s="177"/>
      <c r="J6" s="6"/>
      <c r="K6" s="4" t="s">
        <v>5</v>
      </c>
      <c r="L6" s="5"/>
    </row>
    <row r="7" spans="1:27" x14ac:dyDescent="0.25">
      <c r="B7" s="8"/>
      <c r="K7" s="4"/>
      <c r="L7" s="9"/>
    </row>
    <row r="8" spans="1:27" x14ac:dyDescent="0.25">
      <c r="B8" s="8"/>
      <c r="K8" s="4" t="s">
        <v>6</v>
      </c>
      <c r="L8" s="175">
        <v>46010</v>
      </c>
    </row>
    <row r="9" spans="1:27" x14ac:dyDescent="0.25">
      <c r="B9" s="8"/>
    </row>
    <row r="10" spans="1:27" ht="15.75" thickBot="1" x14ac:dyDescent="0.3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Q10" s="14"/>
      <c r="R10" s="14"/>
      <c r="S10" s="14"/>
      <c r="T10" s="14"/>
      <c r="U10" s="14"/>
      <c r="V10" s="14"/>
      <c r="Y10" s="15"/>
      <c r="Z10" s="15"/>
      <c r="AA10" s="15"/>
    </row>
    <row r="11" spans="1:27" ht="15.75" x14ac:dyDescent="0.25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Y11" s="15"/>
      <c r="Z11" s="15"/>
      <c r="AA11" s="15"/>
    </row>
    <row r="12" spans="1:27" ht="15.75" x14ac:dyDescent="0.25">
      <c r="A12" s="18" t="s">
        <v>7</v>
      </c>
      <c r="B12" s="19" t="s">
        <v>8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Y12" s="15"/>
      <c r="Z12" s="15"/>
      <c r="AA12" s="15"/>
    </row>
    <row r="13" spans="1:27" ht="16.5" thickBot="1" x14ac:dyDescent="0.3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Y13" s="15"/>
      <c r="Z13" s="15"/>
      <c r="AA13" s="15"/>
    </row>
    <row r="14" spans="1:27" ht="15.75" thickBot="1" x14ac:dyDescent="0.3">
      <c r="A14" s="15"/>
      <c r="B14" s="15" t="s">
        <v>9</v>
      </c>
      <c r="C14" s="15"/>
      <c r="D14" s="15"/>
      <c r="E14" s="15"/>
      <c r="F14" s="15"/>
      <c r="G14" s="20"/>
      <c r="H14" s="21"/>
      <c r="J14" s="22"/>
      <c r="K14" s="22"/>
      <c r="N14" s="23"/>
      <c r="O14" s="23"/>
      <c r="P14" s="15"/>
    </row>
    <row r="15" spans="1:27" x14ac:dyDescent="0.25">
      <c r="A15" s="18"/>
      <c r="B15" s="24" t="s">
        <v>10</v>
      </c>
      <c r="C15" s="15" t="s">
        <v>11</v>
      </c>
      <c r="D15" s="15"/>
      <c r="E15" s="15"/>
      <c r="F15" s="15"/>
      <c r="G15" s="25" t="s">
        <v>12</v>
      </c>
      <c r="H15" s="26" t="s">
        <v>13</v>
      </c>
      <c r="J15" s="27"/>
      <c r="K15" s="27"/>
      <c r="N15" s="23"/>
      <c r="O15" s="23"/>
      <c r="P15" s="15"/>
    </row>
    <row r="16" spans="1:27" ht="15.75" thickBot="1" x14ac:dyDescent="0.3">
      <c r="A16" s="15"/>
      <c r="B16" s="28"/>
      <c r="C16" s="15"/>
      <c r="D16" s="15"/>
      <c r="E16" s="15"/>
      <c r="F16" s="15"/>
      <c r="G16" s="29"/>
      <c r="H16" s="30"/>
      <c r="J16" s="27"/>
      <c r="K16" s="27"/>
      <c r="N16" s="23"/>
      <c r="O16" s="23"/>
      <c r="P16" s="15"/>
    </row>
    <row r="17" spans="1:16" ht="29.25" customHeight="1" x14ac:dyDescent="0.25">
      <c r="A17" s="15"/>
      <c r="B17" s="31" t="s">
        <v>14</v>
      </c>
      <c r="C17" s="178" t="s">
        <v>15</v>
      </c>
      <c r="D17" s="179"/>
      <c r="E17" s="180"/>
      <c r="F17" s="32"/>
      <c r="G17" s="33">
        <v>39.700592690403752</v>
      </c>
      <c r="H17" s="34">
        <f>G17</f>
        <v>39.700592690403752</v>
      </c>
      <c r="J17" s="35"/>
      <c r="K17" s="35"/>
      <c r="N17" s="15"/>
      <c r="O17" s="15"/>
      <c r="P17" s="15"/>
    </row>
    <row r="18" spans="1:16" ht="32.25" customHeight="1" x14ac:dyDescent="0.25">
      <c r="A18" s="15"/>
      <c r="B18" s="31" t="s">
        <v>16</v>
      </c>
      <c r="C18" s="178" t="s">
        <v>17</v>
      </c>
      <c r="D18" s="179"/>
      <c r="E18" s="180"/>
      <c r="F18" s="36"/>
      <c r="G18" s="37">
        <v>79.880661137937992</v>
      </c>
      <c r="H18" s="38">
        <f>G18</f>
        <v>79.880661137937992</v>
      </c>
      <c r="J18" s="35"/>
      <c r="K18" s="35"/>
      <c r="N18" s="15"/>
      <c r="O18" s="15"/>
      <c r="P18" s="15"/>
    </row>
    <row r="19" spans="1:16" x14ac:dyDescent="0.25">
      <c r="A19" s="15"/>
      <c r="B19" s="31" t="s">
        <v>18</v>
      </c>
      <c r="C19" s="181"/>
      <c r="D19" s="182"/>
      <c r="E19" s="183"/>
      <c r="F19" s="36"/>
      <c r="G19" s="39"/>
      <c r="H19" s="38"/>
      <c r="J19" s="40"/>
      <c r="K19" s="35"/>
      <c r="N19" s="15"/>
      <c r="O19" s="15"/>
      <c r="P19" s="15"/>
    </row>
    <row r="20" spans="1:16" ht="40.9" customHeight="1" x14ac:dyDescent="0.25">
      <c r="A20" s="15"/>
      <c r="B20" s="41" t="s">
        <v>19</v>
      </c>
      <c r="C20" s="178" t="s">
        <v>20</v>
      </c>
      <c r="D20" s="179"/>
      <c r="E20" s="180"/>
      <c r="F20" s="36"/>
      <c r="G20" s="42"/>
      <c r="H20" s="43">
        <f>SUM(H17:H19)</f>
        <v>119.58125382834174</v>
      </c>
      <c r="J20" s="44"/>
      <c r="K20" s="44"/>
      <c r="N20" s="15"/>
      <c r="O20" s="15"/>
      <c r="P20" s="15"/>
    </row>
    <row r="21" spans="1:16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customHeight="1" outlineLevel="1" x14ac:dyDescent="0.25">
      <c r="A23" s="18" t="s">
        <v>21</v>
      </c>
      <c r="B23" s="19" t="s">
        <v>22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" customHeight="1" outlineLevel="1" x14ac:dyDescent="0.25">
      <c r="A24" s="15"/>
      <c r="B24" s="45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" customHeight="1" outlineLevel="1" x14ac:dyDescent="0.25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" customHeight="1" outlineLevel="1" x14ac:dyDescent="0.25">
      <c r="A26" s="15"/>
      <c r="B26" s="46" t="s">
        <v>24</v>
      </c>
      <c r="E26" s="47"/>
      <c r="F26" s="48"/>
      <c r="G26" s="176" t="s">
        <v>108</v>
      </c>
      <c r="H26" s="176"/>
      <c r="I26" s="176"/>
      <c r="J26" s="176"/>
      <c r="K26" s="176"/>
      <c r="L26" s="176"/>
      <c r="M26" s="15"/>
      <c r="N26" s="15"/>
      <c r="O26" s="15"/>
      <c r="P26" s="15"/>
    </row>
    <row r="27" spans="1:16" ht="15" customHeight="1" outlineLevel="1" x14ac:dyDescent="0.25">
      <c r="A27" s="15"/>
      <c r="B27" s="49" t="s">
        <v>26</v>
      </c>
      <c r="C27" s="50"/>
      <c r="D27" s="50" t="s">
        <v>27</v>
      </c>
      <c r="E27" s="51" t="s">
        <v>28</v>
      </c>
      <c r="F27" s="52"/>
      <c r="G27" s="52"/>
      <c r="H27" s="52"/>
      <c r="I27" s="52"/>
      <c r="J27" s="52"/>
      <c r="K27" s="52"/>
      <c r="L27" s="52"/>
      <c r="M27" s="15"/>
      <c r="N27" s="15"/>
      <c r="O27" s="15"/>
      <c r="P27" s="15"/>
    </row>
    <row r="28" spans="1:16" ht="42.75" customHeight="1" outlineLevel="1" x14ac:dyDescent="0.25">
      <c r="A28" s="15"/>
      <c r="B28" s="53" t="s">
        <v>29</v>
      </c>
      <c r="C28" s="54" t="s">
        <v>30</v>
      </c>
      <c r="D28" s="54" t="s">
        <v>31</v>
      </c>
      <c r="E28" s="55" t="s">
        <v>31</v>
      </c>
      <c r="F28" s="56" t="s">
        <v>32</v>
      </c>
      <c r="G28" s="56"/>
      <c r="H28" s="56" t="s">
        <v>33</v>
      </c>
      <c r="I28" s="56" t="s">
        <v>34</v>
      </c>
      <c r="J28" s="56" t="s">
        <v>35</v>
      </c>
      <c r="K28" s="56" t="s">
        <v>36</v>
      </c>
      <c r="L28" s="57" t="s">
        <v>37</v>
      </c>
      <c r="M28" s="15"/>
      <c r="N28" s="15"/>
      <c r="O28" s="15"/>
      <c r="P28" s="15"/>
    </row>
    <row r="29" spans="1:16" ht="15" customHeight="1" outlineLevel="1" x14ac:dyDescent="0.25">
      <c r="A29" s="15"/>
      <c r="B29" s="58" t="s">
        <v>38</v>
      </c>
      <c r="C29" s="59" t="s">
        <v>39</v>
      </c>
      <c r="D29" s="59">
        <v>4006</v>
      </c>
      <c r="E29" s="60">
        <v>4705</v>
      </c>
      <c r="F29" s="61">
        <v>0</v>
      </c>
      <c r="G29" s="62"/>
      <c r="H29" s="61">
        <v>21991786.920735881</v>
      </c>
      <c r="I29" s="61">
        <v>1773260548.0055096</v>
      </c>
      <c r="J29" s="63">
        <f t="shared" ref="J29:J39" si="0">+$G$17/1000</f>
        <v>3.9700592690403755E-2</v>
      </c>
      <c r="K29" s="63">
        <f t="shared" ref="K29:K39" si="1">+$H$20/1000</f>
        <v>0.11958125382834174</v>
      </c>
      <c r="L29" s="64">
        <f t="shared" ref="L29:L39" si="2">(+F29+H29)*J29+(I29*K29)</f>
        <v>212921806.66990551</v>
      </c>
      <c r="M29" s="15"/>
      <c r="N29" s="15"/>
      <c r="O29" s="15"/>
      <c r="P29" s="15"/>
    </row>
    <row r="30" spans="1:16" ht="15" customHeight="1" outlineLevel="1" x14ac:dyDescent="0.25">
      <c r="A30" s="15"/>
      <c r="B30" s="58" t="s">
        <v>40</v>
      </c>
      <c r="C30" s="59" t="s">
        <v>39</v>
      </c>
      <c r="D30" s="59">
        <v>4010</v>
      </c>
      <c r="E30" s="60">
        <v>4705</v>
      </c>
      <c r="F30" s="61">
        <v>0</v>
      </c>
      <c r="G30" s="62"/>
      <c r="H30" s="61">
        <v>197673.70203698057</v>
      </c>
      <c r="I30" s="61">
        <v>15938994.792181479</v>
      </c>
      <c r="J30" s="63">
        <f t="shared" si="0"/>
        <v>3.9700592690403755E-2</v>
      </c>
      <c r="K30" s="63">
        <f t="shared" si="1"/>
        <v>0.11958125382834174</v>
      </c>
      <c r="L30" s="64">
        <f t="shared" si="2"/>
        <v>1913852.745142645</v>
      </c>
      <c r="M30" s="15"/>
      <c r="N30" s="15"/>
      <c r="O30" s="15"/>
      <c r="P30" s="15"/>
    </row>
    <row r="31" spans="1:16" ht="15" customHeight="1" outlineLevel="1" x14ac:dyDescent="0.25">
      <c r="A31" s="15"/>
      <c r="B31" s="58" t="s">
        <v>41</v>
      </c>
      <c r="C31" s="59" t="s">
        <v>39</v>
      </c>
      <c r="D31" s="59">
        <v>4035</v>
      </c>
      <c r="E31" s="60">
        <v>4705</v>
      </c>
      <c r="F31" s="61">
        <v>51252.825881478391</v>
      </c>
      <c r="G31" s="62"/>
      <c r="H31" s="61">
        <v>53484615.035496868</v>
      </c>
      <c r="I31" s="61">
        <v>343014073.68582946</v>
      </c>
      <c r="J31" s="63">
        <f t="shared" si="0"/>
        <v>3.9700592690403755E-2</v>
      </c>
      <c r="K31" s="63">
        <f t="shared" si="1"/>
        <v>0.11958125382834174</v>
      </c>
      <c r="L31" s="64">
        <f t="shared" si="2"/>
        <v>43143458.696410552</v>
      </c>
      <c r="M31" s="15"/>
      <c r="N31" s="15"/>
      <c r="O31" s="15"/>
      <c r="P31" s="15"/>
    </row>
    <row r="32" spans="1:16" ht="15" customHeight="1" outlineLevel="1" x14ac:dyDescent="0.25">
      <c r="A32" s="15"/>
      <c r="B32" s="58" t="s">
        <v>42</v>
      </c>
      <c r="C32" s="59" t="s">
        <v>39</v>
      </c>
      <c r="D32" s="59">
        <v>4010</v>
      </c>
      <c r="E32" s="60">
        <v>4705</v>
      </c>
      <c r="F32" s="61">
        <v>105109624.81383263</v>
      </c>
      <c r="G32" s="62"/>
      <c r="H32" s="61">
        <v>848802624.42487824</v>
      </c>
      <c r="I32" s="61">
        <v>494985447.6720624</v>
      </c>
      <c r="J32" s="63">
        <f t="shared" si="0"/>
        <v>3.9700592690403755E-2</v>
      </c>
      <c r="K32" s="63">
        <f t="shared" si="1"/>
        <v>0.11958125382834174</v>
      </c>
      <c r="L32" s="64">
        <f t="shared" si="2"/>
        <v>97061862.128821224</v>
      </c>
      <c r="M32" s="15"/>
      <c r="N32" s="15"/>
      <c r="O32" s="15"/>
      <c r="P32" s="15"/>
    </row>
    <row r="33" spans="1:16" ht="15" customHeight="1" outlineLevel="1" x14ac:dyDescent="0.25">
      <c r="A33" s="15"/>
      <c r="B33" s="58" t="s">
        <v>43</v>
      </c>
      <c r="C33" s="59" t="s">
        <v>39</v>
      </c>
      <c r="D33" s="59">
        <v>4025</v>
      </c>
      <c r="E33" s="60">
        <v>4705</v>
      </c>
      <c r="F33" s="61">
        <v>298812814.85792136</v>
      </c>
      <c r="G33" s="62"/>
      <c r="H33" s="61">
        <v>59355029.19131285</v>
      </c>
      <c r="I33" s="61">
        <v>9758883.7475742698</v>
      </c>
      <c r="J33" s="63">
        <f t="shared" si="0"/>
        <v>3.9700592690403755E-2</v>
      </c>
      <c r="K33" s="63">
        <f t="shared" si="1"/>
        <v>0.11958125382834174</v>
      </c>
      <c r="L33" s="64">
        <f t="shared" si="2"/>
        <v>15386455.245898657</v>
      </c>
      <c r="M33" s="15"/>
      <c r="N33" s="15"/>
      <c r="O33" s="15"/>
      <c r="P33" s="15"/>
    </row>
    <row r="34" spans="1:16" ht="15" customHeight="1" outlineLevel="1" x14ac:dyDescent="0.25">
      <c r="A34" s="15"/>
      <c r="B34" s="58" t="s">
        <v>44</v>
      </c>
      <c r="C34" s="59" t="s">
        <v>39</v>
      </c>
      <c r="D34" s="59">
        <v>4025</v>
      </c>
      <c r="E34" s="60">
        <v>4705</v>
      </c>
      <c r="F34" s="61">
        <v>543908628.86147738</v>
      </c>
      <c r="G34" s="62"/>
      <c r="H34" s="61">
        <v>72842594.3983953</v>
      </c>
      <c r="I34" s="61">
        <v>0</v>
      </c>
      <c r="J34" s="63">
        <f t="shared" si="0"/>
        <v>3.9700592690403755E-2</v>
      </c>
      <c r="K34" s="63">
        <f t="shared" si="1"/>
        <v>0.11958125382834174</v>
      </c>
      <c r="L34" s="64">
        <f t="shared" si="2"/>
        <v>24485389.105948474</v>
      </c>
      <c r="M34" s="15"/>
      <c r="N34" s="15"/>
      <c r="O34" s="15"/>
      <c r="P34" s="15"/>
    </row>
    <row r="35" spans="1:16" ht="15" customHeight="1" outlineLevel="1" x14ac:dyDescent="0.25">
      <c r="A35" s="15"/>
      <c r="B35" s="58" t="s">
        <v>45</v>
      </c>
      <c r="C35" s="59" t="s">
        <v>39</v>
      </c>
      <c r="D35" s="59">
        <v>4025</v>
      </c>
      <c r="E35" s="60">
        <v>4705</v>
      </c>
      <c r="F35" s="61">
        <v>0</v>
      </c>
      <c r="G35" s="62"/>
      <c r="H35" s="61">
        <v>17968149.647588879</v>
      </c>
      <c r="I35" s="61">
        <v>0</v>
      </c>
      <c r="J35" s="63">
        <f t="shared" si="0"/>
        <v>3.9700592690403755E-2</v>
      </c>
      <c r="K35" s="63">
        <f t="shared" si="1"/>
        <v>0.11958125382834174</v>
      </c>
      <c r="L35" s="64">
        <f t="shared" si="2"/>
        <v>713346.19055914786</v>
      </c>
      <c r="M35" s="15"/>
      <c r="N35" s="15"/>
      <c r="O35" s="15"/>
      <c r="P35" s="15"/>
    </row>
    <row r="36" spans="1:16" ht="15" customHeight="1" outlineLevel="1" x14ac:dyDescent="0.25">
      <c r="A36" s="15"/>
      <c r="B36" s="58" t="s">
        <v>46</v>
      </c>
      <c r="C36" s="59" t="s">
        <v>39</v>
      </c>
      <c r="D36" s="59">
        <v>4025</v>
      </c>
      <c r="E36" s="60">
        <v>4705</v>
      </c>
      <c r="F36" s="61">
        <v>0</v>
      </c>
      <c r="G36" s="62"/>
      <c r="H36" s="61">
        <v>0</v>
      </c>
      <c r="I36" s="61">
        <v>236165.68180131374</v>
      </c>
      <c r="J36" s="63">
        <f t="shared" si="0"/>
        <v>3.9700592690403755E-2</v>
      </c>
      <c r="K36" s="63">
        <f t="shared" si="1"/>
        <v>0.11958125382834174</v>
      </c>
      <c r="L36" s="64">
        <f t="shared" si="2"/>
        <v>28240.988341026285</v>
      </c>
      <c r="M36" s="15"/>
      <c r="N36" s="15"/>
      <c r="O36" s="15"/>
      <c r="P36" s="15"/>
    </row>
    <row r="37" spans="1:16" ht="15" customHeight="1" outlineLevel="1" x14ac:dyDescent="0.25">
      <c r="A37" s="15"/>
      <c r="B37" s="58" t="s">
        <v>47</v>
      </c>
      <c r="C37" s="59" t="s">
        <v>39</v>
      </c>
      <c r="D37" s="59">
        <v>4025</v>
      </c>
      <c r="E37" s="60">
        <v>4705</v>
      </c>
      <c r="F37" s="61">
        <v>0</v>
      </c>
      <c r="G37" s="62"/>
      <c r="H37" s="61">
        <v>4099.7798241071732</v>
      </c>
      <c r="I37" s="61">
        <v>6460362.2407740569</v>
      </c>
      <c r="J37" s="63">
        <f t="shared" si="0"/>
        <v>3.9700592690403755E-2</v>
      </c>
      <c r="K37" s="63">
        <f t="shared" si="1"/>
        <v>0.11958125382834174</v>
      </c>
      <c r="L37" s="64">
        <f t="shared" si="2"/>
        <v>772700.98062595434</v>
      </c>
      <c r="M37" s="15"/>
      <c r="N37" s="15"/>
      <c r="O37" s="15"/>
      <c r="P37" s="15"/>
    </row>
    <row r="38" spans="1:16" ht="15" customHeight="1" outlineLevel="1" x14ac:dyDescent="0.25">
      <c r="A38" s="15"/>
      <c r="B38" s="58"/>
      <c r="C38" s="59" t="s">
        <v>39</v>
      </c>
      <c r="D38" s="59">
        <v>4025</v>
      </c>
      <c r="E38" s="60">
        <v>4705</v>
      </c>
      <c r="F38" s="61"/>
      <c r="G38" s="62"/>
      <c r="H38" s="61"/>
      <c r="I38" s="61"/>
      <c r="J38" s="63">
        <f t="shared" si="0"/>
        <v>3.9700592690403755E-2</v>
      </c>
      <c r="K38" s="63">
        <f t="shared" si="1"/>
        <v>0.11958125382834174</v>
      </c>
      <c r="L38" s="64">
        <f t="shared" si="2"/>
        <v>0</v>
      </c>
      <c r="M38" s="15"/>
      <c r="N38" s="15"/>
      <c r="O38" s="15"/>
      <c r="P38" s="15"/>
    </row>
    <row r="39" spans="1:16" ht="15" customHeight="1" outlineLevel="1" x14ac:dyDescent="0.25">
      <c r="A39" s="15"/>
      <c r="B39" s="58"/>
      <c r="C39" s="59" t="s">
        <v>39</v>
      </c>
      <c r="D39" s="59">
        <v>4025</v>
      </c>
      <c r="E39" s="60">
        <v>4705</v>
      </c>
      <c r="F39" s="61"/>
      <c r="G39" s="62"/>
      <c r="H39" s="61"/>
      <c r="I39" s="61"/>
      <c r="J39" s="63">
        <f t="shared" si="0"/>
        <v>3.9700592690403755E-2</v>
      </c>
      <c r="K39" s="63">
        <f t="shared" si="1"/>
        <v>0.11958125382834174</v>
      </c>
      <c r="L39" s="64">
        <f t="shared" si="2"/>
        <v>0</v>
      </c>
      <c r="M39" s="15"/>
      <c r="N39" s="15"/>
      <c r="O39" s="15"/>
      <c r="P39" s="15"/>
    </row>
    <row r="40" spans="1:16" ht="15" customHeight="1" outlineLevel="1" x14ac:dyDescent="0.25">
      <c r="A40" s="15"/>
      <c r="B40" s="65" t="s">
        <v>48</v>
      </c>
      <c r="C40" s="66"/>
      <c r="D40" s="67"/>
      <c r="E40" s="68"/>
      <c r="F40" s="69"/>
      <c r="G40" s="70"/>
      <c r="H40" s="69"/>
      <c r="I40" s="71"/>
      <c r="J40" s="71"/>
      <c r="K40" s="69"/>
      <c r="L40" s="72">
        <f>SUM(L29:L39)</f>
        <v>396427112.75165313</v>
      </c>
      <c r="M40" s="15"/>
      <c r="N40" s="15"/>
      <c r="O40" s="15"/>
      <c r="P40" s="15"/>
    </row>
    <row r="41" spans="1:16" ht="15" customHeight="1" outlineLevel="1" x14ac:dyDescent="0.25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outlineLevel="1" x14ac:dyDescent="0.25">
      <c r="A42" s="15"/>
      <c r="B42" s="28"/>
      <c r="C42" s="15"/>
      <c r="D42" s="15"/>
      <c r="E42" s="15"/>
      <c r="F42" s="73"/>
      <c r="G42" s="73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.75" customHeight="1" outlineLevel="1" x14ac:dyDescent="0.25">
      <c r="A43" s="15"/>
      <c r="B43" s="46" t="s">
        <v>49</v>
      </c>
      <c r="E43" s="47"/>
      <c r="F43" s="74"/>
      <c r="G43" s="176">
        <v>2031</v>
      </c>
      <c r="H43" s="176"/>
      <c r="I43" s="176"/>
      <c r="J43" s="176"/>
      <c r="K43" s="176"/>
      <c r="L43" s="176"/>
      <c r="M43" s="15"/>
      <c r="N43" s="15"/>
      <c r="O43" s="15"/>
      <c r="P43" s="15"/>
    </row>
    <row r="44" spans="1:16" ht="15" customHeight="1" outlineLevel="1" x14ac:dyDescent="0.25">
      <c r="A44" s="15"/>
      <c r="B44" s="49" t="s">
        <v>26</v>
      </c>
      <c r="C44" s="54"/>
      <c r="D44" s="50" t="s">
        <v>27</v>
      </c>
      <c r="E44" s="51" t="s">
        <v>28</v>
      </c>
      <c r="F44" s="75"/>
      <c r="G44" s="76" t="s">
        <v>50</v>
      </c>
      <c r="H44" s="77"/>
      <c r="I44" s="77"/>
      <c r="J44" s="78"/>
      <c r="K44" s="79" t="s">
        <v>51</v>
      </c>
      <c r="L44" s="80" t="s">
        <v>37</v>
      </c>
      <c r="M44" s="15"/>
      <c r="N44" s="15"/>
      <c r="O44" s="15"/>
      <c r="P44" s="15"/>
    </row>
    <row r="45" spans="1:16" ht="15" customHeight="1" outlineLevel="1" x14ac:dyDescent="0.25">
      <c r="A45" s="15"/>
      <c r="B45" s="58"/>
      <c r="C45" s="59"/>
      <c r="D45" s="59">
        <v>4035</v>
      </c>
      <c r="E45" s="60">
        <v>4707</v>
      </c>
      <c r="F45" s="81"/>
      <c r="G45" s="82">
        <f>F31</f>
        <v>51252.825881478391</v>
      </c>
      <c r="H45" s="77"/>
      <c r="I45" s="77"/>
      <c r="J45" s="83"/>
      <c r="K45" s="172">
        <v>3.4586188136851673E-2</v>
      </c>
      <c r="L45" s="85">
        <f>+K45*G45</f>
        <v>1772.6398784821124</v>
      </c>
      <c r="M45" s="15"/>
      <c r="N45" s="15"/>
      <c r="O45" s="15"/>
      <c r="P45" s="15"/>
    </row>
    <row r="46" spans="1:16" ht="15" customHeight="1" outlineLevel="1" x14ac:dyDescent="0.25">
      <c r="A46" s="15"/>
      <c r="B46" s="58"/>
      <c r="C46" s="59"/>
      <c r="D46" s="59">
        <v>4010</v>
      </c>
      <c r="E46" s="60">
        <v>4707</v>
      </c>
      <c r="F46" s="81"/>
      <c r="G46" s="82">
        <f t="shared" ref="G46:G48" si="3">F32</f>
        <v>105109624.81383263</v>
      </c>
      <c r="H46" s="77"/>
      <c r="I46" s="77"/>
      <c r="J46" s="83"/>
      <c r="K46" s="84">
        <f>K45</f>
        <v>3.4586188136851673E-2</v>
      </c>
      <c r="L46" s="85">
        <f>+K46*G46</f>
        <v>3635341.2588051083</v>
      </c>
      <c r="M46" s="15"/>
      <c r="N46" s="15"/>
      <c r="O46" s="15"/>
      <c r="P46" s="15"/>
    </row>
    <row r="47" spans="1:16" ht="15" customHeight="1" outlineLevel="1" x14ac:dyDescent="0.25">
      <c r="A47" s="15"/>
      <c r="B47" s="58"/>
      <c r="C47" s="59"/>
      <c r="D47" s="59">
        <v>4010</v>
      </c>
      <c r="E47" s="60">
        <v>4707</v>
      </c>
      <c r="F47" s="81"/>
      <c r="G47" s="82">
        <f t="shared" si="3"/>
        <v>298812814.85792136</v>
      </c>
      <c r="H47" s="77"/>
      <c r="I47" s="77"/>
      <c r="J47" s="83"/>
      <c r="K47" s="84">
        <f t="shared" ref="K47:K48" si="4">K46</f>
        <v>3.4586188136851673E-2</v>
      </c>
      <c r="L47" s="85">
        <f>+K47*G47</f>
        <v>10334796.232378295</v>
      </c>
      <c r="M47" s="15"/>
      <c r="N47" s="15"/>
      <c r="O47" s="15"/>
      <c r="P47" s="15"/>
    </row>
    <row r="48" spans="1:16" ht="15" customHeight="1" outlineLevel="1" x14ac:dyDescent="0.25">
      <c r="A48" s="15"/>
      <c r="B48" s="58"/>
      <c r="C48" s="59"/>
      <c r="D48" s="59">
        <v>4010</v>
      </c>
      <c r="E48" s="60">
        <v>4707</v>
      </c>
      <c r="F48" s="81"/>
      <c r="G48" s="82">
        <f t="shared" si="3"/>
        <v>543908628.86147738</v>
      </c>
      <c r="H48" s="77"/>
      <c r="I48" s="77"/>
      <c r="J48" s="83"/>
      <c r="K48" s="84">
        <f t="shared" si="4"/>
        <v>3.4586188136851673E-2</v>
      </c>
      <c r="L48" s="85">
        <f>+K48*G48</f>
        <v>18811726.167060088</v>
      </c>
      <c r="M48" s="15"/>
      <c r="N48" s="15"/>
      <c r="O48" s="15"/>
      <c r="P48" s="15"/>
    </row>
    <row r="49" spans="1:16" ht="15" customHeight="1" outlineLevel="1" x14ac:dyDescent="0.25">
      <c r="A49" s="15"/>
      <c r="B49" s="58"/>
      <c r="C49" s="59"/>
      <c r="D49" s="59">
        <v>4010</v>
      </c>
      <c r="E49" s="60">
        <v>4707</v>
      </c>
      <c r="F49" s="81"/>
      <c r="G49" s="82"/>
      <c r="H49" s="77"/>
      <c r="I49" s="77"/>
      <c r="J49" s="86"/>
      <c r="K49" s="58"/>
      <c r="L49" s="85">
        <f>+K49*G49</f>
        <v>0</v>
      </c>
      <c r="M49" s="15"/>
      <c r="N49" s="15"/>
      <c r="O49" s="15"/>
      <c r="P49" s="15"/>
    </row>
    <row r="50" spans="1:16" ht="15" customHeight="1" outlineLevel="1" x14ac:dyDescent="0.25">
      <c r="A50" s="15"/>
      <c r="F50" s="87">
        <f>+F45+F46</f>
        <v>0</v>
      </c>
      <c r="G50" s="88">
        <f>SUM(G45:G49)</f>
        <v>947882321.35911286</v>
      </c>
      <c r="H50" s="77"/>
      <c r="I50" s="77"/>
      <c r="J50" s="89"/>
      <c r="K50" s="90"/>
      <c r="L50" s="91">
        <f>SUM(L45:L49)</f>
        <v>32783636.298121974</v>
      </c>
      <c r="M50" s="15"/>
      <c r="N50" s="15"/>
      <c r="O50" s="15"/>
      <c r="P50" s="15"/>
    </row>
    <row r="51" spans="1:16" ht="15" customHeight="1" outlineLevel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15.75" customHeight="1" outlineLevel="1" x14ac:dyDescent="0.25">
      <c r="B52" s="46" t="s">
        <v>52</v>
      </c>
      <c r="E52" s="47"/>
      <c r="F52" s="48"/>
      <c r="G52" s="176">
        <f>G43</f>
        <v>2031</v>
      </c>
      <c r="H52" s="176"/>
      <c r="I52" s="176"/>
      <c r="J52" s="176"/>
      <c r="K52" s="176"/>
      <c r="L52" s="176"/>
    </row>
    <row r="53" spans="1:16" ht="15" customHeight="1" outlineLevel="1" x14ac:dyDescent="0.25">
      <c r="A53" s="92"/>
      <c r="B53" s="49" t="s">
        <v>26</v>
      </c>
      <c r="C53" s="50"/>
      <c r="D53" s="50" t="s">
        <v>27</v>
      </c>
      <c r="E53" s="51" t="s">
        <v>28</v>
      </c>
      <c r="F53" s="52"/>
      <c r="G53" s="52"/>
      <c r="H53" s="52"/>
      <c r="I53" s="52"/>
      <c r="J53" s="52"/>
      <c r="K53" s="52"/>
      <c r="L53" s="57" t="s">
        <v>37</v>
      </c>
      <c r="M53" s="92"/>
      <c r="N53" s="92"/>
      <c r="O53" s="92"/>
      <c r="P53" s="92"/>
    </row>
    <row r="54" spans="1:16" ht="30.75" customHeight="1" outlineLevel="1" x14ac:dyDescent="0.25">
      <c r="B54" s="53" t="s">
        <v>29</v>
      </c>
      <c r="C54" s="54" t="s">
        <v>30</v>
      </c>
      <c r="D54" s="54" t="s">
        <v>31</v>
      </c>
      <c r="E54" s="54" t="s">
        <v>31</v>
      </c>
      <c r="F54" s="93"/>
      <c r="G54" s="93"/>
      <c r="H54" s="56" t="s">
        <v>53</v>
      </c>
      <c r="I54" s="94"/>
      <c r="J54" s="94"/>
      <c r="K54" s="93" t="s">
        <v>54</v>
      </c>
    </row>
    <row r="55" spans="1:16" ht="15" customHeight="1" outlineLevel="1" x14ac:dyDescent="0.25">
      <c r="B55" s="95" t="str">
        <f>IF(B29=0,"",B29)</f>
        <v>Residential</v>
      </c>
      <c r="C55" s="59" t="s">
        <v>39</v>
      </c>
      <c r="D55" s="59">
        <v>4006</v>
      </c>
      <c r="E55" s="59">
        <v>4707</v>
      </c>
      <c r="F55" s="96"/>
      <c r="G55" s="96"/>
      <c r="H55" s="97">
        <f>+H29</f>
        <v>21991786.920735881</v>
      </c>
      <c r="I55" s="96"/>
      <c r="J55" s="96"/>
      <c r="K55" s="98">
        <f>+$G$18/1000</f>
        <v>7.9880661137937986E-2</v>
      </c>
      <c r="L55" s="64">
        <f t="shared" ref="L55:L65" si="5">+K55*H55</f>
        <v>1756718.4788330395</v>
      </c>
    </row>
    <row r="56" spans="1:16" ht="15" customHeight="1" outlineLevel="1" x14ac:dyDescent="0.25">
      <c r="B56" s="95" t="str">
        <f t="shared" ref="B56:B65" si="6">IF(B30=0,"",B30)</f>
        <v>Residential Seasonal</v>
      </c>
      <c r="C56" s="59" t="s">
        <v>39</v>
      </c>
      <c r="D56" s="59">
        <v>4010</v>
      </c>
      <c r="E56" s="59">
        <v>4707</v>
      </c>
      <c r="F56" s="96"/>
      <c r="G56" s="96"/>
      <c r="H56" s="97">
        <f t="shared" ref="H56:H63" si="7">+H30</f>
        <v>197673.70203698057</v>
      </c>
      <c r="I56" s="96"/>
      <c r="J56" s="96"/>
      <c r="K56" s="98">
        <f>+$G$18/1000</f>
        <v>7.9880661137937986E-2</v>
      </c>
      <c r="L56" s="64">
        <f t="shared" si="5"/>
        <v>15790.306008297766</v>
      </c>
    </row>
    <row r="57" spans="1:16" ht="15" customHeight="1" outlineLevel="1" x14ac:dyDescent="0.25">
      <c r="B57" s="95" t="str">
        <f t="shared" si="6"/>
        <v>GS&lt;50</v>
      </c>
      <c r="C57" s="59" t="s">
        <v>39</v>
      </c>
      <c r="D57" s="59">
        <v>4035</v>
      </c>
      <c r="E57" s="59">
        <v>4707</v>
      </c>
      <c r="F57" s="96"/>
      <c r="G57" s="96"/>
      <c r="H57" s="97">
        <f>+H31</f>
        <v>53484615.035496868</v>
      </c>
      <c r="I57" s="96"/>
      <c r="J57" s="96"/>
      <c r="K57" s="98">
        <f>+$G$18/1000</f>
        <v>7.9880661137937986E-2</v>
      </c>
      <c r="L57" s="64">
        <f>+K57*H57</f>
        <v>4272386.4097435884</v>
      </c>
    </row>
    <row r="58" spans="1:16" ht="15" customHeight="1" outlineLevel="1" x14ac:dyDescent="0.25">
      <c r="B58" s="95" t="str">
        <f>IF(B32=0,"",B32)</f>
        <v>GS 50 - 2,999</v>
      </c>
      <c r="C58" s="59" t="s">
        <v>39</v>
      </c>
      <c r="D58" s="59">
        <v>4010</v>
      </c>
      <c r="E58" s="59">
        <v>4707</v>
      </c>
      <c r="F58" s="96"/>
      <c r="G58" s="96"/>
      <c r="H58" s="97">
        <f t="shared" si="7"/>
        <v>848802624.42487824</v>
      </c>
      <c r="I58" s="96"/>
      <c r="J58" s="96"/>
      <c r="K58" s="98">
        <f t="shared" ref="K58:K65" si="8">+$G$18/1000</f>
        <v>7.9880661137937986E-2</v>
      </c>
      <c r="L58" s="64">
        <f t="shared" si="5"/>
        <v>67802914.814676136</v>
      </c>
    </row>
    <row r="59" spans="1:16" ht="15" customHeight="1" outlineLevel="1" x14ac:dyDescent="0.25">
      <c r="B59" s="95" t="str">
        <f>IF(B33=0,"",B33)</f>
        <v>GS 3,000 - 4,999</v>
      </c>
      <c r="C59" s="59" t="s">
        <v>39</v>
      </c>
      <c r="D59" s="59">
        <v>4025</v>
      </c>
      <c r="E59" s="59">
        <v>4707</v>
      </c>
      <c r="F59" s="96"/>
      <c r="G59" s="96"/>
      <c r="H59" s="97">
        <f>+H33</f>
        <v>59355029.19131285</v>
      </c>
      <c r="I59" s="96"/>
      <c r="J59" s="96"/>
      <c r="K59" s="98">
        <f>+$G$18/1000</f>
        <v>7.9880661137937986E-2</v>
      </c>
      <c r="L59" s="64">
        <f t="shared" si="5"/>
        <v>4741318.9736636793</v>
      </c>
    </row>
    <row r="60" spans="1:16" ht="15" customHeight="1" outlineLevel="1" x14ac:dyDescent="0.25">
      <c r="B60" s="95" t="str">
        <f t="shared" si="6"/>
        <v>Large Use</v>
      </c>
      <c r="C60" s="59" t="s">
        <v>39</v>
      </c>
      <c r="D60" s="59">
        <v>4025</v>
      </c>
      <c r="E60" s="59">
        <v>4707</v>
      </c>
      <c r="F60" s="96"/>
      <c r="G60" s="96"/>
      <c r="H60" s="97">
        <f t="shared" si="7"/>
        <v>72842594.3983953</v>
      </c>
      <c r="I60" s="96"/>
      <c r="J60" s="96"/>
      <c r="K60" s="98">
        <f t="shared" si="8"/>
        <v>7.9880661137937986E-2</v>
      </c>
      <c r="L60" s="64">
        <f t="shared" si="5"/>
        <v>5818714.5995464744</v>
      </c>
    </row>
    <row r="61" spans="1:16" ht="15" customHeight="1" outlineLevel="1" x14ac:dyDescent="0.25">
      <c r="B61" s="95" t="str">
        <f t="shared" si="6"/>
        <v>Street Light</v>
      </c>
      <c r="C61" s="59" t="s">
        <v>39</v>
      </c>
      <c r="D61" s="59">
        <v>4025</v>
      </c>
      <c r="E61" s="59">
        <v>4707</v>
      </c>
      <c r="F61" s="96"/>
      <c r="G61" s="96"/>
      <c r="H61" s="97">
        <f t="shared" si="7"/>
        <v>17968149.647588879</v>
      </c>
      <c r="I61" s="96"/>
      <c r="J61" s="96"/>
      <c r="K61" s="98">
        <f t="shared" si="8"/>
        <v>7.9880661137937986E-2</v>
      </c>
      <c r="L61" s="64">
        <f t="shared" si="5"/>
        <v>1435307.6732748072</v>
      </c>
    </row>
    <row r="62" spans="1:16" ht="15" customHeight="1" outlineLevel="1" x14ac:dyDescent="0.25">
      <c r="B62" s="95" t="str">
        <f>IF(B36=0,"",B36)</f>
        <v>Sentinel Light</v>
      </c>
      <c r="C62" s="59" t="s">
        <v>39</v>
      </c>
      <c r="D62" s="59">
        <v>4025</v>
      </c>
      <c r="E62" s="59">
        <v>4707</v>
      </c>
      <c r="F62" s="96"/>
      <c r="G62" s="96"/>
      <c r="H62" s="97">
        <f>+H36</f>
        <v>0</v>
      </c>
      <c r="I62" s="96"/>
      <c r="J62" s="96"/>
      <c r="K62" s="98">
        <f t="shared" si="8"/>
        <v>7.9880661137937986E-2</v>
      </c>
      <c r="L62" s="64">
        <f t="shared" si="5"/>
        <v>0</v>
      </c>
    </row>
    <row r="63" spans="1:16" ht="15" customHeight="1" outlineLevel="1" x14ac:dyDescent="0.25">
      <c r="B63" s="95" t="str">
        <f t="shared" si="6"/>
        <v>USL</v>
      </c>
      <c r="C63" s="59" t="s">
        <v>39</v>
      </c>
      <c r="D63" s="59">
        <v>4025</v>
      </c>
      <c r="E63" s="59">
        <v>4707</v>
      </c>
      <c r="F63" s="96"/>
      <c r="G63" s="96"/>
      <c r="H63" s="97">
        <f t="shared" si="7"/>
        <v>4099.7798241071732</v>
      </c>
      <c r="I63" s="96"/>
      <c r="J63" s="96"/>
      <c r="K63" s="98">
        <f t="shared" si="8"/>
        <v>7.9880661137937986E-2</v>
      </c>
      <c r="L63" s="64">
        <f t="shared" si="5"/>
        <v>327.49312286966011</v>
      </c>
    </row>
    <row r="64" spans="1:16" ht="15" customHeight="1" outlineLevel="1" x14ac:dyDescent="0.25">
      <c r="B64" s="95" t="str">
        <f t="shared" si="6"/>
        <v/>
      </c>
      <c r="C64" s="59" t="s">
        <v>39</v>
      </c>
      <c r="D64" s="59">
        <v>4025</v>
      </c>
      <c r="E64" s="59">
        <v>4707</v>
      </c>
      <c r="F64" s="96"/>
      <c r="G64" s="96"/>
      <c r="H64" s="97">
        <f>+H38</f>
        <v>0</v>
      </c>
      <c r="I64" s="96"/>
      <c r="J64" s="96"/>
      <c r="K64" s="98">
        <f t="shared" si="8"/>
        <v>7.9880661137937986E-2</v>
      </c>
      <c r="L64" s="64">
        <f>+K64*H64</f>
        <v>0</v>
      </c>
    </row>
    <row r="65" spans="1:16" ht="15" customHeight="1" outlineLevel="1" x14ac:dyDescent="0.25">
      <c r="B65" s="95" t="str">
        <f t="shared" si="6"/>
        <v/>
      </c>
      <c r="C65" s="59" t="s">
        <v>39</v>
      </c>
      <c r="D65" s="59">
        <v>4025</v>
      </c>
      <c r="E65" s="59">
        <v>4707</v>
      </c>
      <c r="F65" s="96"/>
      <c r="G65" s="96"/>
      <c r="H65" s="97">
        <f>+H39</f>
        <v>0</v>
      </c>
      <c r="I65" s="96"/>
      <c r="J65" s="96"/>
      <c r="K65" s="98">
        <f t="shared" si="8"/>
        <v>7.9880661137937986E-2</v>
      </c>
      <c r="L65" s="64">
        <f t="shared" si="5"/>
        <v>0</v>
      </c>
    </row>
    <row r="66" spans="1:16" ht="15" customHeight="1" outlineLevel="1" x14ac:dyDescent="0.25">
      <c r="B66" s="95" t="s">
        <v>55</v>
      </c>
      <c r="C66" s="54"/>
      <c r="D66" s="54"/>
      <c r="E66" s="55"/>
      <c r="F66" s="99"/>
      <c r="G66" s="99"/>
      <c r="H66" s="100">
        <f>SUM(H55:H65)</f>
        <v>1074646573.1002691</v>
      </c>
      <c r="I66" s="99"/>
      <c r="J66" s="99"/>
      <c r="K66" s="101"/>
      <c r="L66" s="72"/>
      <c r="P66" s="102"/>
    </row>
    <row r="67" spans="1:16" ht="15" customHeight="1" outlineLevel="1" x14ac:dyDescent="0.25">
      <c r="B67" s="49" t="s">
        <v>48</v>
      </c>
      <c r="C67" s="103"/>
      <c r="D67" s="50"/>
      <c r="E67" s="51"/>
      <c r="F67" s="104"/>
      <c r="G67" s="104"/>
      <c r="H67" s="104"/>
      <c r="I67" s="104"/>
      <c r="J67" s="104"/>
      <c r="K67" s="69"/>
      <c r="L67" s="105">
        <f>SUM(L55:L65)</f>
        <v>85843478.748868883</v>
      </c>
    </row>
    <row r="68" spans="1:16" ht="15" customHeight="1" outlineLevel="1" x14ac:dyDescent="0.25">
      <c r="B68" s="92"/>
      <c r="C68" s="106"/>
      <c r="D68" s="107"/>
      <c r="E68" s="107"/>
      <c r="F68" s="108"/>
      <c r="G68" s="108"/>
      <c r="H68" s="108"/>
      <c r="I68" s="108"/>
      <c r="J68" s="108"/>
      <c r="K68" s="108"/>
      <c r="L68" s="8"/>
    </row>
    <row r="69" spans="1:16" ht="15" customHeight="1" outlineLevel="1" x14ac:dyDescent="0.25">
      <c r="L69" s="109"/>
    </row>
    <row r="70" spans="1:16" ht="21" x14ac:dyDescent="0.55000000000000004">
      <c r="A70" s="1" t="s">
        <v>56</v>
      </c>
      <c r="F70" s="110"/>
      <c r="G70" s="110"/>
      <c r="H70" s="110"/>
      <c r="I70" s="110"/>
      <c r="J70" s="110"/>
      <c r="K70" s="110"/>
    </row>
    <row r="71" spans="1:16" x14ac:dyDescent="0.25">
      <c r="A71" s="1" t="s">
        <v>57</v>
      </c>
      <c r="G71" s="111"/>
      <c r="H71" s="111"/>
      <c r="I71" s="111"/>
      <c r="J71" s="111"/>
      <c r="K71" s="111"/>
    </row>
    <row r="72" spans="1:16" x14ac:dyDescent="0.25">
      <c r="A72" s="1" t="s">
        <v>58</v>
      </c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Strategic xmlns="1ebb5cdf-5803-4e55-8f90-2858ffc370dd">false</Strategic>
    <DRP_x0028_Elexicon_x0029_ xmlns="1ebb5cdf-5803-4e55-8f90-2858ffc370dd">
      <UserInfo>
        <DisplayName>i:0#.f|membership|ablair_poweradvisoryllc.com#ext#@elexiconenergy.onmicrosoft.com</DisplayName>
        <AccountId>56</AccountId>
        <AccountType/>
      </UserInfo>
    </DRP_x0028_Elexicon_x0029_>
    <Status xmlns="1ebb5cdf-5803-4e55-8f90-2858ffc370dd">Ready to be Filed</Status>
    <Witness xmlns="1ebb5cdf-5803-4e55-8f90-2858ffc370dd">
      <Value>Stephen Vetsis</Value>
    </Witness>
    <lcf76f155ced4ddcb4097134ff3c332f xmlns="1ebb5cdf-5803-4e55-8f90-2858ffc370d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0A3465-DF19-444C-9C4A-FCB39F10B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FB0DAC-BC3C-4072-B185-F754092645A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1ebb5cdf-5803-4e55-8f90-2858ffc370dd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491A69-0277-47AF-AB1B-280E466C9A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App.2-ZA_Com. Exp. (2027)</vt:lpstr>
      <vt:lpstr>App.2-ZB_Cost of Power (2027)</vt:lpstr>
      <vt:lpstr>App.2-ZA_Com. Exp. (2028)</vt:lpstr>
      <vt:lpstr>App.2-ZB_Cost of Power (2028)</vt:lpstr>
      <vt:lpstr>App.2-ZA_Com. Exp. (2029)</vt:lpstr>
      <vt:lpstr>App.2-ZB_Cost of Power (2029)</vt:lpstr>
      <vt:lpstr>App.2-ZA_Com. Exp. (2030)</vt:lpstr>
      <vt:lpstr>App.2-ZB_Cost of Power (2030)</vt:lpstr>
      <vt:lpstr>App.2-ZA_Com. Exp. (2031)</vt:lpstr>
      <vt:lpstr>App.2-ZB_Cost of Power (2031)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Blair</dc:creator>
  <cp:keywords/>
  <dc:description/>
  <cp:lastModifiedBy>Susan Kim</cp:lastModifiedBy>
  <cp:revision/>
  <dcterms:created xsi:type="dcterms:W3CDTF">2025-07-03T14:11:39Z</dcterms:created>
  <dcterms:modified xsi:type="dcterms:W3CDTF">2025-12-19T15:28:39Z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