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6 (Revenue Requirement)/0.2 To OEB/"/>
    </mc:Choice>
  </mc:AlternateContent>
  <xr:revisionPtr revIDLastSave="5" documentId="13_ncr:1_{27E77D98-5C47-481A-9546-E806E7C566C5}" xr6:coauthVersionLast="47" xr6:coauthVersionMax="47" xr10:uidLastSave="{04497CC3-C532-41D9-8803-E9B932791BF4}"/>
  <bookViews>
    <workbookView xWindow="-120" yWindow="-120" windowWidth="29040" windowHeight="15720" xr2:uid="{8AC923FC-D568-4F2A-82BF-7163BD676C71}"/>
  </bookViews>
  <sheets>
    <sheet name="Depr&amp;Amrtz" sheetId="1" r:id="rId1"/>
    <sheet name="SR&amp;ED Tax Credits Foreca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0" i="2"/>
  <c r="H19" i="2"/>
  <c r="H18" i="2"/>
  <c r="H13" i="2"/>
  <c r="H12" i="2"/>
  <c r="H6" i="2"/>
  <c r="H5" i="2"/>
  <c r="H7" i="2" s="1"/>
  <c r="F7" i="2"/>
  <c r="E7" i="2"/>
  <c r="D7" i="2"/>
  <c r="C7" i="2"/>
  <c r="C8" i="2" l="1"/>
  <c r="G7" i="2"/>
  <c r="E8" i="2"/>
  <c r="D8" i="2"/>
  <c r="H23" i="2"/>
  <c r="G8" i="2"/>
  <c r="H8" i="2"/>
  <c r="F8" i="2"/>
  <c r="H17" i="1" l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3" i="1" l="1"/>
  <c r="G13" i="1"/>
  <c r="F13" i="1"/>
  <c r="F19" i="1" s="1"/>
  <c r="E13" i="1"/>
  <c r="E19" i="1" s="1"/>
  <c r="D13" i="1"/>
  <c r="D19" i="1" s="1"/>
  <c r="G19" i="1" l="1"/>
  <c r="H19" i="1"/>
</calcChain>
</file>

<file path=xl/sharedStrings.xml><?xml version="1.0" encoding="utf-8"?>
<sst xmlns="http://schemas.openxmlformats.org/spreadsheetml/2006/main" count="50" uniqueCount="36">
  <si>
    <t>PILs model:</t>
  </si>
  <si>
    <t xml:space="preserve"> </t>
  </si>
  <si>
    <t>4357 Gain on disposal</t>
  </si>
  <si>
    <t>5705 Depreciation</t>
  </si>
  <si>
    <t>5715 Amortization</t>
  </si>
  <si>
    <t>Depreciation/Amortization MIFRS Financials vs PILs model</t>
  </si>
  <si>
    <t>MIFRS(ERA)</t>
  </si>
  <si>
    <t>Depreciation/Amortization</t>
  </si>
  <si>
    <t>(A)</t>
  </si>
  <si>
    <t>Total Depreciation / Amortization</t>
  </si>
  <si>
    <t>(B)</t>
  </si>
  <si>
    <t>4362 Loss on disposal</t>
  </si>
  <si>
    <t>(C)</t>
  </si>
  <si>
    <t xml:space="preserve">4245 Capital Contrib Amortz </t>
  </si>
  <si>
    <t>Difference</t>
  </si>
  <si>
    <t>Less:</t>
  </si>
  <si>
    <t>(A) - (C)</t>
  </si>
  <si>
    <t>Depreciation / Amortization 
excluding Gain / Loss on disposal</t>
  </si>
  <si>
    <t>2020 - 2024 Average</t>
  </si>
  <si>
    <t>SR&amp;ED Tax Credit Reducing Pils</t>
  </si>
  <si>
    <t>Qualified SR&amp;ED Expense</t>
  </si>
  <si>
    <t>Provincial Credit</t>
  </si>
  <si>
    <t>Federal Credit</t>
  </si>
  <si>
    <t>Schedule 1 Additions and Deductions in Pils Model</t>
  </si>
  <si>
    <t>Schedule 8 adjustment reducing PP&amp;E additions</t>
  </si>
  <si>
    <t>2025- 5 yr Avg.</t>
  </si>
  <si>
    <t>Class 8</t>
  </si>
  <si>
    <t>Class 12</t>
  </si>
  <si>
    <t>Class 47</t>
  </si>
  <si>
    <t>Class 50</t>
  </si>
  <si>
    <t>WIP</t>
  </si>
  <si>
    <t>SR&amp;ED Tax Credits Forecast</t>
  </si>
  <si>
    <t>Total SR&amp;ED credit forecast</t>
  </si>
  <si>
    <t>Schedule 1 Addition forecast</t>
  </si>
  <si>
    <t>Schedule 1 Deduction forecast</t>
  </si>
  <si>
    <t>Total Capital Expenditure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</si>
</sst>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&quot;$&quot;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164" fontId="0" fillId="0" borderId="0" xfId="0" applyNumberForma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6" xfId="0" applyFont="1" applyBorder="1"/>
    <xf numFmtId="0" fontId="3" fillId="0" borderId="5" xfId="0" applyFont="1" applyBorder="1"/>
    <xf numFmtId="164" fontId="2" fillId="0" borderId="6" xfId="1" applyNumberFormat="1" applyFont="1" applyFill="1" applyBorder="1"/>
    <xf numFmtId="164" fontId="2" fillId="0" borderId="7" xfId="1" applyNumberFormat="1" applyFont="1" applyFill="1" applyBorder="1"/>
    <xf numFmtId="164" fontId="3" fillId="0" borderId="0" xfId="0" applyNumberFormat="1" applyFont="1"/>
    <xf numFmtId="164" fontId="3" fillId="0" borderId="6" xfId="0" applyNumberFormat="1" applyFont="1" applyBorder="1"/>
    <xf numFmtId="0" fontId="3" fillId="0" borderId="0" xfId="0" applyFont="1" applyAlignment="1">
      <alignment wrapText="1"/>
    </xf>
    <xf numFmtId="0" fontId="0" fillId="0" borderId="5" xfId="0" applyBorder="1"/>
    <xf numFmtId="0" fontId="0" fillId="0" borderId="6" xfId="0" applyBorder="1"/>
    <xf numFmtId="0" fontId="8" fillId="0" borderId="5" xfId="0" applyFont="1" applyBorder="1"/>
    <xf numFmtId="0" fontId="4" fillId="0" borderId="8" xfId="0" applyFont="1" applyBorder="1"/>
    <xf numFmtId="0" fontId="9" fillId="0" borderId="5" xfId="0" applyFont="1" applyBorder="1"/>
    <xf numFmtId="0" fontId="9" fillId="0" borderId="5" xfId="0" applyFont="1" applyBorder="1" applyAlignment="1">
      <alignment wrapText="1"/>
    </xf>
    <xf numFmtId="164" fontId="3" fillId="0" borderId="11" xfId="0" applyNumberFormat="1" applyFont="1" applyBorder="1"/>
    <xf numFmtId="164" fontId="3" fillId="0" borderId="12" xfId="0" applyNumberFormat="1" applyFont="1" applyBorder="1"/>
    <xf numFmtId="0" fontId="3" fillId="0" borderId="9" xfId="0" applyFont="1" applyBorder="1"/>
    <xf numFmtId="164" fontId="2" fillId="0" borderId="9" xfId="1" applyNumberFormat="1" applyFont="1" applyFill="1" applyBorder="1"/>
    <xf numFmtId="164" fontId="2" fillId="0" borderId="10" xfId="1" applyNumberFormat="1" applyFont="1" applyFill="1" applyBorder="1"/>
    <xf numFmtId="0" fontId="0" fillId="0" borderId="13" xfId="0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7" fillId="0" borderId="5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0" fillId="0" borderId="18" xfId="0" applyBorder="1"/>
    <xf numFmtId="165" fontId="0" fillId="0" borderId="16" xfId="1" applyNumberFormat="1" applyFont="1" applyBorder="1"/>
    <xf numFmtId="166" fontId="10" fillId="0" borderId="17" xfId="1" applyNumberFormat="1" applyFont="1" applyBorder="1" applyAlignment="1"/>
    <xf numFmtId="165" fontId="0" fillId="0" borderId="17" xfId="1" applyNumberFormat="1" applyFont="1" applyBorder="1"/>
    <xf numFmtId="165" fontId="0" fillId="0" borderId="0" xfId="1" applyNumberFormat="1" applyFont="1" applyBorder="1"/>
    <xf numFmtId="0" fontId="7" fillId="0" borderId="18" xfId="0" applyFont="1" applyBorder="1"/>
    <xf numFmtId="165" fontId="0" fillId="0" borderId="16" xfId="0" applyNumberFormat="1" applyBorder="1"/>
    <xf numFmtId="166" fontId="7" fillId="0" borderId="17" xfId="0" applyNumberFormat="1" applyFont="1" applyBorder="1"/>
    <xf numFmtId="165" fontId="0" fillId="0" borderId="0" xfId="0" applyNumberFormat="1"/>
    <xf numFmtId="166" fontId="0" fillId="0" borderId="6" xfId="0" applyNumberFormat="1" applyBorder="1"/>
    <xf numFmtId="164" fontId="10" fillId="0" borderId="16" xfId="1" applyNumberFormat="1" applyFont="1" applyBorder="1"/>
    <xf numFmtId="166" fontId="0" fillId="0" borderId="17" xfId="0" applyNumberFormat="1" applyBorder="1"/>
    <xf numFmtId="0" fontId="0" fillId="0" borderId="19" xfId="0" applyBorder="1"/>
    <xf numFmtId="0" fontId="7" fillId="0" borderId="20" xfId="0" applyFont="1" applyBorder="1" applyAlignment="1">
      <alignment horizontal="center"/>
    </xf>
    <xf numFmtId="166" fontId="7" fillId="0" borderId="21" xfId="0" applyNumberFormat="1" applyFont="1" applyBorder="1"/>
    <xf numFmtId="164" fontId="10" fillId="0" borderId="16" xfId="1" applyNumberFormat="1" applyFont="1" applyFill="1" applyBorder="1"/>
    <xf numFmtId="0" fontId="0" fillId="0" borderId="16" xfId="0" applyBorder="1"/>
    <xf numFmtId="0" fontId="7" fillId="0" borderId="22" xfId="0" applyFont="1" applyBorder="1" applyAlignment="1">
      <alignment horizontal="left"/>
    </xf>
    <xf numFmtId="0" fontId="0" fillId="0" borderId="23" xfId="0" applyBorder="1"/>
    <xf numFmtId="166" fontId="7" fillId="0" borderId="24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A1B2-EEE1-4A99-A07A-63AE48A3B42C}">
  <dimension ref="B1:H19"/>
  <sheetViews>
    <sheetView showGridLines="0" tabSelected="1" workbookViewId="0">
      <selection activeCell="M9" sqref="M9"/>
    </sheetView>
  </sheetViews>
  <sheetFormatPr defaultRowHeight="15" x14ac:dyDescent="0.25"/>
  <cols>
    <col min="1" max="1" width="3.5703125" customWidth="1"/>
    <col min="2" max="2" width="37.5703125" bestFit="1" customWidth="1"/>
    <col min="3" max="3" width="8.28515625" bestFit="1" customWidth="1"/>
    <col min="4" max="8" width="12.7109375" bestFit="1" customWidth="1"/>
  </cols>
  <sheetData>
    <row r="1" spans="2:8" ht="21" x14ac:dyDescent="0.35">
      <c r="B1" s="4" t="s">
        <v>5</v>
      </c>
    </row>
    <row r="2" spans="2:8" ht="15.75" thickBot="1" x14ac:dyDescent="0.3"/>
    <row r="3" spans="2:8" ht="26.45" customHeight="1" x14ac:dyDescent="0.25">
      <c r="B3" s="5"/>
      <c r="C3" s="6"/>
      <c r="D3" s="7">
        <v>2027</v>
      </c>
      <c r="E3" s="7">
        <v>2028</v>
      </c>
      <c r="F3" s="7">
        <v>2029</v>
      </c>
      <c r="G3" s="7">
        <v>2030</v>
      </c>
      <c r="H3" s="8">
        <v>2031</v>
      </c>
    </row>
    <row r="4" spans="2:8" x14ac:dyDescent="0.25">
      <c r="B4" s="20" t="s">
        <v>0</v>
      </c>
      <c r="C4" s="10"/>
      <c r="D4" s="10"/>
      <c r="E4" s="10"/>
      <c r="F4" s="10"/>
      <c r="G4" s="10"/>
      <c r="H4" s="11"/>
    </row>
    <row r="5" spans="2:8" x14ac:dyDescent="0.25">
      <c r="B5" s="22" t="s">
        <v>7</v>
      </c>
      <c r="C5" s="10" t="s">
        <v>8</v>
      </c>
      <c r="D5" s="1">
        <v>25776215</v>
      </c>
      <c r="E5" s="1">
        <v>27691891</v>
      </c>
      <c r="F5" s="1">
        <v>31096741</v>
      </c>
      <c r="G5" s="1">
        <v>35098070</v>
      </c>
      <c r="H5" s="13">
        <v>40819383</v>
      </c>
    </row>
    <row r="6" spans="2:8" x14ac:dyDescent="0.25">
      <c r="B6" s="12" t="s">
        <v>1</v>
      </c>
      <c r="C6" s="10"/>
      <c r="D6" s="1" t="s">
        <v>1</v>
      </c>
      <c r="E6" s="1" t="s">
        <v>1</v>
      </c>
      <c r="F6" s="1" t="s">
        <v>1</v>
      </c>
      <c r="G6" s="1" t="s">
        <v>1</v>
      </c>
      <c r="H6" s="13" t="s">
        <v>1</v>
      </c>
    </row>
    <row r="7" spans="2:8" x14ac:dyDescent="0.25">
      <c r="B7" s="20" t="s">
        <v>6</v>
      </c>
      <c r="C7" s="10"/>
      <c r="D7" s="10"/>
      <c r="E7" s="10"/>
      <c r="F7" s="10"/>
      <c r="G7" s="10"/>
      <c r="H7" s="11"/>
    </row>
    <row r="8" spans="2:8" x14ac:dyDescent="0.25">
      <c r="B8" s="12" t="s">
        <v>13</v>
      </c>
      <c r="C8" s="10"/>
      <c r="D8" s="1">
        <v>-5720492.8799999999</v>
      </c>
      <c r="E8" s="1">
        <v>-6846617.4400000004</v>
      </c>
      <c r="F8" s="1">
        <v>-7677587.5700000003</v>
      </c>
      <c r="G8" s="1">
        <v>-8307214.3300000001</v>
      </c>
      <c r="H8" s="13">
        <v>-9105348.9100000001</v>
      </c>
    </row>
    <row r="9" spans="2:8" x14ac:dyDescent="0.25">
      <c r="B9" s="12" t="s">
        <v>2</v>
      </c>
      <c r="C9" s="10"/>
      <c r="D9" s="1">
        <v>-85198.82</v>
      </c>
      <c r="E9" s="1">
        <v>-73476.08</v>
      </c>
      <c r="F9" s="1">
        <v>-68551.5</v>
      </c>
      <c r="G9" s="1">
        <v>-70461.009999999995</v>
      </c>
      <c r="H9" s="13">
        <v>-77605.960000000006</v>
      </c>
    </row>
    <row r="10" spans="2:8" x14ac:dyDescent="0.25">
      <c r="B10" s="12" t="s">
        <v>11</v>
      </c>
      <c r="C10" s="10"/>
      <c r="D10" s="1">
        <v>2847094.98</v>
      </c>
      <c r="E10" s="1">
        <v>1508047.45</v>
      </c>
      <c r="F10" s="1">
        <v>2568861.35</v>
      </c>
      <c r="G10" s="1">
        <v>2417792.61</v>
      </c>
      <c r="H10" s="13">
        <v>2511300.52</v>
      </c>
    </row>
    <row r="11" spans="2:8" x14ac:dyDescent="0.25">
      <c r="B11" s="12" t="s">
        <v>3</v>
      </c>
      <c r="C11" s="10"/>
      <c r="D11" s="1">
        <v>27816363.559999999</v>
      </c>
      <c r="E11" s="1">
        <v>31220976.59</v>
      </c>
      <c r="F11" s="1">
        <v>35405868.710000001</v>
      </c>
      <c r="G11" s="1">
        <v>39882053.340000004</v>
      </c>
      <c r="H11" s="13">
        <v>45701754.82</v>
      </c>
    </row>
    <row r="12" spans="2:8" x14ac:dyDescent="0.25">
      <c r="B12" s="12" t="s">
        <v>4</v>
      </c>
      <c r="C12" s="10"/>
      <c r="D12" s="2">
        <v>3680344.29</v>
      </c>
      <c r="E12" s="2">
        <v>3317532</v>
      </c>
      <c r="F12" s="2">
        <v>3368459.4</v>
      </c>
      <c r="G12" s="2">
        <v>3523230.97</v>
      </c>
      <c r="H12" s="14">
        <v>4222976.96</v>
      </c>
    </row>
    <row r="13" spans="2:8" x14ac:dyDescent="0.25">
      <c r="B13" s="22" t="s">
        <v>9</v>
      </c>
      <c r="C13" s="10" t="s">
        <v>10</v>
      </c>
      <c r="D13" s="15">
        <f>SUM(D8:D12)</f>
        <v>28538111.129999999</v>
      </c>
      <c r="E13" s="15">
        <f>SUM(E8:E12)</f>
        <v>29126462.52</v>
      </c>
      <c r="F13" s="15">
        <f>SUM(F8:F12)</f>
        <v>33597050.390000001</v>
      </c>
      <c r="G13" s="15">
        <f>SUM(G8:G12)</f>
        <v>37445401.579999998</v>
      </c>
      <c r="H13" s="16">
        <f>SUM(H8:H12)</f>
        <v>43253077.43</v>
      </c>
    </row>
    <row r="14" spans="2:8" ht="19.149999999999999" customHeight="1" x14ac:dyDescent="0.25">
      <c r="B14" s="9" t="s">
        <v>15</v>
      </c>
      <c r="C14" s="10"/>
      <c r="D14" s="15"/>
      <c r="E14" s="15"/>
      <c r="F14" s="15"/>
      <c r="G14" s="15"/>
      <c r="H14" s="16"/>
    </row>
    <row r="15" spans="2:8" x14ac:dyDescent="0.25">
      <c r="B15" s="12" t="s">
        <v>2</v>
      </c>
      <c r="C15" s="10"/>
      <c r="D15" s="1">
        <f>-D9</f>
        <v>85198.82</v>
      </c>
      <c r="E15" s="1">
        <f t="shared" ref="E15:H15" si="0">-E9</f>
        <v>73476.08</v>
      </c>
      <c r="F15" s="1">
        <f t="shared" si="0"/>
        <v>68551.5</v>
      </c>
      <c r="G15" s="1">
        <f t="shared" si="0"/>
        <v>70461.009999999995</v>
      </c>
      <c r="H15" s="13">
        <f t="shared" si="0"/>
        <v>77605.960000000006</v>
      </c>
    </row>
    <row r="16" spans="2:8" x14ac:dyDescent="0.25">
      <c r="B16" s="12" t="s">
        <v>11</v>
      </c>
      <c r="C16" s="10"/>
      <c r="D16" s="1">
        <f>-D10</f>
        <v>-2847094.98</v>
      </c>
      <c r="E16" s="1">
        <f t="shared" ref="E16:H16" si="1">-E10</f>
        <v>-1508047.45</v>
      </c>
      <c r="F16" s="1">
        <f t="shared" si="1"/>
        <v>-2568861.35</v>
      </c>
      <c r="G16" s="1">
        <f t="shared" si="1"/>
        <v>-2417792.61</v>
      </c>
      <c r="H16" s="13">
        <f t="shared" si="1"/>
        <v>-2511300.52</v>
      </c>
    </row>
    <row r="17" spans="2:8" ht="29.25" x14ac:dyDescent="0.25">
      <c r="B17" s="23" t="s">
        <v>17</v>
      </c>
      <c r="C17" s="17" t="s">
        <v>12</v>
      </c>
      <c r="D17" s="24">
        <f>SUM(D13:D16)</f>
        <v>25776214.969999999</v>
      </c>
      <c r="E17" s="24">
        <f t="shared" ref="E17:H17" si="2">SUM(E13:E16)</f>
        <v>27691891.149999999</v>
      </c>
      <c r="F17" s="24">
        <f t="shared" si="2"/>
        <v>31096740.539999999</v>
      </c>
      <c r="G17" s="24">
        <f t="shared" si="2"/>
        <v>35098069.979999997</v>
      </c>
      <c r="H17" s="25">
        <f t="shared" si="2"/>
        <v>40819382.869999997</v>
      </c>
    </row>
    <row r="18" spans="2:8" x14ac:dyDescent="0.25">
      <c r="B18" s="18"/>
      <c r="H18" s="19"/>
    </row>
    <row r="19" spans="2:8" ht="15.75" thickBot="1" x14ac:dyDescent="0.3">
      <c r="B19" s="21" t="s">
        <v>14</v>
      </c>
      <c r="C19" s="26" t="s">
        <v>16</v>
      </c>
      <c r="D19" s="27">
        <f>ROUND(D5-D17,0)</f>
        <v>0</v>
      </c>
      <c r="E19" s="27">
        <f>ROUND(E5-E17,0)</f>
        <v>0</v>
      </c>
      <c r="F19" s="27">
        <f>ROUND(F5-F17,0)</f>
        <v>0</v>
      </c>
      <c r="G19" s="27">
        <f>ROUND(G5-G17,0)</f>
        <v>0</v>
      </c>
      <c r="H19" s="28">
        <f>ROUND(H5-H17,0)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2DE6-29A0-4EAF-AB98-4BB07C38EB25}">
  <sheetPr>
    <pageSetUpPr fitToPage="1"/>
  </sheetPr>
  <dimension ref="B1:I30"/>
  <sheetViews>
    <sheetView showGridLines="0" workbookViewId="0">
      <selection activeCell="B34" sqref="B34"/>
    </sheetView>
  </sheetViews>
  <sheetFormatPr defaultRowHeight="15" x14ac:dyDescent="0.25"/>
  <cols>
    <col min="1" max="1" width="2.85546875" customWidth="1"/>
    <col min="2" max="2" width="47.5703125" bestFit="1" customWidth="1"/>
    <col min="3" max="7" width="11.28515625" bestFit="1" customWidth="1"/>
    <col min="8" max="8" width="12.7109375" bestFit="1" customWidth="1"/>
    <col min="9" max="9" width="10.28515625" bestFit="1" customWidth="1"/>
  </cols>
  <sheetData>
    <row r="1" spans="2:9" ht="21" x14ac:dyDescent="0.35">
      <c r="B1" s="4" t="s">
        <v>31</v>
      </c>
    </row>
    <row r="2" spans="2:9" ht="15.75" thickBot="1" x14ac:dyDescent="0.3"/>
    <row r="3" spans="2:9" ht="29.65" customHeight="1" x14ac:dyDescent="0.25">
      <c r="B3" s="29"/>
      <c r="C3" s="30">
        <v>2020</v>
      </c>
      <c r="D3" s="30">
        <v>2021</v>
      </c>
      <c r="E3" s="30">
        <v>2022</v>
      </c>
      <c r="F3" s="30">
        <v>2023</v>
      </c>
      <c r="G3" s="30">
        <v>2024</v>
      </c>
      <c r="H3" s="31" t="s">
        <v>18</v>
      </c>
    </row>
    <row r="4" spans="2:9" x14ac:dyDescent="0.25">
      <c r="B4" s="32" t="s">
        <v>19</v>
      </c>
      <c r="C4" s="33"/>
      <c r="D4" s="33"/>
      <c r="E4" s="33"/>
      <c r="F4" s="33"/>
      <c r="G4" s="33"/>
      <c r="H4" s="34"/>
    </row>
    <row r="5" spans="2:9" x14ac:dyDescent="0.25">
      <c r="B5" s="35" t="s">
        <v>20</v>
      </c>
      <c r="C5" s="36">
        <v>1851496.05</v>
      </c>
      <c r="D5" s="36">
        <v>1659124.5</v>
      </c>
      <c r="E5" s="36">
        <v>2420762.9500000002</v>
      </c>
      <c r="F5" s="36">
        <v>2480490.35</v>
      </c>
      <c r="G5" s="36">
        <v>2995867.4</v>
      </c>
      <c r="H5" s="37">
        <f>AVERAGE(C5:G5)</f>
        <v>2281548.25</v>
      </c>
    </row>
    <row r="6" spans="2:9" x14ac:dyDescent="0.25">
      <c r="B6" s="35" t="s">
        <v>21</v>
      </c>
      <c r="C6" s="36">
        <v>64802.361750000011</v>
      </c>
      <c r="D6" s="36">
        <v>58069.357500000006</v>
      </c>
      <c r="E6" s="36">
        <v>84726.70325000002</v>
      </c>
      <c r="F6" s="36">
        <v>86817.162250000008</v>
      </c>
      <c r="G6" s="36">
        <v>104855.35900000001</v>
      </c>
      <c r="H6" s="37">
        <f>AVERAGE(C6:G6)</f>
        <v>79854.188750000001</v>
      </c>
    </row>
    <row r="7" spans="2:9" x14ac:dyDescent="0.25">
      <c r="B7" s="35" t="s">
        <v>22</v>
      </c>
      <c r="C7" s="36">
        <f t="shared" ref="C7:H7" si="0">(C5-C6)*15%</f>
        <v>268004.05323750002</v>
      </c>
      <c r="D7" s="36">
        <f t="shared" si="0"/>
        <v>240158.27137500001</v>
      </c>
      <c r="E7" s="36">
        <f t="shared" si="0"/>
        <v>350405.43701249996</v>
      </c>
      <c r="F7" s="36">
        <f t="shared" si="0"/>
        <v>359050.97816250002</v>
      </c>
      <c r="G7" s="36">
        <f t="shared" si="0"/>
        <v>433651.80614999996</v>
      </c>
      <c r="H7" s="38">
        <f t="shared" si="0"/>
        <v>330254.10918749997</v>
      </c>
      <c r="I7" s="39" t="s">
        <v>1</v>
      </c>
    </row>
    <row r="8" spans="2:9" x14ac:dyDescent="0.25">
      <c r="B8" s="40" t="s">
        <v>32</v>
      </c>
      <c r="C8" s="41">
        <f>SUM(C6:C7)</f>
        <v>332806.41498750006</v>
      </c>
      <c r="D8" s="41">
        <f t="shared" ref="D8:G8" si="1">SUM(D6:D7)</f>
        <v>298227.62887499999</v>
      </c>
      <c r="E8" s="41">
        <f t="shared" si="1"/>
        <v>435132.14026249998</v>
      </c>
      <c r="F8" s="41">
        <f t="shared" si="1"/>
        <v>445868.14041250001</v>
      </c>
      <c r="G8" s="41">
        <f t="shared" si="1"/>
        <v>538507.16515000002</v>
      </c>
      <c r="H8" s="42">
        <f>SUM(H6:H7)</f>
        <v>410108.29793749994</v>
      </c>
      <c r="I8" s="43" t="s">
        <v>1</v>
      </c>
    </row>
    <row r="9" spans="2:9" x14ac:dyDescent="0.25">
      <c r="B9" s="18"/>
      <c r="H9" s="44"/>
      <c r="I9" s="43"/>
    </row>
    <row r="10" spans="2:9" ht="30" x14ac:dyDescent="0.25">
      <c r="B10" s="18"/>
      <c r="C10" s="33">
        <v>2020</v>
      </c>
      <c r="D10" s="33">
        <v>2021</v>
      </c>
      <c r="E10" s="33">
        <v>2022</v>
      </c>
      <c r="F10" s="33">
        <v>2023</v>
      </c>
      <c r="G10" s="33">
        <v>2024</v>
      </c>
      <c r="H10" s="34" t="s">
        <v>18</v>
      </c>
      <c r="I10" s="43"/>
    </row>
    <row r="11" spans="2:9" x14ac:dyDescent="0.25">
      <c r="B11" s="32" t="s">
        <v>23</v>
      </c>
      <c r="C11" s="33"/>
      <c r="D11" s="33"/>
      <c r="E11" s="33"/>
      <c r="F11" s="33"/>
      <c r="G11" s="33"/>
      <c r="H11" s="34"/>
      <c r="I11" s="43"/>
    </row>
    <row r="12" spans="2:9" x14ac:dyDescent="0.25">
      <c r="B12" s="35" t="s">
        <v>33</v>
      </c>
      <c r="C12" s="45">
        <v>917935</v>
      </c>
      <c r="D12" s="45">
        <v>757829</v>
      </c>
      <c r="E12" s="45">
        <v>1177504</v>
      </c>
      <c r="F12" s="45">
        <v>1088649</v>
      </c>
      <c r="G12" s="45">
        <v>1914750</v>
      </c>
      <c r="H12" s="46">
        <f>AVERAGE(C12:G12)</f>
        <v>1171333.3999999999</v>
      </c>
    </row>
    <row r="13" spans="2:9" x14ac:dyDescent="0.25">
      <c r="B13" s="35" t="s">
        <v>34</v>
      </c>
      <c r="C13" s="45">
        <v>-1273416</v>
      </c>
      <c r="D13" s="45">
        <v>-1255414</v>
      </c>
      <c r="E13" s="45">
        <v>-1793616</v>
      </c>
      <c r="F13" s="45">
        <v>-1748675</v>
      </c>
      <c r="G13" s="45">
        <v>-2240336</v>
      </c>
      <c r="H13" s="37">
        <f>-AVERAGE(C13:G13)</f>
        <v>1662291.4</v>
      </c>
      <c r="I13" s="3" t="s">
        <v>1</v>
      </c>
    </row>
    <row r="14" spans="2:9" x14ac:dyDescent="0.25">
      <c r="B14" s="18"/>
      <c r="H14" s="44"/>
    </row>
    <row r="15" spans="2:9" ht="30" x14ac:dyDescent="0.25">
      <c r="B15" s="18"/>
      <c r="C15" s="33">
        <v>2020</v>
      </c>
      <c r="D15" s="33">
        <v>2021</v>
      </c>
      <c r="E15" s="33">
        <v>2022</v>
      </c>
      <c r="F15" s="33">
        <v>2023</v>
      </c>
      <c r="G15" s="33">
        <v>2024</v>
      </c>
      <c r="H15" s="34" t="s">
        <v>18</v>
      </c>
    </row>
    <row r="16" spans="2:9" x14ac:dyDescent="0.25">
      <c r="B16" s="32" t="s">
        <v>24</v>
      </c>
      <c r="C16" s="33"/>
      <c r="D16" s="33"/>
      <c r="E16" s="33"/>
      <c r="F16" s="33"/>
      <c r="G16" s="33"/>
      <c r="H16" s="34"/>
    </row>
    <row r="17" spans="2:9" hidden="1" x14ac:dyDescent="0.25">
      <c r="B17" s="47"/>
      <c r="C17" s="48">
        <v>2020</v>
      </c>
      <c r="D17" s="48">
        <v>2021</v>
      </c>
      <c r="E17" s="48">
        <v>2022</v>
      </c>
      <c r="F17" s="48">
        <v>2023</v>
      </c>
      <c r="G17" s="48">
        <v>2024</v>
      </c>
      <c r="H17" s="49" t="s">
        <v>25</v>
      </c>
    </row>
    <row r="18" spans="2:9" x14ac:dyDescent="0.25">
      <c r="B18" s="35" t="s">
        <v>26</v>
      </c>
      <c r="C18" s="45">
        <v>131661</v>
      </c>
      <c r="D18" s="45">
        <v>61647</v>
      </c>
      <c r="E18" s="45">
        <v>68673</v>
      </c>
      <c r="F18" s="45">
        <v>41872</v>
      </c>
      <c r="G18" s="45">
        <v>1540</v>
      </c>
      <c r="H18" s="37">
        <f>AVERAGE(C18:G18)</f>
        <v>61078.6</v>
      </c>
    </row>
    <row r="19" spans="2:9" x14ac:dyDescent="0.25">
      <c r="B19" s="35" t="s">
        <v>27</v>
      </c>
      <c r="C19" s="45">
        <v>305650</v>
      </c>
      <c r="D19" s="45">
        <v>32118</v>
      </c>
      <c r="E19" s="45">
        <v>107900</v>
      </c>
      <c r="F19" s="45">
        <v>189073</v>
      </c>
      <c r="G19" s="45">
        <v>226948</v>
      </c>
      <c r="H19" s="37">
        <f>AVERAGE(C19:G19)</f>
        <v>172337.8</v>
      </c>
    </row>
    <row r="20" spans="2:9" x14ac:dyDescent="0.25">
      <c r="B20" s="35" t="s">
        <v>28</v>
      </c>
      <c r="C20" s="45">
        <v>31821</v>
      </c>
      <c r="D20" s="45">
        <v>420067</v>
      </c>
      <c r="E20" s="45">
        <v>496446</v>
      </c>
      <c r="F20" s="45">
        <v>472534</v>
      </c>
      <c r="G20" s="45">
        <v>173401</v>
      </c>
      <c r="H20" s="37">
        <f>AVERAGE(C20:G20)</f>
        <v>318853.8</v>
      </c>
    </row>
    <row r="21" spans="2:9" x14ac:dyDescent="0.25">
      <c r="B21" s="35" t="s">
        <v>29</v>
      </c>
      <c r="C21" s="45">
        <v>668</v>
      </c>
      <c r="D21" s="45">
        <v>6597</v>
      </c>
      <c r="E21" s="45">
        <v>4294</v>
      </c>
      <c r="F21" s="45">
        <v>17297</v>
      </c>
      <c r="G21" s="45">
        <v>0</v>
      </c>
      <c r="H21" s="37">
        <f>AVERAGE(C21:G21)</f>
        <v>5771.2</v>
      </c>
    </row>
    <row r="22" spans="2:9" hidden="1" x14ac:dyDescent="0.25">
      <c r="B22" s="35" t="s">
        <v>30</v>
      </c>
      <c r="C22" s="50">
        <v>0</v>
      </c>
      <c r="D22" s="45">
        <v>19720</v>
      </c>
      <c r="E22" s="50">
        <v>0</v>
      </c>
      <c r="F22" s="45"/>
      <c r="G22" s="51"/>
      <c r="H22" s="37"/>
    </row>
    <row r="23" spans="2:9" ht="15.75" thickBot="1" x14ac:dyDescent="0.3">
      <c r="B23" s="52" t="s">
        <v>35</v>
      </c>
      <c r="C23" s="53"/>
      <c r="D23" s="53"/>
      <c r="E23" s="53"/>
      <c r="F23" s="53"/>
      <c r="G23" s="53"/>
      <c r="H23" s="54">
        <f>SUM(H18:H22)</f>
        <v>558041.39999999991</v>
      </c>
      <c r="I23" s="3" t="s">
        <v>1</v>
      </c>
    </row>
    <row r="30" spans="2:9" x14ac:dyDescent="0.25">
      <c r="B30" t="s">
        <v>1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Strategic xmlns="1ebb5cdf-5803-4e55-8f90-2858ffc370dd">false</Strategic>
    <DRP_x0028_Elexicon_x0029_ xmlns="1ebb5cdf-5803-4e55-8f90-2858ffc370dd">
      <UserInfo>
        <DisplayName>ahermans@elexiconenergy.com</DisplayName>
        <AccountId>41</AccountId>
        <AccountType/>
      </UserInfo>
    </DRP_x0028_Elexicon_x0029_>
    <Status xmlns="1ebb5cdf-5803-4e55-8f90-2858ffc370dd">Ready to be Filed</Status>
    <Witness xmlns="1ebb5cdf-5803-4e55-8f90-2858ffc370dd">
      <Value>Cynthia Chan</Value>
    </Witness>
  </documentManagement>
</p:properties>
</file>

<file path=customXml/itemProps1.xml><?xml version="1.0" encoding="utf-8"?>
<ds:datastoreItem xmlns:ds="http://schemas.openxmlformats.org/officeDocument/2006/customXml" ds:itemID="{E9E05110-F697-4611-B4E1-ED135BA7D0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8FF2D8-4A20-4A41-A3D4-1C4981F209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3454EA-201D-47E4-A37E-DC76BF2E696C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1ebb5cdf-5803-4e55-8f90-2858ffc370dd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Depr&amp;Amrtz</vt:lpstr>
      <vt:lpstr>SR&amp;ED Tax Credits Forecast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 Sharma</dc:creator>
  <cp:lastModifiedBy>Susan Kim</cp:lastModifiedBy>
  <dcterms:created xsi:type="dcterms:W3CDTF">2025-11-18T21:55:41Z</dcterms:created>
  <dcterms:modified xsi:type="dcterms:W3CDTF">2025-12-17T04:32:59Z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