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Shared Documents/Exhibits (Working Drafts)/Exhibit 6 (Revenue Requirement)/0.2 To OEB/"/>
    </mc:Choice>
  </mc:AlternateContent>
  <xr:revisionPtr revIDLastSave="193" documentId="13_ncr:1_{596D84F5-F280-407B-97EB-2F2E04223525}" xr6:coauthVersionLast="47" xr6:coauthVersionMax="47" xr10:uidLastSave="{C376CF80-6D70-4C8B-9E35-C8113203A535}"/>
  <bookViews>
    <workbookView xWindow="-120" yWindow="-120" windowWidth="29040" windowHeight="15720" xr2:uid="{75DFA981-0C74-417C-8F58-101B0B301B05}"/>
  </bookViews>
  <sheets>
    <sheet name="App.2-H Other Rev" sheetId="1" r:id="rId1"/>
  </sheets>
  <definedNames>
    <definedName name="BridgeYear">#REF!</definedName>
    <definedName name="EBNUMBER">#REF!</definedName>
    <definedName name="RebaseYear">#REF!</definedName>
    <definedName name="TestYea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6" i="1" l="1"/>
  <c r="T35" i="1"/>
  <c r="M36" i="1"/>
  <c r="M35" i="1"/>
  <c r="M34" i="1"/>
  <c r="M33" i="1"/>
  <c r="R75" i="1"/>
  <c r="T75" i="1"/>
  <c r="U75" i="1"/>
  <c r="V75" i="1"/>
  <c r="W75" i="1"/>
  <c r="X75" i="1"/>
  <c r="O75" i="1"/>
  <c r="P75" i="1"/>
  <c r="Q75" i="1"/>
  <c r="S75" i="1"/>
  <c r="N75" i="1"/>
  <c r="Q71" i="1"/>
  <c r="Q70" i="1" s="1"/>
  <c r="P71" i="1"/>
  <c r="O71" i="1"/>
  <c r="N70" i="1" s="1"/>
  <c r="N67" i="1"/>
  <c r="O67" i="1"/>
  <c r="P67" i="1"/>
  <c r="Q67" i="1"/>
  <c r="R67" i="1"/>
  <c r="S67" i="1"/>
  <c r="T67" i="1"/>
  <c r="U67" i="1"/>
  <c r="V67" i="1"/>
  <c r="W67" i="1"/>
  <c r="X67" i="1"/>
  <c r="M67" i="1"/>
  <c r="Q62" i="1"/>
  <c r="Q61" i="1" s="1"/>
  <c r="X98" i="1"/>
  <c r="W98" i="1"/>
  <c r="V98" i="1"/>
  <c r="U98" i="1"/>
  <c r="T98" i="1"/>
  <c r="S98" i="1"/>
  <c r="R98" i="1"/>
  <c r="Q98" i="1"/>
  <c r="P98" i="1"/>
  <c r="O98" i="1"/>
  <c r="N98" i="1"/>
  <c r="M98" i="1"/>
  <c r="X86" i="1"/>
  <c r="W86" i="1"/>
  <c r="V86" i="1"/>
  <c r="U86" i="1"/>
  <c r="T86" i="1"/>
  <c r="S86" i="1"/>
  <c r="R86" i="1"/>
  <c r="Q86" i="1"/>
  <c r="P86" i="1"/>
  <c r="O86" i="1"/>
  <c r="N86" i="1"/>
  <c r="M86" i="1"/>
  <c r="X58" i="1"/>
  <c r="W58" i="1"/>
  <c r="V58" i="1"/>
  <c r="U58" i="1"/>
  <c r="T58" i="1"/>
  <c r="S58" i="1"/>
  <c r="R58" i="1"/>
  <c r="Q58" i="1"/>
  <c r="P58" i="1"/>
  <c r="O58" i="1"/>
  <c r="N58" i="1"/>
  <c r="M58" i="1"/>
  <c r="R109" i="1"/>
  <c r="Q109" i="1"/>
  <c r="N109" i="1"/>
  <c r="M109" i="1"/>
  <c r="X109" i="1"/>
  <c r="W109" i="1"/>
  <c r="V109" i="1"/>
  <c r="S109" i="1"/>
  <c r="Q102" i="1"/>
  <c r="Q90" i="1"/>
  <c r="Q89" i="1" s="1"/>
  <c r="Q79" i="1"/>
  <c r="Q48" i="1"/>
  <c r="Q47" i="1" s="1"/>
  <c r="X34" i="1"/>
  <c r="W34" i="1"/>
  <c r="V34" i="1"/>
  <c r="T34" i="1"/>
  <c r="P33" i="1"/>
  <c r="O33" i="1"/>
  <c r="X33" i="1"/>
  <c r="W33" i="1"/>
  <c r="V33" i="1"/>
  <c r="U33" i="1"/>
  <c r="T33" i="1"/>
  <c r="S33" i="1"/>
  <c r="R33" i="1"/>
  <c r="Q33" i="1"/>
  <c r="N33" i="1"/>
  <c r="U34" i="1"/>
  <c r="S34" i="1"/>
  <c r="R34" i="1"/>
  <c r="Q34" i="1"/>
  <c r="P34" i="1"/>
  <c r="O34" i="1"/>
  <c r="N34" i="1"/>
  <c r="W35" i="1"/>
  <c r="X35" i="1"/>
  <c r="V35" i="1"/>
  <c r="U35" i="1"/>
  <c r="P35" i="1"/>
  <c r="O35" i="1"/>
  <c r="N35" i="1"/>
  <c r="P70" i="1" l="1"/>
  <c r="O70" i="1"/>
  <c r="P79" i="1"/>
  <c r="Q78" i="1"/>
  <c r="P102" i="1"/>
  <c r="Q101" i="1"/>
  <c r="M75" i="1"/>
  <c r="N71" i="1"/>
  <c r="M70" i="1" s="1"/>
  <c r="M71" i="1"/>
  <c r="P62" i="1"/>
  <c r="P90" i="1"/>
  <c r="Q13" i="1"/>
  <c r="O36" i="1"/>
  <c r="O37" i="1" s="1"/>
  <c r="S35" i="1"/>
  <c r="N36" i="1"/>
  <c r="N37" i="1" s="1"/>
  <c r="M37" i="1"/>
  <c r="Q35" i="1"/>
  <c r="X36" i="1"/>
  <c r="X37" i="1" s="1"/>
  <c r="W36" i="1"/>
  <c r="W37" i="1" s="1"/>
  <c r="P36" i="1"/>
  <c r="P37" i="1" s="1"/>
  <c r="Q36" i="1"/>
  <c r="R36" i="1"/>
  <c r="U36" i="1"/>
  <c r="U37" i="1" s="1"/>
  <c r="S36" i="1"/>
  <c r="T37" i="1"/>
  <c r="V36" i="1"/>
  <c r="V37" i="1" s="1"/>
  <c r="T109" i="1"/>
  <c r="R35" i="1"/>
  <c r="U109" i="1"/>
  <c r="P48" i="1"/>
  <c r="O109" i="1"/>
  <c r="P109" i="1"/>
  <c r="P78" i="1" l="1"/>
  <c r="O78" i="1"/>
  <c r="O79" i="1"/>
  <c r="N78" i="1" s="1"/>
  <c r="O90" i="1"/>
  <c r="N89" i="1" s="1"/>
  <c r="P89" i="1"/>
  <c r="O89" i="1"/>
  <c r="P47" i="1"/>
  <c r="O47" i="1"/>
  <c r="P61" i="1"/>
  <c r="O61" i="1"/>
  <c r="O102" i="1"/>
  <c r="P101" i="1"/>
  <c r="O101" i="1"/>
  <c r="O62" i="1"/>
  <c r="N61" i="1" s="1"/>
  <c r="N90" i="1"/>
  <c r="M89" i="1" s="1"/>
  <c r="P13" i="1"/>
  <c r="Q12" i="1"/>
  <c r="Q37" i="1"/>
  <c r="Q11" i="1"/>
  <c r="R37" i="1"/>
  <c r="S37" i="1"/>
  <c r="N79" i="1"/>
  <c r="M78" i="1" s="1"/>
  <c r="O48" i="1"/>
  <c r="N47" i="1" s="1"/>
  <c r="P12" i="1" l="1"/>
  <c r="O12" i="1"/>
  <c r="N101" i="1"/>
  <c r="N102" i="1"/>
  <c r="N62" i="1"/>
  <c r="M61" i="1" s="1"/>
  <c r="O13" i="1"/>
  <c r="N12" i="1" s="1"/>
  <c r="M90" i="1"/>
  <c r="P11" i="1"/>
  <c r="N48" i="1"/>
  <c r="M47" i="1" s="1"/>
  <c r="M79" i="1"/>
  <c r="M101" i="1" l="1"/>
  <c r="M102" i="1"/>
  <c r="O11" i="1"/>
  <c r="N13" i="1"/>
  <c r="M12" i="1" s="1"/>
  <c r="M62" i="1"/>
  <c r="M48" i="1"/>
  <c r="N11" i="1" l="1"/>
  <c r="M13" i="1"/>
  <c r="M11" i="1" s="1"/>
  <c r="L12" i="1"/>
  <c r="L13" i="1" l="1"/>
  <c r="K12" i="1" s="1"/>
  <c r="K13" i="1" l="1"/>
  <c r="K34" i="1" s="1"/>
  <c r="L33" i="1"/>
  <c r="L11" i="1"/>
  <c r="L34" i="1"/>
  <c r="J12" i="1"/>
  <c r="J13" i="1"/>
  <c r="K33" i="1" l="1"/>
  <c r="K37" i="1" s="1"/>
  <c r="L37" i="1"/>
  <c r="K11" i="1"/>
  <c r="I12" i="1"/>
  <c r="I13" i="1"/>
  <c r="J34" i="1"/>
  <c r="J11" i="1"/>
  <c r="J33" i="1"/>
  <c r="H12" i="1" l="1"/>
  <c r="H13" i="1"/>
  <c r="I34" i="1"/>
  <c r="I33" i="1"/>
  <c r="J37" i="1"/>
  <c r="G13" i="1" l="1"/>
  <c r="G12" i="1"/>
  <c r="H34" i="1"/>
  <c r="H33" i="1"/>
  <c r="I37" i="1"/>
  <c r="H37" i="1" l="1"/>
  <c r="F13" i="1"/>
  <c r="F12" i="1"/>
  <c r="G34" i="1"/>
  <c r="G33" i="1"/>
  <c r="G37" i="1" l="1"/>
  <c r="E13" i="1"/>
  <c r="E12" i="1"/>
  <c r="F34" i="1"/>
  <c r="F33" i="1"/>
  <c r="F37" i="1" l="1"/>
  <c r="E34" i="1"/>
  <c r="D13" i="1"/>
  <c r="D12" i="1"/>
  <c r="E33" i="1"/>
  <c r="E37" i="1" l="1"/>
  <c r="D34" i="1"/>
  <c r="D33" i="1"/>
  <c r="D37" i="1" l="1"/>
</calcChain>
</file>

<file path=xl/sharedStrings.xml><?xml version="1.0" encoding="utf-8"?>
<sst xmlns="http://schemas.openxmlformats.org/spreadsheetml/2006/main" count="227" uniqueCount="93">
  <si>
    <t>File Number:</t>
  </si>
  <si>
    <t>Exhibit:</t>
  </si>
  <si>
    <t>Tab:</t>
  </si>
  <si>
    <t>Schedule:</t>
  </si>
  <si>
    <t>Show RRR data</t>
  </si>
  <si>
    <t>Page:</t>
  </si>
  <si>
    <t>Yes</t>
  </si>
  <si>
    <t>Date:</t>
  </si>
  <si>
    <t>Appendix 2-H</t>
  </si>
  <si>
    <t>Other Revenue</t>
  </si>
  <si>
    <t>USoA #</t>
  </si>
  <si>
    <t>USoA Description</t>
  </si>
  <si>
    <t>Bridge Year</t>
  </si>
  <si>
    <t>Test Year</t>
  </si>
  <si>
    <t>Forecast</t>
  </si>
  <si>
    <t>Reporting Basis</t>
  </si>
  <si>
    <t>Retail Services Revenues</t>
  </si>
  <si>
    <t>Service Transaction Requests (STR) Revenues</t>
  </si>
  <si>
    <t>SSS Administration Revenue</t>
  </si>
  <si>
    <t>Rent from Electric Property</t>
  </si>
  <si>
    <t>Late Payment Charges</t>
  </si>
  <si>
    <t>Miscellaneous Service Revenues</t>
  </si>
  <si>
    <t>Regulatory Debits</t>
  </si>
  <si>
    <t>Regulatory Credits</t>
  </si>
  <si>
    <t>Revenues from Merchandise</t>
  </si>
  <si>
    <t>Costs and Expenses of Merchandising</t>
  </si>
  <si>
    <t>Profits and Losses from Financial Instrument Hedges</t>
  </si>
  <si>
    <t>Gain on Disposition of Utility and Other Property</t>
  </si>
  <si>
    <t>Revenues from Non Rate-Regulated Utility Operations</t>
  </si>
  <si>
    <t>Expenses of Non Rate-Regulated Utility Operations</t>
  </si>
  <si>
    <t>Miscellaneous Non-Operating Income</t>
  </si>
  <si>
    <t>Foreign Exchange Gains and Losses, Including Amortization</t>
  </si>
  <si>
    <t>Interest and Dividend Income</t>
  </si>
  <si>
    <t>Other Operating Revenues</t>
  </si>
  <si>
    <t>Other Income and Deductions</t>
  </si>
  <si>
    <t>Total</t>
  </si>
  <si>
    <r>
      <t>Description</t>
    </r>
    <r>
      <rPr>
        <b/>
        <sz val="10"/>
        <rFont val="Arial"/>
        <family val="2"/>
      </rPr>
      <t xml:space="preserve">                          </t>
    </r>
    <r>
      <rPr>
        <b/>
        <u/>
        <sz val="10"/>
        <rFont val="Arial"/>
        <family val="2"/>
      </rPr>
      <t>Account(s)</t>
    </r>
  </si>
  <si>
    <t>Miscellaneous Service Revenues: 4235</t>
  </si>
  <si>
    <t>Late Payment Charges:               4225</t>
  </si>
  <si>
    <t>Other Distribution Revenues:        4082, 4084, 4086, 4090, 4205, 4210, 4215, 4220, 4230, 4240, 4245</t>
  </si>
  <si>
    <t>Other Income and Expenses:       4305, 4310, 4315, 4320, 4325, 4330, 4335, 4340, 4345, 4350, 4355, 4357, 4360, 4362, 4365, 4370, 4375, 4380, 4385, 4390, 4395, 4398, 4405, 4410, 4415, 4420</t>
  </si>
  <si>
    <t>Account Breakdown Details</t>
  </si>
  <si>
    <t>Account 4235 - Miscellaneous Service Revenues</t>
  </si>
  <si>
    <t>MIFRS</t>
  </si>
  <si>
    <t>Deferred Variance - Collection of Account Charge</t>
  </si>
  <si>
    <t>Account Set Up Charges</t>
  </si>
  <si>
    <t>MicroFIT</t>
  </si>
  <si>
    <t>NSF Collection Charges</t>
  </si>
  <si>
    <t>Connection-Reconnection Charges</t>
  </si>
  <si>
    <t>Easement/Legal Letters</t>
  </si>
  <si>
    <t>Credit Reference</t>
  </si>
  <si>
    <t>Miscellaneous Charges</t>
  </si>
  <si>
    <t>Account 4325 - Revenues from Merchandise</t>
  </si>
  <si>
    <t>MAR-Recoverable - Gross Revenue</t>
  </si>
  <si>
    <t>MAR-Income Reclass</t>
  </si>
  <si>
    <t>Miscellaneous Revenue</t>
  </si>
  <si>
    <t>Account 4330 - Costs and Expenses of Merchandising</t>
  </si>
  <si>
    <t>MAR-Recoverable - Gross Expense</t>
  </si>
  <si>
    <t>Account 4375 - Revenues from Non Rate-Regulated Utility Operations</t>
  </si>
  <si>
    <t>IESO Program Incentives</t>
  </si>
  <si>
    <t>Affordability Fund Trust (AFT) Program Revenue</t>
  </si>
  <si>
    <t>Solar Revenue</t>
  </si>
  <si>
    <t>Account 4380 - Expenses of Non Rate-Regulated Utility Operations</t>
  </si>
  <si>
    <t>IESO Program Expenses</t>
  </si>
  <si>
    <t>Adjustment for Reasonable Transition Costs not Recoverable in Rates</t>
  </si>
  <si>
    <t>Affordability Fund Trust (AFT) Program Expenses</t>
  </si>
  <si>
    <t>Solar Expenses</t>
  </si>
  <si>
    <t>Miscellaneous Expenses</t>
  </si>
  <si>
    <t>Account 4390 - Miscellaneous Non-Operating Income</t>
  </si>
  <si>
    <t>Swap Gain Realized</t>
  </si>
  <si>
    <t>Sale of Scrap &amp; Misc Material</t>
  </si>
  <si>
    <t>NSF Bank Fees</t>
  </si>
  <si>
    <t>Loss on Obsolete Inventory</t>
  </si>
  <si>
    <t>SLA Services to Elexicon Energy Affiliates</t>
  </si>
  <si>
    <t>SLA Costs from Elexicon Energy Affiliates</t>
  </si>
  <si>
    <t>4082</t>
  </si>
  <si>
    <t>4084</t>
  </si>
  <si>
    <t>4086</t>
  </si>
  <si>
    <t>4210</t>
  </si>
  <si>
    <t>4225</t>
  </si>
  <si>
    <t>4235</t>
  </si>
  <si>
    <t>4305</t>
  </si>
  <si>
    <t>4310</t>
  </si>
  <si>
    <t>4325</t>
  </si>
  <si>
    <t>4330</t>
  </si>
  <si>
    <t>4335</t>
  </si>
  <si>
    <t>4355</t>
  </si>
  <si>
    <t>4375</t>
  </si>
  <si>
    <t>4380</t>
  </si>
  <si>
    <t>4390</t>
  </si>
  <si>
    <t>4398</t>
  </si>
  <si>
    <t>4405</t>
  </si>
  <si>
    <t>EB-2025-0312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</si>
</sst>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-* #,##0_-;\-* #,##0_-;_-* &quot;-&quot;??_-;_-@_-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9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5" fillId="2" borderId="0" xfId="3" applyFont="1" applyFill="1" applyAlignment="1">
      <alignment horizontal="right" vertical="top"/>
    </xf>
    <xf numFmtId="0" fontId="5" fillId="3" borderId="1" xfId="0" applyFont="1" applyFill="1" applyBorder="1" applyAlignment="1" applyProtection="1">
      <alignment horizontal="right" vertical="top"/>
      <protection locked="0"/>
    </xf>
    <xf numFmtId="0" fontId="6" fillId="2" borderId="0" xfId="3" applyFont="1" applyFill="1"/>
    <xf numFmtId="0" fontId="7" fillId="2" borderId="0" xfId="0" applyFont="1" applyFill="1"/>
    <xf numFmtId="0" fontId="2" fillId="4" borderId="2" xfId="0" applyFont="1" applyFill="1" applyBorder="1" applyProtection="1">
      <protection locked="0"/>
    </xf>
    <xf numFmtId="0" fontId="5" fillId="2" borderId="0" xfId="0" applyFont="1" applyFill="1" applyAlignment="1">
      <alignment horizontal="right" vertical="top"/>
    </xf>
    <xf numFmtId="0" fontId="2" fillId="2" borderId="0" xfId="0" applyFont="1" applyFill="1" applyAlignment="1">
      <alignment horizontal="left"/>
    </xf>
    <xf numFmtId="0" fontId="9" fillId="2" borderId="0" xfId="0" applyFont="1" applyFill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/>
    <xf numFmtId="0" fontId="3" fillId="2" borderId="7" xfId="0" applyFont="1" applyFill="1" applyBorder="1"/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4" borderId="6" xfId="0" applyFont="1" applyFill="1" applyBorder="1"/>
    <xf numFmtId="0" fontId="10" fillId="4" borderId="7" xfId="0" applyFont="1" applyFill="1" applyBorder="1"/>
    <xf numFmtId="0" fontId="3" fillId="4" borderId="7" xfId="0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3" fillId="4" borderId="2" xfId="0" applyFont="1" applyFill="1" applyBorder="1" applyAlignment="1" applyProtection="1">
      <alignment horizontal="center"/>
      <protection locked="0"/>
    </xf>
    <xf numFmtId="0" fontId="3" fillId="4" borderId="9" xfId="0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>
      <alignment horizontal="center"/>
    </xf>
    <xf numFmtId="0" fontId="3" fillId="2" borderId="2" xfId="0" applyFont="1" applyFill="1" applyBorder="1"/>
    <xf numFmtId="164" fontId="11" fillId="2" borderId="2" xfId="2" applyNumberFormat="1" applyFont="1" applyFill="1" applyBorder="1" applyProtection="1"/>
    <xf numFmtId="0" fontId="11" fillId="5" borderId="0" xfId="0" applyFont="1" applyFill="1"/>
    <xf numFmtId="0" fontId="11" fillId="5" borderId="12" xfId="0" applyFont="1" applyFill="1" applyBorder="1"/>
    <xf numFmtId="0" fontId="3" fillId="2" borderId="10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164" fontId="11" fillId="2" borderId="2" xfId="0" applyNumberFormat="1" applyFont="1" applyFill="1" applyBorder="1"/>
    <xf numFmtId="0" fontId="2" fillId="2" borderId="13" xfId="0" applyFont="1" applyFill="1" applyBorder="1"/>
    <xf numFmtId="0" fontId="11" fillId="2" borderId="2" xfId="0" applyFont="1" applyFill="1" applyBorder="1" applyProtection="1">
      <protection locked="0"/>
    </xf>
    <xf numFmtId="0" fontId="3" fillId="2" borderId="14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164" fontId="11" fillId="2" borderId="17" xfId="2" applyNumberFormat="1" applyFont="1" applyFill="1" applyBorder="1" applyProtection="1"/>
    <xf numFmtId="164" fontId="2" fillId="2" borderId="0" xfId="0" applyNumberFormat="1" applyFont="1" applyFill="1"/>
    <xf numFmtId="0" fontId="4" fillId="2" borderId="0" xfId="0" applyFont="1" applyFill="1"/>
    <xf numFmtId="0" fontId="3" fillId="2" borderId="0" xfId="0" applyFont="1" applyFill="1" applyAlignment="1" applyProtection="1">
      <alignment horizontal="left" vertical="center"/>
      <protection locked="0"/>
    </xf>
    <xf numFmtId="0" fontId="11" fillId="2" borderId="26" xfId="0" applyFont="1" applyFill="1" applyBorder="1"/>
    <xf numFmtId="0" fontId="3" fillId="2" borderId="27" xfId="0" applyFont="1" applyFill="1" applyBorder="1" applyAlignment="1">
      <alignment horizontal="center"/>
    </xf>
    <xf numFmtId="0" fontId="11" fillId="2" borderId="0" xfId="0" applyFont="1" applyFill="1"/>
    <xf numFmtId="0" fontId="3" fillId="2" borderId="20" xfId="0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11" fillId="2" borderId="22" xfId="0" applyFont="1" applyFill="1" applyBorder="1" applyAlignment="1" applyProtection="1">
      <alignment horizontal="left" indent="1"/>
      <protection locked="0"/>
    </xf>
    <xf numFmtId="0" fontId="11" fillId="2" borderId="23" xfId="0" applyFont="1" applyFill="1" applyBorder="1" applyAlignment="1" applyProtection="1">
      <alignment horizontal="left" indent="1"/>
      <protection locked="0"/>
    </xf>
    <xf numFmtId="0" fontId="11" fillId="2" borderId="23" xfId="0" applyFont="1" applyFill="1" applyBorder="1" applyProtection="1">
      <protection locked="0"/>
    </xf>
    <xf numFmtId="0" fontId="11" fillId="2" borderId="10" xfId="0" applyFont="1" applyFill="1" applyBorder="1" applyAlignment="1" applyProtection="1">
      <alignment horizontal="left" indent="1"/>
      <protection locked="0"/>
    </xf>
    <xf numFmtId="0" fontId="11" fillId="2" borderId="2" xfId="0" applyFont="1" applyFill="1" applyBorder="1"/>
    <xf numFmtId="0" fontId="11" fillId="2" borderId="29" xfId="0" applyFont="1" applyFill="1" applyBorder="1" applyAlignment="1" applyProtection="1">
      <alignment horizontal="left" indent="1"/>
      <protection locked="0"/>
    </xf>
    <xf numFmtId="0" fontId="11" fillId="2" borderId="24" xfId="0" applyFont="1" applyFill="1" applyBorder="1" applyProtection="1">
      <protection locked="0"/>
    </xf>
    <xf numFmtId="0" fontId="11" fillId="2" borderId="30" xfId="0" applyFont="1" applyFill="1" applyBorder="1"/>
    <xf numFmtId="0" fontId="11" fillId="2" borderId="31" xfId="0" applyFont="1" applyFill="1" applyBorder="1"/>
    <xf numFmtId="165" fontId="11" fillId="2" borderId="0" xfId="1" applyNumberFormat="1" applyFont="1" applyFill="1"/>
    <xf numFmtId="0" fontId="11" fillId="2" borderId="0" xfId="0" applyFont="1" applyFill="1" applyProtection="1">
      <protection locked="0"/>
    </xf>
    <xf numFmtId="165" fontId="2" fillId="2" borderId="0" xfId="1" applyNumberFormat="1" applyFont="1" applyFill="1"/>
    <xf numFmtId="0" fontId="15" fillId="2" borderId="0" xfId="0" applyFont="1" applyFill="1" applyAlignment="1" applyProtection="1">
      <alignment horizontal="right"/>
      <protection locked="0"/>
    </xf>
    <xf numFmtId="164" fontId="11" fillId="3" borderId="2" xfId="2" applyNumberFormat="1" applyFont="1" applyFill="1" applyBorder="1" applyProtection="1">
      <protection locked="0"/>
    </xf>
    <xf numFmtId="164" fontId="11" fillId="3" borderId="9" xfId="2" applyNumberFormat="1" applyFont="1" applyFill="1" applyBorder="1" applyProtection="1">
      <protection locked="0"/>
    </xf>
    <xf numFmtId="164" fontId="11" fillId="2" borderId="2" xfId="2" applyNumberFormat="1" applyFont="1" applyFill="1" applyBorder="1"/>
    <xf numFmtId="164" fontId="11" fillId="2" borderId="11" xfId="2" applyNumberFormat="1" applyFont="1" applyFill="1" applyBorder="1"/>
    <xf numFmtId="164" fontId="11" fillId="0" borderId="2" xfId="2" applyNumberFormat="1" applyFont="1" applyFill="1" applyBorder="1" applyProtection="1">
      <protection locked="0"/>
    </xf>
    <xf numFmtId="164" fontId="11" fillId="0" borderId="9" xfId="2" applyNumberFormat="1" applyFont="1" applyFill="1" applyBorder="1" applyProtection="1">
      <protection locked="0"/>
    </xf>
    <xf numFmtId="164" fontId="11" fillId="0" borderId="15" xfId="2" applyNumberFormat="1" applyFont="1" applyFill="1" applyBorder="1" applyProtection="1">
      <protection locked="0"/>
    </xf>
    <xf numFmtId="164" fontId="11" fillId="0" borderId="25" xfId="2" applyNumberFormat="1" applyFont="1" applyFill="1" applyBorder="1" applyProtection="1">
      <protection locked="0"/>
    </xf>
    <xf numFmtId="164" fontId="12" fillId="2" borderId="17" xfId="2" applyNumberFormat="1" applyFont="1" applyFill="1" applyBorder="1" applyProtection="1"/>
    <xf numFmtId="164" fontId="12" fillId="2" borderId="32" xfId="2" applyNumberFormat="1" applyFont="1" applyFill="1" applyBorder="1" applyProtection="1"/>
    <xf numFmtId="164" fontId="11" fillId="3" borderId="15" xfId="2" applyNumberFormat="1" applyFont="1" applyFill="1" applyBorder="1" applyProtection="1">
      <protection locked="0"/>
    </xf>
    <xf numFmtId="164" fontId="11" fillId="3" borderId="25" xfId="2" applyNumberFormat="1" applyFont="1" applyFill="1" applyBorder="1" applyProtection="1">
      <protection locked="0"/>
    </xf>
    <xf numFmtId="164" fontId="3" fillId="2" borderId="17" xfId="2" applyNumberFormat="1" applyFont="1" applyFill="1" applyBorder="1"/>
    <xf numFmtId="164" fontId="3" fillId="2" borderId="32" xfId="2" applyNumberFormat="1" applyFont="1" applyFill="1" applyBorder="1"/>
    <xf numFmtId="14" fontId="5" fillId="3" borderId="1" xfId="0" applyNumberFormat="1" applyFont="1" applyFill="1" applyBorder="1" applyAlignment="1" applyProtection="1">
      <alignment horizontal="right" vertical="top"/>
      <protection locked="0"/>
    </xf>
    <xf numFmtId="0" fontId="11" fillId="5" borderId="10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/>
    </xf>
    <xf numFmtId="0" fontId="11" fillId="5" borderId="11" xfId="0" applyFont="1" applyFill="1" applyBorder="1" applyAlignment="1">
      <alignment horizontal="center"/>
    </xf>
    <xf numFmtId="0" fontId="11" fillId="5" borderId="9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left"/>
    </xf>
    <xf numFmtId="0" fontId="13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left" vertical="top" wrapText="1"/>
    </xf>
    <xf numFmtId="0" fontId="14" fillId="2" borderId="0" xfId="0" applyFont="1" applyFill="1" applyAlignment="1">
      <alignment horizontal="center"/>
    </xf>
    <xf numFmtId="0" fontId="3" fillId="2" borderId="16" xfId="0" applyFont="1" applyFill="1" applyBorder="1" applyAlignment="1" applyProtection="1">
      <alignment horizontal="left"/>
      <protection locked="0"/>
    </xf>
    <xf numFmtId="0" fontId="3" fillId="2" borderId="17" xfId="0" applyFont="1" applyFill="1" applyBorder="1" applyAlignment="1" applyProtection="1">
      <alignment horizontal="left"/>
      <protection locked="0"/>
    </xf>
    <xf numFmtId="0" fontId="11" fillId="2" borderId="22" xfId="0" applyFont="1" applyFill="1" applyBorder="1" applyAlignment="1" applyProtection="1">
      <alignment horizontal="left" indent="1"/>
      <protection locked="0"/>
    </xf>
    <xf numFmtId="0" fontId="11" fillId="2" borderId="23" xfId="0" applyFont="1" applyFill="1" applyBorder="1" applyAlignment="1" applyProtection="1">
      <alignment horizontal="left" indent="1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E382758D-5A2F-418B-AC6F-E3D73FD030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A50EB-D075-406C-955A-3BEBBF6EF2BE}">
  <dimension ref="B1:AB111"/>
  <sheetViews>
    <sheetView tabSelected="1" zoomScale="90" zoomScaleNormal="90" workbookViewId="0">
      <selection activeCell="N35" sqref="N35"/>
    </sheetView>
  </sheetViews>
  <sheetFormatPr defaultColWidth="9.42578125" defaultRowHeight="14.25" x14ac:dyDescent="0.2"/>
  <cols>
    <col min="1" max="1" width="1.5703125" style="1" customWidth="1"/>
    <col min="2" max="2" width="11.42578125" style="1" customWidth="1"/>
    <col min="3" max="3" width="57.5703125" style="1" customWidth="1"/>
    <col min="4" max="5" width="12" style="1" hidden="1" customWidth="1"/>
    <col min="6" max="9" width="13" style="1" hidden="1" customWidth="1"/>
    <col min="10" max="12" width="13.5703125" style="1" hidden="1" customWidth="1"/>
    <col min="13" max="13" width="14" style="1" customWidth="1"/>
    <col min="14" max="24" width="13.5703125" style="1" customWidth="1"/>
    <col min="25" max="27" width="9.42578125" style="1"/>
    <col min="28" max="28" width="9.42578125" style="1" hidden="1" customWidth="1"/>
    <col min="29" max="16384" width="9.42578125" style="1"/>
  </cols>
  <sheetData>
    <row r="1" spans="2:28" x14ac:dyDescent="0.2">
      <c r="Q1" s="2"/>
      <c r="R1" s="3" t="s">
        <v>0</v>
      </c>
      <c r="S1" s="4" t="s">
        <v>92</v>
      </c>
    </row>
    <row r="2" spans="2:28" x14ac:dyDescent="0.2">
      <c r="Q2" s="2"/>
      <c r="R2" s="3" t="s">
        <v>1</v>
      </c>
      <c r="S2" s="5">
        <v>6</v>
      </c>
    </row>
    <row r="3" spans="2:28" x14ac:dyDescent="0.2">
      <c r="Q3" s="2"/>
      <c r="R3" s="3" t="s">
        <v>2</v>
      </c>
      <c r="S3" s="5">
        <v>3</v>
      </c>
    </row>
    <row r="4" spans="2:28" ht="15" x14ac:dyDescent="0.25">
      <c r="B4" s="6"/>
      <c r="Q4" s="2"/>
      <c r="R4" s="3" t="s">
        <v>3</v>
      </c>
      <c r="S4" s="5">
        <v>1</v>
      </c>
    </row>
    <row r="5" spans="2:28" ht="15" x14ac:dyDescent="0.25">
      <c r="B5" s="7" t="s">
        <v>4</v>
      </c>
      <c r="Q5" s="2"/>
      <c r="R5" s="3" t="s">
        <v>5</v>
      </c>
      <c r="S5" s="5"/>
    </row>
    <row r="6" spans="2:28" x14ac:dyDescent="0.2">
      <c r="B6" s="8" t="s">
        <v>6</v>
      </c>
      <c r="Q6" s="2"/>
      <c r="R6" s="3"/>
      <c r="S6" s="9"/>
    </row>
    <row r="7" spans="2:28" x14ac:dyDescent="0.2">
      <c r="Q7" s="2"/>
      <c r="R7" s="3" t="s">
        <v>7</v>
      </c>
      <c r="S7" s="78">
        <v>46010</v>
      </c>
    </row>
    <row r="8" spans="2:28" x14ac:dyDescent="0.2">
      <c r="R8" s="10"/>
    </row>
    <row r="9" spans="2:28" ht="18" x14ac:dyDescent="0.25">
      <c r="B9" s="86" t="s">
        <v>8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</row>
    <row r="10" spans="2:28" ht="18" x14ac:dyDescent="0.25">
      <c r="B10" s="86" t="s">
        <v>9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</row>
    <row r="11" spans="2:28" s="11" customFormat="1" ht="15" thickBot="1" x14ac:dyDescent="0.25">
      <c r="J11" s="11">
        <f t="shared" ref="J11:Q11" si="0">IF(J13=2015,5,IF(J13=2016,6,IF(J13=2017,7,IF(J13=2018,8,IF(J13=2019,9,IF(J13=2020,10,IF(J13=2021,11,IF(J13=2022,12,IF(J13=2023,13)))))))))</f>
        <v>7</v>
      </c>
      <c r="K11" s="11">
        <f t="shared" si="0"/>
        <v>8</v>
      </c>
      <c r="L11" s="11">
        <f t="shared" si="0"/>
        <v>9</v>
      </c>
      <c r="M11" s="11">
        <f t="shared" si="0"/>
        <v>10</v>
      </c>
      <c r="N11" s="11">
        <f t="shared" si="0"/>
        <v>11</v>
      </c>
      <c r="O11" s="11">
        <f t="shared" si="0"/>
        <v>12</v>
      </c>
      <c r="P11" s="11">
        <f t="shared" si="0"/>
        <v>13</v>
      </c>
      <c r="Q11" s="11" t="b">
        <f t="shared" si="0"/>
        <v>0</v>
      </c>
      <c r="U11" s="1"/>
    </row>
    <row r="12" spans="2:28" x14ac:dyDescent="0.2">
      <c r="B12" s="12" t="s">
        <v>10</v>
      </c>
      <c r="C12" s="13" t="s">
        <v>11</v>
      </c>
      <c r="D12" s="14" t="str">
        <f t="shared" ref="D12:L12" si="1">E13 - 1 &amp;" Actual"&amp;CHAR(178)</f>
        <v>2011 Actual²</v>
      </c>
      <c r="E12" s="14" t="str">
        <f t="shared" si="1"/>
        <v>2012 Actual²</v>
      </c>
      <c r="F12" s="14" t="str">
        <f t="shared" si="1"/>
        <v>2013 Actual²</v>
      </c>
      <c r="G12" s="14" t="str">
        <f t="shared" si="1"/>
        <v>2014 Actual²</v>
      </c>
      <c r="H12" s="14" t="str">
        <f t="shared" si="1"/>
        <v>2015 Actual²</v>
      </c>
      <c r="I12" s="14" t="str">
        <f t="shared" si="1"/>
        <v>2016 Actual²</v>
      </c>
      <c r="J12" s="14" t="str">
        <f t="shared" si="1"/>
        <v>2017 Actual²</v>
      </c>
      <c r="K12" s="14" t="str">
        <f t="shared" si="1"/>
        <v>2018 Actual²</v>
      </c>
      <c r="L12" s="14" t="str">
        <f t="shared" si="1"/>
        <v>2019 Actual²</v>
      </c>
      <c r="M12" s="14" t="str">
        <f>N13 - 1 &amp;" Actual"</f>
        <v>2020 Actual</v>
      </c>
      <c r="N12" s="14" t="str">
        <f>O13 - 1 &amp;" Actual"</f>
        <v>2021 Actual</v>
      </c>
      <c r="O12" s="14" t="str">
        <f>P13 - 1 &amp;" Actual"</f>
        <v>2022 Actual</v>
      </c>
      <c r="P12" s="14" t="str">
        <f>P13 &amp; " Actual"</f>
        <v>2023 Actual</v>
      </c>
      <c r="Q12" s="14" t="str">
        <f>Q13&amp; " Actual"</f>
        <v>2024 Actual</v>
      </c>
      <c r="R12" s="14" t="s">
        <v>12</v>
      </c>
      <c r="S12" s="14" t="s">
        <v>12</v>
      </c>
      <c r="T12" s="14" t="s">
        <v>13</v>
      </c>
      <c r="U12" s="14" t="s">
        <v>14</v>
      </c>
      <c r="V12" s="14" t="s">
        <v>14</v>
      </c>
      <c r="W12" s="14" t="s">
        <v>14</v>
      </c>
      <c r="X12" s="15" t="s">
        <v>14</v>
      </c>
    </row>
    <row r="13" spans="2:28" x14ac:dyDescent="0.2">
      <c r="B13" s="16"/>
      <c r="C13" s="17"/>
      <c r="D13" s="18">
        <f t="shared" ref="D13:Q13" si="2">E13-1</f>
        <v>2011</v>
      </c>
      <c r="E13" s="18">
        <f t="shared" si="2"/>
        <v>2012</v>
      </c>
      <c r="F13" s="18">
        <f t="shared" si="2"/>
        <v>2013</v>
      </c>
      <c r="G13" s="18">
        <f t="shared" si="2"/>
        <v>2014</v>
      </c>
      <c r="H13" s="18">
        <f t="shared" si="2"/>
        <v>2015</v>
      </c>
      <c r="I13" s="18">
        <f t="shared" si="2"/>
        <v>2016</v>
      </c>
      <c r="J13" s="18">
        <f t="shared" si="2"/>
        <v>2017</v>
      </c>
      <c r="K13" s="18">
        <f t="shared" si="2"/>
        <v>2018</v>
      </c>
      <c r="L13" s="18">
        <f t="shared" si="2"/>
        <v>2019</v>
      </c>
      <c r="M13" s="18">
        <f t="shared" si="2"/>
        <v>2020</v>
      </c>
      <c r="N13" s="18">
        <f t="shared" si="2"/>
        <v>2021</v>
      </c>
      <c r="O13" s="18">
        <f t="shared" si="2"/>
        <v>2022</v>
      </c>
      <c r="P13" s="18">
        <f t="shared" si="2"/>
        <v>2023</v>
      </c>
      <c r="Q13" s="19">
        <f t="shared" si="2"/>
        <v>2024</v>
      </c>
      <c r="R13" s="19">
        <v>2025</v>
      </c>
      <c r="S13" s="19">
        <v>2026</v>
      </c>
      <c r="T13" s="20">
        <v>2027</v>
      </c>
      <c r="U13" s="20">
        <v>2028</v>
      </c>
      <c r="V13" s="20">
        <v>2029</v>
      </c>
      <c r="W13" s="20">
        <v>2030</v>
      </c>
      <c r="X13" s="21">
        <v>2031</v>
      </c>
    </row>
    <row r="14" spans="2:28" x14ac:dyDescent="0.2">
      <c r="B14" s="22"/>
      <c r="C14" s="23" t="s">
        <v>15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5"/>
      <c r="S14" s="25"/>
      <c r="T14" s="26"/>
      <c r="U14" s="26"/>
      <c r="V14" s="26"/>
      <c r="W14" s="26"/>
      <c r="X14" s="27"/>
    </row>
    <row r="15" spans="2:28" x14ac:dyDescent="0.2">
      <c r="B15" s="28">
        <v>4082</v>
      </c>
      <c r="C15" s="29" t="s">
        <v>16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64">
        <v>33194.28</v>
      </c>
      <c r="N15" s="64">
        <v>94877.69</v>
      </c>
      <c r="O15" s="64">
        <v>78197.03</v>
      </c>
      <c r="P15" s="64">
        <v>77419.290000000008</v>
      </c>
      <c r="Q15" s="64">
        <v>78622.399999999994</v>
      </c>
      <c r="R15" s="64">
        <v>27107</v>
      </c>
      <c r="S15" s="64">
        <v>24707</v>
      </c>
      <c r="T15" s="64">
        <v>87598</v>
      </c>
      <c r="U15" s="64">
        <v>89350</v>
      </c>
      <c r="V15" s="64">
        <v>91137</v>
      </c>
      <c r="W15" s="64">
        <v>92960</v>
      </c>
      <c r="X15" s="65">
        <v>94819</v>
      </c>
      <c r="AB15" s="1" t="s">
        <v>75</v>
      </c>
    </row>
    <row r="16" spans="2:28" x14ac:dyDescent="0.2">
      <c r="B16" s="28">
        <v>4084</v>
      </c>
      <c r="C16" s="29" t="s">
        <v>17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64">
        <v>1969.9499999999998</v>
      </c>
      <c r="N16" s="64">
        <v>1588.8</v>
      </c>
      <c r="O16" s="64">
        <v>0</v>
      </c>
      <c r="P16" s="64">
        <v>0</v>
      </c>
      <c r="Q16" s="64">
        <v>0</v>
      </c>
      <c r="R16" s="64">
        <v>-1512</v>
      </c>
      <c r="S16" s="64">
        <v>0</v>
      </c>
      <c r="T16" s="64">
        <v>0</v>
      </c>
      <c r="U16" s="64">
        <v>0</v>
      </c>
      <c r="V16" s="64">
        <v>0</v>
      </c>
      <c r="W16" s="64">
        <v>0</v>
      </c>
      <c r="X16" s="65">
        <v>0</v>
      </c>
      <c r="AB16" s="1" t="s">
        <v>76</v>
      </c>
    </row>
    <row r="17" spans="2:28" x14ac:dyDescent="0.2">
      <c r="B17" s="28">
        <v>4086</v>
      </c>
      <c r="C17" s="29" t="s">
        <v>18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64">
        <v>641969.61</v>
      </c>
      <c r="N17" s="64">
        <v>628185.5</v>
      </c>
      <c r="O17" s="64">
        <v>617457.60000000009</v>
      </c>
      <c r="P17" s="64">
        <v>614306.1</v>
      </c>
      <c r="Q17" s="64">
        <v>625972.69999999995</v>
      </c>
      <c r="R17" s="64">
        <v>688753.80951805005</v>
      </c>
      <c r="S17" s="64">
        <v>700792.72216324997</v>
      </c>
      <c r="T17" s="64">
        <v>713140.45514712005</v>
      </c>
      <c r="U17" s="64">
        <v>725673.446184</v>
      </c>
      <c r="V17" s="64">
        <v>737729.23240608</v>
      </c>
      <c r="W17" s="64">
        <v>750928.39879848005</v>
      </c>
      <c r="X17" s="65">
        <v>763578.01996284002</v>
      </c>
      <c r="AB17" s="1" t="s">
        <v>77</v>
      </c>
    </row>
    <row r="18" spans="2:28" x14ac:dyDescent="0.2">
      <c r="B18" s="28">
        <v>4210</v>
      </c>
      <c r="C18" s="29" t="s">
        <v>19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64">
        <v>682436.48</v>
      </c>
      <c r="N18" s="64">
        <v>695536.87000000011</v>
      </c>
      <c r="O18" s="64">
        <v>678709.12</v>
      </c>
      <c r="P18" s="64">
        <v>690721.99</v>
      </c>
      <c r="Q18" s="64">
        <v>719239.62000000011</v>
      </c>
      <c r="R18" s="64">
        <v>684973.84999992</v>
      </c>
      <c r="S18" s="64">
        <v>684973.84999999986</v>
      </c>
      <c r="T18" s="64">
        <v>1265825.6803076002</v>
      </c>
      <c r="U18" s="64">
        <v>1291072.1939137499</v>
      </c>
      <c r="V18" s="64">
        <v>1316823.6377920299</v>
      </c>
      <c r="W18" s="64">
        <v>1343090.1105478699</v>
      </c>
      <c r="X18" s="65">
        <v>1369881.91275883</v>
      </c>
      <c r="AB18" s="1" t="s">
        <v>78</v>
      </c>
    </row>
    <row r="19" spans="2:28" x14ac:dyDescent="0.2">
      <c r="B19" s="28">
        <v>4225</v>
      </c>
      <c r="C19" s="29" t="s">
        <v>20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64">
        <v>1175795.9500000002</v>
      </c>
      <c r="N19" s="64">
        <v>755976.86</v>
      </c>
      <c r="O19" s="64">
        <v>1392011.3499999999</v>
      </c>
      <c r="P19" s="64">
        <v>1474124.9</v>
      </c>
      <c r="Q19" s="64">
        <v>1466951.85</v>
      </c>
      <c r="R19" s="64">
        <v>2032165</v>
      </c>
      <c r="S19" s="64">
        <v>1546431</v>
      </c>
      <c r="T19" s="64">
        <v>1577361</v>
      </c>
      <c r="U19" s="64">
        <v>1608908</v>
      </c>
      <c r="V19" s="64">
        <v>1641087</v>
      </c>
      <c r="W19" s="64">
        <v>1673909</v>
      </c>
      <c r="X19" s="65">
        <v>1707386</v>
      </c>
      <c r="AB19" s="1" t="s">
        <v>79</v>
      </c>
    </row>
    <row r="20" spans="2:28" x14ac:dyDescent="0.2">
      <c r="B20" s="28">
        <v>4235</v>
      </c>
      <c r="C20" s="29" t="s">
        <v>21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64">
        <v>1325339.17</v>
      </c>
      <c r="N20" s="64">
        <v>1392721.67</v>
      </c>
      <c r="O20" s="64">
        <v>1392210.5999999999</v>
      </c>
      <c r="P20" s="64">
        <v>1403826.1199999999</v>
      </c>
      <c r="Q20" s="64">
        <v>3321765.91</v>
      </c>
      <c r="R20" s="64">
        <v>1852432</v>
      </c>
      <c r="S20" s="64">
        <v>1872585</v>
      </c>
      <c r="T20" s="64">
        <v>741131</v>
      </c>
      <c r="U20" s="64">
        <v>753633</v>
      </c>
      <c r="V20" s="64">
        <v>766386</v>
      </c>
      <c r="W20" s="64">
        <v>779393</v>
      </c>
      <c r="X20" s="65">
        <v>792661</v>
      </c>
      <c r="AB20" s="1" t="s">
        <v>80</v>
      </c>
    </row>
    <row r="21" spans="2:28" x14ac:dyDescent="0.2">
      <c r="B21" s="28">
        <v>4305</v>
      </c>
      <c r="C21" s="29" t="s">
        <v>22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64">
        <v>-153849.57</v>
      </c>
      <c r="N21" s="64">
        <v>-184729.22</v>
      </c>
      <c r="O21" s="64">
        <v>-12636.14</v>
      </c>
      <c r="P21" s="64">
        <v>-1077452.6399999999</v>
      </c>
      <c r="Q21" s="64">
        <v>-1525564.55</v>
      </c>
      <c r="R21" s="64">
        <v>-1618875</v>
      </c>
      <c r="S21" s="64">
        <v>-1673917</v>
      </c>
      <c r="T21" s="64">
        <v>0</v>
      </c>
      <c r="U21" s="64">
        <v>0</v>
      </c>
      <c r="V21" s="64">
        <v>0</v>
      </c>
      <c r="W21" s="64">
        <v>0</v>
      </c>
      <c r="X21" s="65">
        <v>0</v>
      </c>
      <c r="AB21" s="1" t="s">
        <v>81</v>
      </c>
    </row>
    <row r="22" spans="2:28" x14ac:dyDescent="0.2">
      <c r="B22" s="28">
        <v>4310</v>
      </c>
      <c r="C22" s="29" t="s">
        <v>23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64">
        <v>364183.99000000005</v>
      </c>
      <c r="N22" s="64">
        <v>321763.68</v>
      </c>
      <c r="O22" s="64">
        <v>1239700.46</v>
      </c>
      <c r="P22" s="64">
        <v>1246906.1099999999</v>
      </c>
      <c r="Q22" s="64">
        <v>1347052.52</v>
      </c>
      <c r="R22" s="64">
        <v>39735.631690000009</v>
      </c>
      <c r="S22" s="64">
        <v>654676.84299000003</v>
      </c>
      <c r="T22" s="64">
        <v>0</v>
      </c>
      <c r="U22" s="64">
        <v>0</v>
      </c>
      <c r="V22" s="64">
        <v>0</v>
      </c>
      <c r="W22" s="64">
        <v>0</v>
      </c>
      <c r="X22" s="65">
        <v>0</v>
      </c>
      <c r="AB22" s="1" t="s">
        <v>82</v>
      </c>
    </row>
    <row r="23" spans="2:28" x14ac:dyDescent="0.2">
      <c r="B23" s="28">
        <v>4325</v>
      </c>
      <c r="C23" s="29" t="s">
        <v>24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64">
        <v>1222721.49</v>
      </c>
      <c r="N23" s="64">
        <v>773650.95</v>
      </c>
      <c r="O23" s="64">
        <v>733459.61</v>
      </c>
      <c r="P23" s="64">
        <v>622029.42000000004</v>
      </c>
      <c r="Q23" s="64">
        <v>1096670.83</v>
      </c>
      <c r="R23" s="64">
        <v>955092</v>
      </c>
      <c r="S23" s="64">
        <v>955092</v>
      </c>
      <c r="T23" s="64">
        <v>1159419</v>
      </c>
      <c r="U23" s="64">
        <v>1161396</v>
      </c>
      <c r="V23" s="64">
        <v>1163392</v>
      </c>
      <c r="W23" s="64">
        <v>1165409</v>
      </c>
      <c r="X23" s="65">
        <v>1167446</v>
      </c>
      <c r="AB23" s="1" t="s">
        <v>83</v>
      </c>
    </row>
    <row r="24" spans="2:28" x14ac:dyDescent="0.2">
      <c r="B24" s="28">
        <v>4330</v>
      </c>
      <c r="C24" s="29" t="s">
        <v>25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64">
        <v>-889377.49</v>
      </c>
      <c r="N24" s="64">
        <v>-953057.04</v>
      </c>
      <c r="O24" s="64">
        <v>-1010169.66</v>
      </c>
      <c r="P24" s="64">
        <v>-888226.97</v>
      </c>
      <c r="Q24" s="64">
        <v>-1442965.9</v>
      </c>
      <c r="R24" s="64">
        <v>-1164300</v>
      </c>
      <c r="S24" s="64">
        <v>-1164269</v>
      </c>
      <c r="T24" s="64">
        <v>-1166204</v>
      </c>
      <c r="U24" s="64">
        <v>-1168154</v>
      </c>
      <c r="V24" s="64">
        <v>-1170123</v>
      </c>
      <c r="W24" s="64">
        <v>-1172112</v>
      </c>
      <c r="X24" s="65">
        <v>-1174120</v>
      </c>
      <c r="AB24" s="1" t="s">
        <v>84</v>
      </c>
    </row>
    <row r="25" spans="2:28" x14ac:dyDescent="0.2">
      <c r="B25" s="28">
        <v>4335</v>
      </c>
      <c r="C25" s="29" t="s">
        <v>26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64">
        <v>-3465541</v>
      </c>
      <c r="N25" s="64">
        <v>2963297</v>
      </c>
      <c r="O25" s="64">
        <v>6481739</v>
      </c>
      <c r="P25" s="64">
        <v>-11081361</v>
      </c>
      <c r="Q25" s="64">
        <v>-1207766.3500000001</v>
      </c>
      <c r="R25" s="64">
        <v>50000</v>
      </c>
      <c r="S25" s="64">
        <v>0</v>
      </c>
      <c r="T25" s="64">
        <v>0</v>
      </c>
      <c r="U25" s="64">
        <v>0</v>
      </c>
      <c r="V25" s="64">
        <v>0</v>
      </c>
      <c r="W25" s="64">
        <v>0</v>
      </c>
      <c r="X25" s="65">
        <v>0</v>
      </c>
      <c r="AB25" s="1" t="s">
        <v>85</v>
      </c>
    </row>
    <row r="26" spans="2:28" x14ac:dyDescent="0.2">
      <c r="B26" s="28">
        <v>4355</v>
      </c>
      <c r="C26" s="29" t="s">
        <v>27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64">
        <v>23167.45</v>
      </c>
      <c r="N26" s="64">
        <v>49240.25</v>
      </c>
      <c r="O26" s="64">
        <v>193123.89</v>
      </c>
      <c r="P26" s="64">
        <v>99035.9</v>
      </c>
      <c r="Q26" s="64">
        <v>-16655.150000000001</v>
      </c>
      <c r="R26" s="64">
        <v>0</v>
      </c>
      <c r="S26" s="64">
        <v>0</v>
      </c>
      <c r="T26" s="64">
        <v>0</v>
      </c>
      <c r="U26" s="64">
        <v>0</v>
      </c>
      <c r="V26" s="64">
        <v>0</v>
      </c>
      <c r="W26" s="64">
        <v>0</v>
      </c>
      <c r="X26" s="65">
        <v>0</v>
      </c>
      <c r="AB26" s="1" t="s">
        <v>86</v>
      </c>
    </row>
    <row r="27" spans="2:28" x14ac:dyDescent="0.2">
      <c r="B27" s="28">
        <v>4375</v>
      </c>
      <c r="C27" s="29" t="s">
        <v>28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64">
        <v>8369808.4199999999</v>
      </c>
      <c r="N27" s="64">
        <v>-850832.38000000012</v>
      </c>
      <c r="O27" s="64">
        <v>393101.72000000003</v>
      </c>
      <c r="P27" s="64">
        <v>737578.62</v>
      </c>
      <c r="Q27" s="64">
        <v>372006.07999999996</v>
      </c>
      <c r="R27" s="64">
        <v>515161.96741205396</v>
      </c>
      <c r="S27" s="64">
        <v>529337.78901762201</v>
      </c>
      <c r="T27" s="64">
        <v>547351.69391723792</v>
      </c>
      <c r="U27" s="64">
        <v>552656.35786743194</v>
      </c>
      <c r="V27" s="64">
        <v>575941.95677458995</v>
      </c>
      <c r="W27" s="64">
        <v>583441.4193255899</v>
      </c>
      <c r="X27" s="65">
        <v>589302.11901301995</v>
      </c>
      <c r="AB27" s="1" t="s">
        <v>87</v>
      </c>
    </row>
    <row r="28" spans="2:28" x14ac:dyDescent="0.2">
      <c r="B28" s="28">
        <v>4380</v>
      </c>
      <c r="C28" s="29" t="s">
        <v>29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64">
        <v>-8107372.21</v>
      </c>
      <c r="N28" s="64">
        <v>1085112.56</v>
      </c>
      <c r="O28" s="64">
        <v>-19991.940000000002</v>
      </c>
      <c r="P28" s="64">
        <v>-473334.29999999993</v>
      </c>
      <c r="Q28" s="64">
        <v>-170603.62</v>
      </c>
      <c r="R28" s="64">
        <v>-372799.80320999998</v>
      </c>
      <c r="S28" s="64">
        <v>-385225.36225000001</v>
      </c>
      <c r="T28" s="64">
        <v>-394074.86479000002</v>
      </c>
      <c r="U28" s="64">
        <v>-398758.74955999997</v>
      </c>
      <c r="V28" s="64">
        <v>-418015.79835000006</v>
      </c>
      <c r="W28" s="64">
        <v>-422952.09236436</v>
      </c>
      <c r="X28" s="65">
        <v>-412985.90952201001</v>
      </c>
      <c r="AB28" s="1" t="s">
        <v>88</v>
      </c>
    </row>
    <row r="29" spans="2:28" x14ac:dyDescent="0.2">
      <c r="B29" s="28">
        <v>4390</v>
      </c>
      <c r="C29" s="29" t="s">
        <v>30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64">
        <v>110415.97000000003</v>
      </c>
      <c r="N29" s="64">
        <v>145837.37</v>
      </c>
      <c r="O29" s="64">
        <v>201651.47999999998</v>
      </c>
      <c r="P29" s="64">
        <v>1028846.8199999998</v>
      </c>
      <c r="Q29" s="64">
        <v>291975.84000000003</v>
      </c>
      <c r="R29" s="64">
        <v>280319.99999794608</v>
      </c>
      <c r="S29" s="64">
        <v>289660.00000237802</v>
      </c>
      <c r="T29" s="64">
        <v>295449.00000276213</v>
      </c>
      <c r="U29" s="64">
        <v>301358.00000256806</v>
      </c>
      <c r="V29" s="64">
        <v>307384.99999541003</v>
      </c>
      <c r="W29" s="64">
        <v>313532.0000044101</v>
      </c>
      <c r="X29" s="65">
        <v>319802.99999698001</v>
      </c>
      <c r="AB29" s="1" t="s">
        <v>89</v>
      </c>
    </row>
    <row r="30" spans="2:28" x14ac:dyDescent="0.2">
      <c r="B30" s="28">
        <v>4398</v>
      </c>
      <c r="C30" s="29" t="s">
        <v>31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64">
        <v>4610.05</v>
      </c>
      <c r="N30" s="64">
        <v>-37339.370000000003</v>
      </c>
      <c r="O30" s="64">
        <v>33761.1</v>
      </c>
      <c r="P30" s="64">
        <v>11282.81</v>
      </c>
      <c r="Q30" s="64">
        <v>-17342.490000000002</v>
      </c>
      <c r="R30" s="64">
        <v>0</v>
      </c>
      <c r="S30" s="64">
        <v>0</v>
      </c>
      <c r="T30" s="64">
        <v>0</v>
      </c>
      <c r="U30" s="64">
        <v>0</v>
      </c>
      <c r="V30" s="64">
        <v>0</v>
      </c>
      <c r="W30" s="64">
        <v>0</v>
      </c>
      <c r="X30" s="65">
        <v>0</v>
      </c>
      <c r="AB30" s="1" t="s">
        <v>90</v>
      </c>
    </row>
    <row r="31" spans="2:28" x14ac:dyDescent="0.2">
      <c r="B31" s="28">
        <v>4405</v>
      </c>
      <c r="C31" s="29" t="s">
        <v>32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64">
        <v>25198.329999999987</v>
      </c>
      <c r="N31" s="64">
        <v>32348.579999999987</v>
      </c>
      <c r="O31" s="64">
        <v>42271.270000000019</v>
      </c>
      <c r="P31" s="64">
        <v>205874.59000000008</v>
      </c>
      <c r="Q31" s="64">
        <v>378745.77</v>
      </c>
      <c r="R31" s="64">
        <v>50000</v>
      </c>
      <c r="S31" s="64">
        <v>50000</v>
      </c>
      <c r="T31" s="64">
        <v>50000</v>
      </c>
      <c r="U31" s="64">
        <v>50000</v>
      </c>
      <c r="V31" s="64">
        <v>50000</v>
      </c>
      <c r="W31" s="64">
        <v>50000</v>
      </c>
      <c r="X31" s="65">
        <v>50000</v>
      </c>
      <c r="AB31" s="1" t="s">
        <v>91</v>
      </c>
    </row>
    <row r="32" spans="2:28" ht="7.5" customHeight="1" x14ac:dyDescent="0.2">
      <c r="B32" s="79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1"/>
      <c r="S32" s="82"/>
      <c r="T32" s="31"/>
      <c r="U32" s="31"/>
      <c r="V32" s="31"/>
      <c r="W32" s="31"/>
      <c r="X32" s="32"/>
    </row>
    <row r="33" spans="2:25" x14ac:dyDescent="0.2">
      <c r="B33" s="33" t="s">
        <v>21</v>
      </c>
      <c r="C33" s="34"/>
      <c r="D33" s="35">
        <f>VLOOKUP($B33,$C:$S,2,FALSE)</f>
        <v>0</v>
      </c>
      <c r="E33" s="35">
        <f>VLOOKUP($B33,$C:$S,3,FALSE)</f>
        <v>0</v>
      </c>
      <c r="F33" s="35">
        <f>VLOOKUP($B33,$C:$S,4,FALSE)</f>
        <v>0</v>
      </c>
      <c r="G33" s="35">
        <f>VLOOKUP($B33,$C:$S,5,FALSE)</f>
        <v>0</v>
      </c>
      <c r="H33" s="35">
        <f>VLOOKUP($B33,$C:$S,6,FALSE)</f>
        <v>0</v>
      </c>
      <c r="I33" s="35">
        <f>VLOOKUP($B33,$C:$S,7,FALSE)</f>
        <v>0</v>
      </c>
      <c r="J33" s="35">
        <f>VLOOKUP($B33,$C:$S,8,FALSE)</f>
        <v>0</v>
      </c>
      <c r="K33" s="35">
        <f>VLOOKUP($B33,$C:$S,9,FALSE)</f>
        <v>0</v>
      </c>
      <c r="L33" s="35">
        <f>VLOOKUP($B33,$C:$S,10,FALSE)</f>
        <v>0</v>
      </c>
      <c r="M33" s="66">
        <f>M20</f>
        <v>1325339.17</v>
      </c>
      <c r="N33" s="66">
        <f t="shared" ref="N33:X33" si="3">N20</f>
        <v>1392721.67</v>
      </c>
      <c r="O33" s="66">
        <f t="shared" si="3"/>
        <v>1392210.5999999999</v>
      </c>
      <c r="P33" s="66">
        <f t="shared" si="3"/>
        <v>1403826.1199999999</v>
      </c>
      <c r="Q33" s="66">
        <f t="shared" si="3"/>
        <v>3321765.91</v>
      </c>
      <c r="R33" s="66">
        <f t="shared" si="3"/>
        <v>1852432</v>
      </c>
      <c r="S33" s="66">
        <f t="shared" si="3"/>
        <v>1872585</v>
      </c>
      <c r="T33" s="66">
        <f t="shared" si="3"/>
        <v>741131</v>
      </c>
      <c r="U33" s="66">
        <f t="shared" si="3"/>
        <v>753633</v>
      </c>
      <c r="V33" s="66">
        <f t="shared" si="3"/>
        <v>766386</v>
      </c>
      <c r="W33" s="66">
        <f t="shared" si="3"/>
        <v>779393</v>
      </c>
      <c r="X33" s="67">
        <f t="shared" si="3"/>
        <v>792661</v>
      </c>
      <c r="Y33" s="36"/>
    </row>
    <row r="34" spans="2:25" x14ac:dyDescent="0.2">
      <c r="B34" s="33" t="s">
        <v>20</v>
      </c>
      <c r="C34" s="34"/>
      <c r="D34" s="35">
        <f>VLOOKUP($B34,$C:$S,2,FALSE)</f>
        <v>0</v>
      </c>
      <c r="E34" s="35">
        <f>VLOOKUP($B34,$C:$S,3,FALSE)</f>
        <v>0</v>
      </c>
      <c r="F34" s="35">
        <f>VLOOKUP($B34,$C:$S,4,FALSE)</f>
        <v>0</v>
      </c>
      <c r="G34" s="35">
        <f>VLOOKUP($B34,$C:$S,5,FALSE)</f>
        <v>0</v>
      </c>
      <c r="H34" s="35">
        <f>VLOOKUP($B34,$C:$S,6,FALSE)</f>
        <v>0</v>
      </c>
      <c r="I34" s="35">
        <f>VLOOKUP($B34,$C:$S,7,FALSE)</f>
        <v>0</v>
      </c>
      <c r="J34" s="35">
        <f>VLOOKUP($B34,$C:$S,8,FALSE)</f>
        <v>0</v>
      </c>
      <c r="K34" s="35">
        <f>VLOOKUP($B34,$C:$S,9,FALSE)</f>
        <v>0</v>
      </c>
      <c r="L34" s="35">
        <f>VLOOKUP($B34,$C:$S,10,FALSE)</f>
        <v>0</v>
      </c>
      <c r="M34" s="66">
        <f>M19</f>
        <v>1175795.9500000002</v>
      </c>
      <c r="N34" s="66">
        <f t="shared" ref="N34:X34" si="4">N19</f>
        <v>755976.86</v>
      </c>
      <c r="O34" s="66">
        <f t="shared" si="4"/>
        <v>1392011.3499999999</v>
      </c>
      <c r="P34" s="66">
        <f t="shared" si="4"/>
        <v>1474124.9</v>
      </c>
      <c r="Q34" s="66">
        <f t="shared" si="4"/>
        <v>1466951.85</v>
      </c>
      <c r="R34" s="66">
        <f t="shared" si="4"/>
        <v>2032165</v>
      </c>
      <c r="S34" s="66">
        <f t="shared" si="4"/>
        <v>1546431</v>
      </c>
      <c r="T34" s="66">
        <f t="shared" si="4"/>
        <v>1577361</v>
      </c>
      <c r="U34" s="66">
        <f t="shared" si="4"/>
        <v>1608908</v>
      </c>
      <c r="V34" s="66">
        <f t="shared" si="4"/>
        <v>1641087</v>
      </c>
      <c r="W34" s="66">
        <f t="shared" si="4"/>
        <v>1673909</v>
      </c>
      <c r="X34" s="67">
        <f t="shared" si="4"/>
        <v>1707386</v>
      </c>
      <c r="Y34" s="36"/>
    </row>
    <row r="35" spans="2:25" x14ac:dyDescent="0.2">
      <c r="B35" s="33" t="s">
        <v>33</v>
      </c>
      <c r="C35" s="34"/>
      <c r="D35" s="37"/>
      <c r="E35" s="37"/>
      <c r="F35" s="37"/>
      <c r="G35" s="37"/>
      <c r="H35" s="37"/>
      <c r="I35" s="37"/>
      <c r="J35" s="37"/>
      <c r="K35" s="37"/>
      <c r="L35" s="37"/>
      <c r="M35" s="68">
        <f>SUM(M15:M18)</f>
        <v>1359570.3199999998</v>
      </c>
      <c r="N35" s="68">
        <f t="shared" ref="N35:X35" si="5">SUM(N15:N18)</f>
        <v>1420188.86</v>
      </c>
      <c r="O35" s="68">
        <f t="shared" si="5"/>
        <v>1374363.75</v>
      </c>
      <c r="P35" s="68">
        <f t="shared" si="5"/>
        <v>1382447.38</v>
      </c>
      <c r="Q35" s="68">
        <f t="shared" si="5"/>
        <v>1423834.7200000002</v>
      </c>
      <c r="R35" s="68">
        <f t="shared" si="5"/>
        <v>1399322.6595179699</v>
      </c>
      <c r="S35" s="68">
        <f t="shared" si="5"/>
        <v>1410473.5721632498</v>
      </c>
      <c r="T35" s="68">
        <f>SUM(T15:T18)</f>
        <v>2066564.1354547204</v>
      </c>
      <c r="U35" s="68">
        <f t="shared" si="5"/>
        <v>2106095.6400977499</v>
      </c>
      <c r="V35" s="68">
        <f t="shared" si="5"/>
        <v>2145689.8701981101</v>
      </c>
      <c r="W35" s="68">
        <f t="shared" si="5"/>
        <v>2186978.5093463501</v>
      </c>
      <c r="X35" s="69">
        <f t="shared" si="5"/>
        <v>2228278.9327216698</v>
      </c>
    </row>
    <row r="36" spans="2:25" ht="15" thickBot="1" x14ac:dyDescent="0.25">
      <c r="B36" s="38" t="s">
        <v>34</v>
      </c>
      <c r="C36" s="39"/>
      <c r="D36" s="37"/>
      <c r="E36" s="37"/>
      <c r="F36" s="37"/>
      <c r="G36" s="37"/>
      <c r="H36" s="37"/>
      <c r="I36" s="37"/>
      <c r="J36" s="37"/>
      <c r="K36" s="37"/>
      <c r="L36" s="37"/>
      <c r="M36" s="70">
        <f>SUM(M21:M31)</f>
        <v>-2496034.5699999998</v>
      </c>
      <c r="N36" s="70">
        <f t="shared" ref="N36:X36" si="6">SUM(N21:N31)</f>
        <v>3345292.3800000004</v>
      </c>
      <c r="O36" s="70">
        <f t="shared" si="6"/>
        <v>8276010.7899999991</v>
      </c>
      <c r="P36" s="70">
        <f t="shared" si="6"/>
        <v>-9568820.6400000006</v>
      </c>
      <c r="Q36" s="70">
        <f t="shared" si="6"/>
        <v>-894447.02</v>
      </c>
      <c r="R36" s="70">
        <f t="shared" si="6"/>
        <v>-1265665.2041100003</v>
      </c>
      <c r="S36" s="70">
        <f t="shared" si="6"/>
        <v>-744644.73024000006</v>
      </c>
      <c r="T36" s="70">
        <f>SUM(T21:T31)</f>
        <v>491940.82913000003</v>
      </c>
      <c r="U36" s="70">
        <f t="shared" si="6"/>
        <v>498497.60831000004</v>
      </c>
      <c r="V36" s="70">
        <f t="shared" si="6"/>
        <v>508580.15841999993</v>
      </c>
      <c r="W36" s="70">
        <f t="shared" si="6"/>
        <v>517318.32696564001</v>
      </c>
      <c r="X36" s="71">
        <f t="shared" si="6"/>
        <v>539445.20948799001</v>
      </c>
    </row>
    <row r="37" spans="2:25" ht="15.75" thickTop="1" thickBot="1" x14ac:dyDescent="0.25">
      <c r="B37" s="83" t="s">
        <v>35</v>
      </c>
      <c r="C37" s="84"/>
      <c r="D37" s="40">
        <f t="shared" ref="D37:S37" si="7">SUM(D33:D36)</f>
        <v>0</v>
      </c>
      <c r="E37" s="40">
        <f t="shared" si="7"/>
        <v>0</v>
      </c>
      <c r="F37" s="40">
        <f t="shared" si="7"/>
        <v>0</v>
      </c>
      <c r="G37" s="40">
        <f t="shared" si="7"/>
        <v>0</v>
      </c>
      <c r="H37" s="40">
        <f t="shared" si="7"/>
        <v>0</v>
      </c>
      <c r="I37" s="40">
        <f t="shared" si="7"/>
        <v>0</v>
      </c>
      <c r="J37" s="40">
        <f t="shared" si="7"/>
        <v>0</v>
      </c>
      <c r="K37" s="40">
        <f t="shared" si="7"/>
        <v>0</v>
      </c>
      <c r="L37" s="40">
        <f t="shared" si="7"/>
        <v>0</v>
      </c>
      <c r="M37" s="72">
        <f>SUM(M33:M36)</f>
        <v>1364670.87</v>
      </c>
      <c r="N37" s="72">
        <f t="shared" si="7"/>
        <v>6914179.7699999996</v>
      </c>
      <c r="O37" s="72">
        <f t="shared" si="7"/>
        <v>12434596.489999998</v>
      </c>
      <c r="P37" s="72">
        <f t="shared" si="7"/>
        <v>-5308422.2400000012</v>
      </c>
      <c r="Q37" s="72">
        <f t="shared" si="7"/>
        <v>5318105.4600000009</v>
      </c>
      <c r="R37" s="72">
        <f t="shared" si="7"/>
        <v>4018254.4554079697</v>
      </c>
      <c r="S37" s="72">
        <f t="shared" si="7"/>
        <v>4084844.8419232504</v>
      </c>
      <c r="T37" s="72">
        <f>SUM(T33:T36)</f>
        <v>4876996.9645847203</v>
      </c>
      <c r="U37" s="72">
        <f>SUM(U33:U36)</f>
        <v>4967134.2484077504</v>
      </c>
      <c r="V37" s="72">
        <f>SUM(V33:V36)</f>
        <v>5061743.0286181103</v>
      </c>
      <c r="W37" s="72">
        <f>SUM(W33:W36)</f>
        <v>5157598.8363119904</v>
      </c>
      <c r="X37" s="73">
        <f>SUM(X33:X36)</f>
        <v>5267771.1422096603</v>
      </c>
    </row>
    <row r="38" spans="2:25" x14ac:dyDescent="0.2"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</row>
    <row r="39" spans="2:25" x14ac:dyDescent="0.2">
      <c r="B39" s="85" t="s">
        <v>36</v>
      </c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</row>
    <row r="40" spans="2:25" x14ac:dyDescent="0.2">
      <c r="B40" s="89" t="s">
        <v>37</v>
      </c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</row>
    <row r="41" spans="2:25" x14ac:dyDescent="0.2">
      <c r="B41" s="89" t="s">
        <v>38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</row>
    <row r="42" spans="2:25" x14ac:dyDescent="0.2">
      <c r="B42" s="89" t="s">
        <v>39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</row>
    <row r="43" spans="2:25" ht="26.25" customHeight="1" x14ac:dyDescent="0.2">
      <c r="B43" s="89" t="s">
        <v>40</v>
      </c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</row>
    <row r="44" spans="2:25" ht="12.75" customHeight="1" x14ac:dyDescent="0.25">
      <c r="B44" s="90" t="s">
        <v>41</v>
      </c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</row>
    <row r="45" spans="2:25" x14ac:dyDescent="0.2"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</row>
    <row r="46" spans="2:25" ht="15" thickBot="1" x14ac:dyDescent="0.25">
      <c r="B46" s="43" t="s">
        <v>42</v>
      </c>
    </row>
    <row r="47" spans="2:25" x14ac:dyDescent="0.2">
      <c r="B47" s="87"/>
      <c r="C47" s="88"/>
      <c r="D47" s="44"/>
      <c r="E47" s="44"/>
      <c r="F47" s="44"/>
      <c r="G47" s="44"/>
      <c r="H47" s="44"/>
      <c r="I47" s="44"/>
      <c r="J47" s="44"/>
      <c r="K47" s="44"/>
      <c r="L47" s="44"/>
      <c r="M47" s="14" t="str">
        <f>N48 - 1 &amp;" Actual"</f>
        <v>2020 Actual</v>
      </c>
      <c r="N47" s="14" t="str">
        <f>O48 - 1 &amp;" Actual"</f>
        <v>2021 Actual</v>
      </c>
      <c r="O47" s="14" t="str">
        <f>P48 - 1 &amp;" Actual"</f>
        <v>2022 Actual</v>
      </c>
      <c r="P47" s="14" t="str">
        <f>P48 &amp; " Actual"</f>
        <v>2023 Actual</v>
      </c>
      <c r="Q47" s="14" t="str">
        <f>Q48&amp; " Actual"</f>
        <v>2024 Actual</v>
      </c>
      <c r="R47" s="14" t="s">
        <v>12</v>
      </c>
      <c r="S47" s="14" t="s">
        <v>12</v>
      </c>
      <c r="T47" s="45" t="s">
        <v>13</v>
      </c>
      <c r="U47" s="14" t="s">
        <v>14</v>
      </c>
      <c r="V47" s="14" t="s">
        <v>14</v>
      </c>
      <c r="W47" s="14" t="s">
        <v>14</v>
      </c>
      <c r="X47" s="15" t="s">
        <v>14</v>
      </c>
      <c r="Y47" s="46"/>
    </row>
    <row r="48" spans="2:25" x14ac:dyDescent="0.2">
      <c r="B48" s="47"/>
      <c r="C48" s="48"/>
      <c r="D48" s="46"/>
      <c r="E48" s="46"/>
      <c r="F48" s="46"/>
      <c r="G48" s="46"/>
      <c r="H48" s="46"/>
      <c r="I48" s="46"/>
      <c r="J48" s="46"/>
      <c r="K48" s="46"/>
      <c r="L48" s="46"/>
      <c r="M48" s="20">
        <f>N48-1</f>
        <v>2020</v>
      </c>
      <c r="N48" s="49">
        <f>O48-1</f>
        <v>2021</v>
      </c>
      <c r="O48" s="18">
        <f>P48-1</f>
        <v>2022</v>
      </c>
      <c r="P48" s="18">
        <f>Q48-1</f>
        <v>2023</v>
      </c>
      <c r="Q48" s="19">
        <f>R48-1</f>
        <v>2024</v>
      </c>
      <c r="R48" s="19">
        <v>2025</v>
      </c>
      <c r="S48" s="20">
        <v>2026</v>
      </c>
      <c r="T48" s="50">
        <v>2027</v>
      </c>
      <c r="U48" s="20">
        <v>2028</v>
      </c>
      <c r="V48" s="20">
        <v>2029</v>
      </c>
      <c r="W48" s="20">
        <v>2030</v>
      </c>
      <c r="X48" s="21">
        <v>2031</v>
      </c>
      <c r="Y48" s="46"/>
    </row>
    <row r="49" spans="2:25" x14ac:dyDescent="0.2">
      <c r="B49" s="22" t="s">
        <v>15</v>
      </c>
      <c r="C49" s="23"/>
      <c r="D49" s="24"/>
      <c r="E49" s="24"/>
      <c r="F49" s="24"/>
      <c r="G49" s="24"/>
      <c r="H49" s="24"/>
      <c r="I49" s="24"/>
      <c r="J49" s="24"/>
      <c r="K49" s="24"/>
      <c r="L49" s="24"/>
      <c r="M49" s="24" t="s">
        <v>43</v>
      </c>
      <c r="N49" s="24" t="s">
        <v>43</v>
      </c>
      <c r="O49" s="24" t="s">
        <v>43</v>
      </c>
      <c r="P49" s="24" t="s">
        <v>43</v>
      </c>
      <c r="Q49" s="24" t="s">
        <v>43</v>
      </c>
      <c r="R49" s="25" t="s">
        <v>43</v>
      </c>
      <c r="S49" s="25" t="s">
        <v>43</v>
      </c>
      <c r="T49" s="26" t="s">
        <v>43</v>
      </c>
      <c r="U49" s="26" t="s">
        <v>43</v>
      </c>
      <c r="V49" s="26" t="s">
        <v>43</v>
      </c>
      <c r="W49" s="26" t="s">
        <v>43</v>
      </c>
      <c r="X49" s="27" t="s">
        <v>43</v>
      </c>
    </row>
    <row r="50" spans="2:25" x14ac:dyDescent="0.2">
      <c r="B50" s="93" t="s">
        <v>44</v>
      </c>
      <c r="C50" s="94"/>
      <c r="D50" s="46"/>
      <c r="E50" s="46"/>
      <c r="F50" s="46"/>
      <c r="G50" s="46"/>
      <c r="H50" s="46"/>
      <c r="I50" s="46"/>
      <c r="J50" s="46"/>
      <c r="K50" s="46"/>
      <c r="L50" s="46"/>
      <c r="M50" s="64">
        <v>703590.96</v>
      </c>
      <c r="N50" s="64">
        <v>703590.78</v>
      </c>
      <c r="O50" s="64">
        <v>703591.03</v>
      </c>
      <c r="P50" s="64">
        <v>703591.08</v>
      </c>
      <c r="Q50" s="64">
        <v>2625968.17</v>
      </c>
      <c r="R50" s="64">
        <v>1143711</v>
      </c>
      <c r="S50" s="64">
        <v>1143711</v>
      </c>
      <c r="T50" s="64">
        <v>0</v>
      </c>
      <c r="U50" s="64">
        <v>0</v>
      </c>
      <c r="V50" s="64">
        <v>0</v>
      </c>
      <c r="W50" s="64">
        <v>0</v>
      </c>
      <c r="X50" s="65">
        <v>0</v>
      </c>
      <c r="Y50" s="46"/>
    </row>
    <row r="51" spans="2:25" x14ac:dyDescent="0.2">
      <c r="B51" s="93" t="s">
        <v>45</v>
      </c>
      <c r="C51" s="94"/>
      <c r="D51" s="46"/>
      <c r="E51" s="46"/>
      <c r="F51" s="46"/>
      <c r="G51" s="46"/>
      <c r="H51" s="46"/>
      <c r="I51" s="46"/>
      <c r="J51" s="46"/>
      <c r="K51" s="46"/>
      <c r="L51" s="46"/>
      <c r="M51" s="64">
        <v>564149.63</v>
      </c>
      <c r="N51" s="64">
        <v>651356.1</v>
      </c>
      <c r="O51" s="64">
        <v>625116.96</v>
      </c>
      <c r="P51" s="64">
        <v>566910</v>
      </c>
      <c r="Q51" s="64">
        <v>577170</v>
      </c>
      <c r="R51" s="64">
        <v>592708</v>
      </c>
      <c r="S51" s="64">
        <v>612861</v>
      </c>
      <c r="T51" s="64">
        <v>625118</v>
      </c>
      <c r="U51" s="64">
        <v>637620</v>
      </c>
      <c r="V51" s="64">
        <v>650373</v>
      </c>
      <c r="W51" s="64">
        <v>663380</v>
      </c>
      <c r="X51" s="65">
        <v>676648</v>
      </c>
      <c r="Y51" s="46"/>
    </row>
    <row r="52" spans="2:25" x14ac:dyDescent="0.2">
      <c r="B52" s="51" t="s">
        <v>46</v>
      </c>
      <c r="C52" s="53"/>
      <c r="D52" s="46"/>
      <c r="E52" s="46"/>
      <c r="F52" s="46"/>
      <c r="G52" s="46"/>
      <c r="H52" s="46"/>
      <c r="I52" s="46"/>
      <c r="J52" s="46"/>
      <c r="K52" s="46"/>
      <c r="L52" s="46"/>
      <c r="M52" s="64">
        <v>38263.380000000005</v>
      </c>
      <c r="N52" s="64">
        <v>29224.170000000002</v>
      </c>
      <c r="O52" s="64">
        <v>31084.3</v>
      </c>
      <c r="P52" s="64">
        <v>29162.66</v>
      </c>
      <c r="Q52" s="64">
        <v>29541.35</v>
      </c>
      <c r="R52" s="64">
        <v>32580</v>
      </c>
      <c r="S52" s="64">
        <v>32580</v>
      </c>
      <c r="T52" s="64">
        <v>32580</v>
      </c>
      <c r="U52" s="64">
        <v>32580</v>
      </c>
      <c r="V52" s="64">
        <v>32580</v>
      </c>
      <c r="W52" s="64">
        <v>32580</v>
      </c>
      <c r="X52" s="65">
        <v>32580</v>
      </c>
      <c r="Y52" s="46"/>
    </row>
    <row r="53" spans="2:25" x14ac:dyDescent="0.2">
      <c r="B53" s="51" t="s">
        <v>47</v>
      </c>
      <c r="C53" s="53"/>
      <c r="D53" s="46"/>
      <c r="E53" s="46"/>
      <c r="F53" s="46"/>
      <c r="G53" s="46"/>
      <c r="H53" s="46"/>
      <c r="I53" s="46"/>
      <c r="J53" s="46"/>
      <c r="K53" s="46"/>
      <c r="L53" s="46"/>
      <c r="M53" s="64">
        <v>7320</v>
      </c>
      <c r="N53" s="64">
        <v>6240</v>
      </c>
      <c r="O53" s="64">
        <v>6825</v>
      </c>
      <c r="P53" s="64">
        <v>10397.379999999999</v>
      </c>
      <c r="Q53" s="64">
        <v>9135.99</v>
      </c>
      <c r="R53" s="64">
        <v>7740</v>
      </c>
      <c r="S53" s="64">
        <v>7741</v>
      </c>
      <c r="T53" s="64">
        <v>7741</v>
      </c>
      <c r="U53" s="64">
        <v>7741</v>
      </c>
      <c r="V53" s="64">
        <v>7741</v>
      </c>
      <c r="W53" s="64">
        <v>7741</v>
      </c>
      <c r="X53" s="65">
        <v>7741</v>
      </c>
      <c r="Y53" s="46"/>
    </row>
    <row r="54" spans="2:25" x14ac:dyDescent="0.2">
      <c r="B54" s="51" t="s">
        <v>48</v>
      </c>
      <c r="C54" s="53"/>
      <c r="D54" s="46"/>
      <c r="E54" s="46"/>
      <c r="F54" s="46"/>
      <c r="G54" s="46"/>
      <c r="H54" s="46"/>
      <c r="I54" s="46"/>
      <c r="J54" s="46"/>
      <c r="K54" s="46"/>
      <c r="L54" s="46"/>
      <c r="M54" s="64">
        <v>20800</v>
      </c>
      <c r="N54" s="64">
        <v>18061.55</v>
      </c>
      <c r="O54" s="64">
        <v>26520</v>
      </c>
      <c r="P54" s="64">
        <v>90570</v>
      </c>
      <c r="Q54" s="64">
        <v>77805</v>
      </c>
      <c r="R54" s="64">
        <v>72057</v>
      </c>
      <c r="S54" s="64">
        <v>72053</v>
      </c>
      <c r="T54" s="64">
        <v>72053</v>
      </c>
      <c r="U54" s="64">
        <v>72053</v>
      </c>
      <c r="V54" s="64">
        <v>72053</v>
      </c>
      <c r="W54" s="64">
        <v>72053</v>
      </c>
      <c r="X54" s="65">
        <v>72053</v>
      </c>
      <c r="Y54" s="46"/>
    </row>
    <row r="55" spans="2:25" x14ac:dyDescent="0.2">
      <c r="B55" s="51" t="s">
        <v>49</v>
      </c>
      <c r="C55" s="52"/>
      <c r="D55" s="46"/>
      <c r="E55" s="46"/>
      <c r="F55" s="46"/>
      <c r="G55" s="46"/>
      <c r="H55" s="46"/>
      <c r="I55" s="46"/>
      <c r="J55" s="46"/>
      <c r="K55" s="46"/>
      <c r="L55" s="46"/>
      <c r="M55" s="64">
        <v>-2098.5299999999997</v>
      </c>
      <c r="N55" s="64">
        <v>2562.39</v>
      </c>
      <c r="O55" s="64">
        <v>2248.2800000000002</v>
      </c>
      <c r="P55" s="64">
        <v>1455</v>
      </c>
      <c r="Q55" s="64">
        <v>1275.4000000000001</v>
      </c>
      <c r="R55" s="64">
        <v>1920</v>
      </c>
      <c r="S55" s="64">
        <v>1920</v>
      </c>
      <c r="T55" s="64">
        <v>1920</v>
      </c>
      <c r="U55" s="64">
        <v>1920</v>
      </c>
      <c r="V55" s="64">
        <v>1920</v>
      </c>
      <c r="W55" s="64">
        <v>1920</v>
      </c>
      <c r="X55" s="65">
        <v>1920</v>
      </c>
      <c r="Y55" s="46"/>
    </row>
    <row r="56" spans="2:25" x14ac:dyDescent="0.2">
      <c r="B56" s="54" t="s">
        <v>50</v>
      </c>
      <c r="C56" s="55"/>
      <c r="D56" s="46"/>
      <c r="E56" s="46"/>
      <c r="F56" s="46"/>
      <c r="G56" s="46"/>
      <c r="H56" s="46"/>
      <c r="I56" s="46"/>
      <c r="J56" s="46"/>
      <c r="K56" s="46"/>
      <c r="L56" s="46"/>
      <c r="M56" s="64">
        <v>1815</v>
      </c>
      <c r="N56" s="64">
        <v>2403.9</v>
      </c>
      <c r="O56" s="64">
        <v>1709.33</v>
      </c>
      <c r="P56" s="64">
        <v>1740</v>
      </c>
      <c r="Q56" s="64">
        <v>870</v>
      </c>
      <c r="R56" s="64">
        <v>1716</v>
      </c>
      <c r="S56" s="64">
        <v>1719</v>
      </c>
      <c r="T56" s="64">
        <v>1719</v>
      </c>
      <c r="U56" s="64">
        <v>1719</v>
      </c>
      <c r="V56" s="64">
        <v>1719</v>
      </c>
      <c r="W56" s="64">
        <v>1719</v>
      </c>
      <c r="X56" s="65">
        <v>1719</v>
      </c>
      <c r="Y56" s="46"/>
    </row>
    <row r="57" spans="2:25" ht="15" thickBot="1" x14ac:dyDescent="0.25">
      <c r="B57" s="56" t="s">
        <v>51</v>
      </c>
      <c r="C57" s="57"/>
      <c r="D57" s="58"/>
      <c r="E57" s="58"/>
      <c r="F57" s="58"/>
      <c r="G57" s="58"/>
      <c r="H57" s="58"/>
      <c r="I57" s="58"/>
      <c r="J57" s="58"/>
      <c r="K57" s="58"/>
      <c r="L57" s="58"/>
      <c r="M57" s="74">
        <v>-8501.27</v>
      </c>
      <c r="N57" s="74">
        <v>-20717.22</v>
      </c>
      <c r="O57" s="74">
        <v>-4884.3</v>
      </c>
      <c r="P57" s="74">
        <v>0</v>
      </c>
      <c r="Q57" s="74">
        <v>0</v>
      </c>
      <c r="R57" s="74">
        <v>0</v>
      </c>
      <c r="S57" s="74">
        <v>0</v>
      </c>
      <c r="T57" s="74">
        <v>0</v>
      </c>
      <c r="U57" s="74">
        <v>0</v>
      </c>
      <c r="V57" s="74">
        <v>0</v>
      </c>
      <c r="W57" s="74">
        <v>0</v>
      </c>
      <c r="X57" s="75">
        <v>0</v>
      </c>
      <c r="Y57" s="46"/>
    </row>
    <row r="58" spans="2:25" ht="15.75" thickTop="1" thickBot="1" x14ac:dyDescent="0.25">
      <c r="B58" s="91" t="s">
        <v>35</v>
      </c>
      <c r="C58" s="92"/>
      <c r="D58" s="59"/>
      <c r="E58" s="59"/>
      <c r="F58" s="59"/>
      <c r="G58" s="59"/>
      <c r="H58" s="59"/>
      <c r="I58" s="59"/>
      <c r="J58" s="59"/>
      <c r="K58" s="59"/>
      <c r="L58" s="59"/>
      <c r="M58" s="76">
        <f>SUM(M50:M57)</f>
        <v>1325339.1699999997</v>
      </c>
      <c r="N58" s="76">
        <f t="shared" ref="N58:X58" si="8">SUM(N50:N57)</f>
        <v>1392721.6699999997</v>
      </c>
      <c r="O58" s="76">
        <f t="shared" si="8"/>
        <v>1392210.6</v>
      </c>
      <c r="P58" s="76">
        <f t="shared" si="8"/>
        <v>1403826.1199999999</v>
      </c>
      <c r="Q58" s="76">
        <f t="shared" si="8"/>
        <v>3321765.91</v>
      </c>
      <c r="R58" s="76">
        <f t="shared" si="8"/>
        <v>1852432</v>
      </c>
      <c r="S58" s="76">
        <f t="shared" si="8"/>
        <v>1872585</v>
      </c>
      <c r="T58" s="76">
        <f t="shared" si="8"/>
        <v>741131</v>
      </c>
      <c r="U58" s="76">
        <f t="shared" si="8"/>
        <v>753633</v>
      </c>
      <c r="V58" s="76">
        <f t="shared" si="8"/>
        <v>766386</v>
      </c>
      <c r="W58" s="76">
        <f t="shared" si="8"/>
        <v>779393</v>
      </c>
      <c r="X58" s="77">
        <f t="shared" si="8"/>
        <v>792661</v>
      </c>
      <c r="Y58" s="46"/>
    </row>
    <row r="59" spans="2:25" x14ac:dyDescent="0.2"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46"/>
    </row>
    <row r="60" spans="2:25" ht="15" thickBot="1" x14ac:dyDescent="0.25">
      <c r="B60" s="43" t="s">
        <v>52</v>
      </c>
      <c r="Y60" s="46"/>
    </row>
    <row r="61" spans="2:25" x14ac:dyDescent="0.2">
      <c r="B61" s="87"/>
      <c r="C61" s="88"/>
      <c r="D61" s="44"/>
      <c r="E61" s="44"/>
      <c r="F61" s="44"/>
      <c r="G61" s="44"/>
      <c r="H61" s="44"/>
      <c r="I61" s="44"/>
      <c r="J61" s="44"/>
      <c r="K61" s="44"/>
      <c r="L61" s="44"/>
      <c r="M61" s="14" t="str">
        <f>N62 - 1 &amp;" Actual"</f>
        <v>2020 Actual</v>
      </c>
      <c r="N61" s="14" t="str">
        <f>O62 - 1 &amp;" Actual"</f>
        <v>2021 Actual</v>
      </c>
      <c r="O61" s="14" t="str">
        <f>P62 - 1 &amp;" Actual"</f>
        <v>2022 Actual</v>
      </c>
      <c r="P61" s="14" t="str">
        <f>P62 &amp; " Actual"</f>
        <v>2023 Actual</v>
      </c>
      <c r="Q61" s="14" t="str">
        <f>Q62&amp; " Actual"</f>
        <v>2024 Actual</v>
      </c>
      <c r="R61" s="14" t="s">
        <v>12</v>
      </c>
      <c r="S61" s="14" t="s">
        <v>12</v>
      </c>
      <c r="T61" s="45" t="s">
        <v>13</v>
      </c>
      <c r="U61" s="14" t="s">
        <v>14</v>
      </c>
      <c r="V61" s="14" t="s">
        <v>14</v>
      </c>
      <c r="W61" s="14" t="s">
        <v>14</v>
      </c>
      <c r="X61" s="15" t="s">
        <v>14</v>
      </c>
      <c r="Y61" s="46"/>
    </row>
    <row r="62" spans="2:25" x14ac:dyDescent="0.2">
      <c r="B62" s="47"/>
      <c r="C62" s="48"/>
      <c r="D62" s="46"/>
      <c r="E62" s="46"/>
      <c r="F62" s="46"/>
      <c r="G62" s="46"/>
      <c r="H62" s="46"/>
      <c r="I62" s="46"/>
      <c r="J62" s="46"/>
      <c r="K62" s="46"/>
      <c r="L62" s="46"/>
      <c r="M62" s="20">
        <f>N62-1</f>
        <v>2020</v>
      </c>
      <c r="N62" s="49">
        <f>O62-1</f>
        <v>2021</v>
      </c>
      <c r="O62" s="18">
        <f>P62-1</f>
        <v>2022</v>
      </c>
      <c r="P62" s="18">
        <f>Q62-1</f>
        <v>2023</v>
      </c>
      <c r="Q62" s="19">
        <f>R62-1</f>
        <v>2024</v>
      </c>
      <c r="R62" s="19">
        <v>2025</v>
      </c>
      <c r="S62" s="20">
        <v>2026</v>
      </c>
      <c r="T62" s="50">
        <v>2027</v>
      </c>
      <c r="U62" s="20">
        <v>2028</v>
      </c>
      <c r="V62" s="20">
        <v>2029</v>
      </c>
      <c r="W62" s="20">
        <v>2030</v>
      </c>
      <c r="X62" s="21">
        <v>2031</v>
      </c>
      <c r="Y62" s="46"/>
    </row>
    <row r="63" spans="2:25" x14ac:dyDescent="0.2">
      <c r="B63" s="22" t="s">
        <v>15</v>
      </c>
      <c r="C63" s="23"/>
      <c r="D63" s="24"/>
      <c r="E63" s="24"/>
      <c r="F63" s="24"/>
      <c r="G63" s="24"/>
      <c r="H63" s="24"/>
      <c r="I63" s="24"/>
      <c r="J63" s="24"/>
      <c r="K63" s="24"/>
      <c r="L63" s="24"/>
      <c r="M63" s="24" t="s">
        <v>43</v>
      </c>
      <c r="N63" s="24" t="s">
        <v>43</v>
      </c>
      <c r="O63" s="24" t="s">
        <v>43</v>
      </c>
      <c r="P63" s="24" t="s">
        <v>43</v>
      </c>
      <c r="Q63" s="24" t="s">
        <v>43</v>
      </c>
      <c r="R63" s="25" t="s">
        <v>43</v>
      </c>
      <c r="S63" s="25" t="s">
        <v>43</v>
      </c>
      <c r="T63" s="26" t="s">
        <v>43</v>
      </c>
      <c r="U63" s="26" t="s">
        <v>43</v>
      </c>
      <c r="V63" s="26" t="s">
        <v>43</v>
      </c>
      <c r="W63" s="26" t="s">
        <v>43</v>
      </c>
      <c r="X63" s="27" t="s">
        <v>43</v>
      </c>
    </row>
    <row r="64" spans="2:25" x14ac:dyDescent="0.2">
      <c r="B64" s="51" t="s">
        <v>53</v>
      </c>
      <c r="C64" s="52"/>
      <c r="D64" s="46"/>
      <c r="E64" s="46"/>
      <c r="F64" s="46"/>
      <c r="G64" s="46"/>
      <c r="H64" s="46"/>
      <c r="I64" s="46"/>
      <c r="J64" s="46"/>
      <c r="K64" s="46"/>
      <c r="L64" s="46"/>
      <c r="M64" s="64">
        <v>1198288.1499999999</v>
      </c>
      <c r="N64" s="64">
        <v>858010.36</v>
      </c>
      <c r="O64" s="64">
        <v>738015.59</v>
      </c>
      <c r="P64" s="64">
        <v>707431.71</v>
      </c>
      <c r="Q64" s="64">
        <v>1150234.45</v>
      </c>
      <c r="R64" s="64">
        <v>955092</v>
      </c>
      <c r="S64" s="64">
        <v>955092</v>
      </c>
      <c r="T64" s="64">
        <v>1159419</v>
      </c>
      <c r="U64" s="64">
        <v>1161396</v>
      </c>
      <c r="V64" s="64">
        <v>1163392</v>
      </c>
      <c r="W64" s="64">
        <v>1165409</v>
      </c>
      <c r="X64" s="65">
        <v>1167446</v>
      </c>
      <c r="Y64" s="46"/>
    </row>
    <row r="65" spans="2:25" x14ac:dyDescent="0.2">
      <c r="B65" s="54" t="s">
        <v>54</v>
      </c>
      <c r="C65" s="55"/>
      <c r="D65" s="46"/>
      <c r="E65" s="46"/>
      <c r="F65" s="46"/>
      <c r="G65" s="46"/>
      <c r="H65" s="46"/>
      <c r="I65" s="46"/>
      <c r="J65" s="46"/>
      <c r="K65" s="46"/>
      <c r="L65" s="46"/>
      <c r="M65" s="64">
        <v>24163.34</v>
      </c>
      <c r="N65" s="64">
        <v>-84359.41</v>
      </c>
      <c r="O65" s="64">
        <v>32764.02</v>
      </c>
      <c r="P65" s="64">
        <v>-85402.29</v>
      </c>
      <c r="Q65" s="64">
        <v>-50322.19</v>
      </c>
      <c r="R65" s="64">
        <v>0</v>
      </c>
      <c r="S65" s="64">
        <v>0</v>
      </c>
      <c r="T65" s="64">
        <v>0</v>
      </c>
      <c r="U65" s="64">
        <v>0</v>
      </c>
      <c r="V65" s="64">
        <v>0</v>
      </c>
      <c r="W65" s="64">
        <v>0</v>
      </c>
      <c r="X65" s="65">
        <v>0</v>
      </c>
      <c r="Y65" s="46"/>
    </row>
    <row r="66" spans="2:25" ht="15" thickBot="1" x14ac:dyDescent="0.25">
      <c r="B66" s="56" t="s">
        <v>55</v>
      </c>
      <c r="C66" s="57"/>
      <c r="D66" s="58"/>
      <c r="E66" s="58"/>
      <c r="F66" s="58"/>
      <c r="G66" s="58"/>
      <c r="H66" s="58"/>
      <c r="I66" s="58"/>
      <c r="J66" s="58"/>
      <c r="K66" s="58"/>
      <c r="L66" s="58"/>
      <c r="M66" s="74">
        <v>270</v>
      </c>
      <c r="N66" s="74">
        <v>0</v>
      </c>
      <c r="O66" s="74">
        <v>-37320</v>
      </c>
      <c r="P66" s="74">
        <v>0</v>
      </c>
      <c r="Q66" s="74">
        <v>-3241.43</v>
      </c>
      <c r="R66" s="74">
        <v>0</v>
      </c>
      <c r="S66" s="74">
        <v>0</v>
      </c>
      <c r="T66" s="74">
        <v>0</v>
      </c>
      <c r="U66" s="74">
        <v>0</v>
      </c>
      <c r="V66" s="74">
        <v>0</v>
      </c>
      <c r="W66" s="74">
        <v>0</v>
      </c>
      <c r="X66" s="75">
        <v>0</v>
      </c>
      <c r="Y66" s="46"/>
    </row>
    <row r="67" spans="2:25" ht="15.75" thickTop="1" thickBot="1" x14ac:dyDescent="0.25">
      <c r="B67" s="91" t="s">
        <v>35</v>
      </c>
      <c r="C67" s="92"/>
      <c r="D67" s="59"/>
      <c r="E67" s="59"/>
      <c r="F67" s="59"/>
      <c r="G67" s="59"/>
      <c r="H67" s="59"/>
      <c r="I67" s="59"/>
      <c r="J67" s="59"/>
      <c r="K67" s="59"/>
      <c r="L67" s="59"/>
      <c r="M67" s="76">
        <f>SUM(M64:M66)</f>
        <v>1222721.49</v>
      </c>
      <c r="N67" s="76">
        <f t="shared" ref="N67:X67" si="9">SUM(N64:N66)</f>
        <v>773650.95</v>
      </c>
      <c r="O67" s="76">
        <f t="shared" si="9"/>
        <v>733459.61</v>
      </c>
      <c r="P67" s="76">
        <f t="shared" si="9"/>
        <v>622029.41999999993</v>
      </c>
      <c r="Q67" s="76">
        <f t="shared" si="9"/>
        <v>1096670.83</v>
      </c>
      <c r="R67" s="76">
        <f t="shared" si="9"/>
        <v>955092</v>
      </c>
      <c r="S67" s="76">
        <f t="shared" si="9"/>
        <v>955092</v>
      </c>
      <c r="T67" s="76">
        <f t="shared" si="9"/>
        <v>1159419</v>
      </c>
      <c r="U67" s="76">
        <f t="shared" si="9"/>
        <v>1161396</v>
      </c>
      <c r="V67" s="76">
        <f t="shared" si="9"/>
        <v>1163392</v>
      </c>
      <c r="W67" s="76">
        <f t="shared" si="9"/>
        <v>1165409</v>
      </c>
      <c r="X67" s="77">
        <f t="shared" si="9"/>
        <v>1167446</v>
      </c>
      <c r="Y67" s="46"/>
    </row>
    <row r="68" spans="2:25" x14ac:dyDescent="0.2"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46"/>
    </row>
    <row r="69" spans="2:25" x14ac:dyDescent="0.2">
      <c r="B69" s="43" t="s">
        <v>56</v>
      </c>
      <c r="Y69" s="46"/>
    </row>
    <row r="70" spans="2:25" x14ac:dyDescent="0.2">
      <c r="B70" s="87"/>
      <c r="C70" s="88"/>
      <c r="D70" s="44"/>
      <c r="E70" s="44"/>
      <c r="F70" s="44"/>
      <c r="G70" s="44"/>
      <c r="H70" s="44"/>
      <c r="I70" s="44"/>
      <c r="J70" s="44"/>
      <c r="K70" s="44"/>
      <c r="L70" s="44"/>
      <c r="M70" s="14" t="str">
        <f>N71 - 1 &amp;" Actual"</f>
        <v>2020 Actual</v>
      </c>
      <c r="N70" s="14" t="str">
        <f>O71 - 1 &amp;" Actual"</f>
        <v>2021 Actual</v>
      </c>
      <c r="O70" s="14" t="str">
        <f>P71 - 1 &amp;" Actual"</f>
        <v>2022 Actual</v>
      </c>
      <c r="P70" s="14" t="str">
        <f>P71 &amp; " Actual"</f>
        <v>2023 Actual</v>
      </c>
      <c r="Q70" s="14" t="str">
        <f>Q71&amp; " Actual"</f>
        <v>2024 Actual</v>
      </c>
      <c r="R70" s="14" t="s">
        <v>12</v>
      </c>
      <c r="S70" s="14" t="s">
        <v>12</v>
      </c>
      <c r="T70" s="45" t="s">
        <v>13</v>
      </c>
      <c r="U70" s="14" t="s">
        <v>14</v>
      </c>
      <c r="V70" s="14" t="s">
        <v>14</v>
      </c>
      <c r="W70" s="14" t="s">
        <v>14</v>
      </c>
      <c r="X70" s="15" t="s">
        <v>14</v>
      </c>
      <c r="Y70" s="46"/>
    </row>
    <row r="71" spans="2:25" x14ac:dyDescent="0.2">
      <c r="B71" s="47"/>
      <c r="C71" s="48"/>
      <c r="D71" s="46"/>
      <c r="E71" s="46"/>
      <c r="F71" s="46"/>
      <c r="G71" s="46"/>
      <c r="H71" s="46"/>
      <c r="I71" s="46"/>
      <c r="J71" s="46"/>
      <c r="K71" s="46"/>
      <c r="L71" s="46"/>
      <c r="M71" s="20">
        <f>N71-1</f>
        <v>2020</v>
      </c>
      <c r="N71" s="49">
        <f>O71-1</f>
        <v>2021</v>
      </c>
      <c r="O71" s="18">
        <f>P71-1</f>
        <v>2022</v>
      </c>
      <c r="P71" s="18">
        <f>Q71-1</f>
        <v>2023</v>
      </c>
      <c r="Q71" s="19">
        <f>R71-1</f>
        <v>2024</v>
      </c>
      <c r="R71" s="19">
        <v>2025</v>
      </c>
      <c r="S71" s="20">
        <v>2026</v>
      </c>
      <c r="T71" s="50">
        <v>2027</v>
      </c>
      <c r="U71" s="20">
        <v>2028</v>
      </c>
      <c r="V71" s="20">
        <v>2029</v>
      </c>
      <c r="W71" s="20">
        <v>2030</v>
      </c>
      <c r="X71" s="21">
        <v>2031</v>
      </c>
      <c r="Y71" s="46"/>
    </row>
    <row r="72" spans="2:25" x14ac:dyDescent="0.2">
      <c r="B72" s="22" t="s">
        <v>15</v>
      </c>
      <c r="C72" s="23"/>
      <c r="D72" s="24"/>
      <c r="E72" s="24"/>
      <c r="F72" s="24"/>
      <c r="G72" s="24"/>
      <c r="H72" s="24"/>
      <c r="I72" s="24"/>
      <c r="J72" s="24"/>
      <c r="K72" s="24"/>
      <c r="L72" s="24"/>
      <c r="M72" s="24" t="s">
        <v>43</v>
      </c>
      <c r="N72" s="24" t="s">
        <v>43</v>
      </c>
      <c r="O72" s="24" t="s">
        <v>43</v>
      </c>
      <c r="P72" s="24" t="s">
        <v>43</v>
      </c>
      <c r="Q72" s="24" t="s">
        <v>43</v>
      </c>
      <c r="R72" s="25" t="s">
        <v>43</v>
      </c>
      <c r="S72" s="25" t="s">
        <v>43</v>
      </c>
      <c r="T72" s="26" t="s">
        <v>43</v>
      </c>
      <c r="U72" s="26" t="s">
        <v>43</v>
      </c>
      <c r="V72" s="26" t="s">
        <v>43</v>
      </c>
      <c r="W72" s="26" t="s">
        <v>43</v>
      </c>
      <c r="X72" s="27" t="s">
        <v>43</v>
      </c>
    </row>
    <row r="73" spans="2:25" x14ac:dyDescent="0.2">
      <c r="B73" s="51" t="s">
        <v>57</v>
      </c>
      <c r="C73" s="52"/>
      <c r="D73" s="46"/>
      <c r="E73" s="46"/>
      <c r="F73" s="46"/>
      <c r="G73" s="46"/>
      <c r="H73" s="46"/>
      <c r="I73" s="46"/>
      <c r="J73" s="46"/>
      <c r="K73" s="46"/>
      <c r="L73" s="46"/>
      <c r="M73" s="64">
        <v>-1296470.83</v>
      </c>
      <c r="N73" s="64">
        <v>-944675.59</v>
      </c>
      <c r="O73" s="64">
        <v>-932425.41</v>
      </c>
      <c r="P73" s="64">
        <v>-928988.99</v>
      </c>
      <c r="Q73" s="64">
        <v>-1442895.08</v>
      </c>
      <c r="R73" s="64">
        <v>-1165584</v>
      </c>
      <c r="S73" s="64">
        <v>-1165584</v>
      </c>
      <c r="T73" s="64">
        <v>-1167545</v>
      </c>
      <c r="U73" s="64">
        <v>-1169522</v>
      </c>
      <c r="V73" s="64">
        <v>-1171518</v>
      </c>
      <c r="W73" s="64">
        <v>-1173535</v>
      </c>
      <c r="X73" s="65">
        <v>-1175572</v>
      </c>
      <c r="Y73" s="46"/>
    </row>
    <row r="74" spans="2:25" ht="15" thickBot="1" x14ac:dyDescent="0.25">
      <c r="B74" s="56" t="s">
        <v>55</v>
      </c>
      <c r="C74" s="57"/>
      <c r="D74" s="58"/>
      <c r="E74" s="58"/>
      <c r="F74" s="58"/>
      <c r="G74" s="58"/>
      <c r="H74" s="58"/>
      <c r="I74" s="58"/>
      <c r="J74" s="58"/>
      <c r="K74" s="58"/>
      <c r="L74" s="58"/>
      <c r="M74" s="74">
        <v>407093.34</v>
      </c>
      <c r="N74" s="74">
        <v>-8381.4500000000007</v>
      </c>
      <c r="O74" s="74">
        <v>-77744.25</v>
      </c>
      <c r="P74" s="74">
        <v>40762.019999999997</v>
      </c>
      <c r="Q74" s="74">
        <v>-70.819999999999993</v>
      </c>
      <c r="R74" s="74">
        <v>1284</v>
      </c>
      <c r="S74" s="74">
        <v>1315</v>
      </c>
      <c r="T74" s="74">
        <v>1341</v>
      </c>
      <c r="U74" s="74">
        <v>1368</v>
      </c>
      <c r="V74" s="74">
        <v>1395</v>
      </c>
      <c r="W74" s="74">
        <v>1423</v>
      </c>
      <c r="X74" s="75">
        <v>1452</v>
      </c>
      <c r="Y74" s="46"/>
    </row>
    <row r="75" spans="2:25" ht="15.75" thickTop="1" thickBot="1" x14ac:dyDescent="0.25">
      <c r="B75" s="91" t="s">
        <v>35</v>
      </c>
      <c r="C75" s="92"/>
      <c r="D75" s="59"/>
      <c r="E75" s="59"/>
      <c r="F75" s="59"/>
      <c r="G75" s="59"/>
      <c r="H75" s="59"/>
      <c r="I75" s="59"/>
      <c r="J75" s="59"/>
      <c r="K75" s="59"/>
      <c r="L75" s="59"/>
      <c r="M75" s="76">
        <f t="shared" ref="M75:X75" si="10">SUM(M73:M74)</f>
        <v>-889377.49</v>
      </c>
      <c r="N75" s="76">
        <f t="shared" si="10"/>
        <v>-953057.03999999992</v>
      </c>
      <c r="O75" s="76">
        <f t="shared" si="10"/>
        <v>-1010169.66</v>
      </c>
      <c r="P75" s="76">
        <f t="shared" si="10"/>
        <v>-888226.97</v>
      </c>
      <c r="Q75" s="76">
        <f t="shared" si="10"/>
        <v>-1442965.9000000001</v>
      </c>
      <c r="R75" s="76">
        <f t="shared" si="10"/>
        <v>-1164300</v>
      </c>
      <c r="S75" s="76">
        <f t="shared" si="10"/>
        <v>-1164269</v>
      </c>
      <c r="T75" s="76">
        <f t="shared" si="10"/>
        <v>-1166204</v>
      </c>
      <c r="U75" s="76">
        <f t="shared" si="10"/>
        <v>-1168154</v>
      </c>
      <c r="V75" s="76">
        <f t="shared" si="10"/>
        <v>-1170123</v>
      </c>
      <c r="W75" s="76">
        <f t="shared" si="10"/>
        <v>-1172112</v>
      </c>
      <c r="X75" s="77">
        <f t="shared" si="10"/>
        <v>-1174120</v>
      </c>
      <c r="Y75" s="46"/>
    </row>
    <row r="76" spans="2:25" x14ac:dyDescent="0.2"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46"/>
    </row>
    <row r="77" spans="2:25" ht="15" thickBot="1" x14ac:dyDescent="0.25">
      <c r="B77" s="43" t="s">
        <v>58</v>
      </c>
      <c r="C77" s="61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</row>
    <row r="78" spans="2:25" x14ac:dyDescent="0.2">
      <c r="B78" s="87"/>
      <c r="C78" s="88"/>
      <c r="M78" s="14" t="str">
        <f>N79 - 1 &amp;" Actual"</f>
        <v>2020 Actual</v>
      </c>
      <c r="N78" s="14" t="str">
        <f>O79 - 1 &amp;" Actual"</f>
        <v>2021 Actual</v>
      </c>
      <c r="O78" s="14" t="str">
        <f>P79 - 1 &amp;" Actual"</f>
        <v>2022 Actual</v>
      </c>
      <c r="P78" s="14" t="str">
        <f>P79 &amp; " Actual"</f>
        <v>2023 Actual</v>
      </c>
      <c r="Q78" s="14" t="str">
        <f>Q79&amp; " Actual"</f>
        <v>2024 Actual</v>
      </c>
      <c r="R78" s="14" t="s">
        <v>12</v>
      </c>
      <c r="S78" s="14" t="s">
        <v>12</v>
      </c>
      <c r="T78" s="45" t="s">
        <v>13</v>
      </c>
      <c r="U78" s="14" t="s">
        <v>14</v>
      </c>
      <c r="V78" s="14" t="s">
        <v>14</v>
      </c>
      <c r="W78" s="14" t="s">
        <v>14</v>
      </c>
      <c r="X78" s="15" t="s">
        <v>14</v>
      </c>
    </row>
    <row r="79" spans="2:25" x14ac:dyDescent="0.2">
      <c r="B79" s="47"/>
      <c r="C79" s="48"/>
      <c r="M79" s="20">
        <f>N79-1</f>
        <v>2020</v>
      </c>
      <c r="N79" s="49">
        <f>O79-1</f>
        <v>2021</v>
      </c>
      <c r="O79" s="18">
        <f>P79-1</f>
        <v>2022</v>
      </c>
      <c r="P79" s="18">
        <f>Q79-1</f>
        <v>2023</v>
      </c>
      <c r="Q79" s="19">
        <f>R79-1</f>
        <v>2024</v>
      </c>
      <c r="R79" s="19">
        <v>2025</v>
      </c>
      <c r="S79" s="20">
        <v>2026</v>
      </c>
      <c r="T79" s="50">
        <v>2027</v>
      </c>
      <c r="U79" s="20">
        <v>2028</v>
      </c>
      <c r="V79" s="20">
        <v>2029</v>
      </c>
      <c r="W79" s="20">
        <v>2030</v>
      </c>
      <c r="X79" s="21">
        <v>2031</v>
      </c>
    </row>
    <row r="80" spans="2:25" x14ac:dyDescent="0.2">
      <c r="B80" s="22" t="s">
        <v>15</v>
      </c>
      <c r="C80" s="23"/>
      <c r="D80" s="24"/>
      <c r="E80" s="24"/>
      <c r="F80" s="24"/>
      <c r="G80" s="24"/>
      <c r="H80" s="24"/>
      <c r="I80" s="24"/>
      <c r="J80" s="24"/>
      <c r="K80" s="24"/>
      <c r="L80" s="24"/>
      <c r="M80" s="24" t="s">
        <v>43</v>
      </c>
      <c r="N80" s="24" t="s">
        <v>43</v>
      </c>
      <c r="O80" s="24" t="s">
        <v>43</v>
      </c>
      <c r="P80" s="24" t="s">
        <v>43</v>
      </c>
      <c r="Q80" s="24" t="s">
        <v>43</v>
      </c>
      <c r="R80" s="25" t="s">
        <v>43</v>
      </c>
      <c r="S80" s="25" t="s">
        <v>43</v>
      </c>
      <c r="T80" s="26" t="s">
        <v>43</v>
      </c>
      <c r="U80" s="26" t="s">
        <v>43</v>
      </c>
      <c r="V80" s="26" t="s">
        <v>43</v>
      </c>
      <c r="W80" s="26" t="s">
        <v>43</v>
      </c>
      <c r="X80" s="27" t="s">
        <v>43</v>
      </c>
    </row>
    <row r="81" spans="2:24" x14ac:dyDescent="0.2">
      <c r="B81" s="93" t="s">
        <v>59</v>
      </c>
      <c r="C81" s="94"/>
      <c r="M81" s="64">
        <v>7335016.9900000002</v>
      </c>
      <c r="N81" s="64">
        <v>-1783277.6</v>
      </c>
      <c r="O81" s="64">
        <v>-372757.67</v>
      </c>
      <c r="P81" s="64">
        <v>85675.64</v>
      </c>
      <c r="Q81" s="64">
        <v>-169704.37</v>
      </c>
      <c r="R81" s="64">
        <v>0</v>
      </c>
      <c r="S81" s="64">
        <v>0</v>
      </c>
      <c r="T81" s="64">
        <v>0</v>
      </c>
      <c r="U81" s="64">
        <v>0</v>
      </c>
      <c r="V81" s="64">
        <v>0</v>
      </c>
      <c r="W81" s="64">
        <v>0</v>
      </c>
      <c r="X81" s="65">
        <v>0</v>
      </c>
    </row>
    <row r="82" spans="2:24" x14ac:dyDescent="0.2">
      <c r="B82" s="51" t="s">
        <v>73</v>
      </c>
      <c r="C82" s="52"/>
      <c r="M82" s="64">
        <v>478589.45</v>
      </c>
      <c r="N82" s="64">
        <v>521573</v>
      </c>
      <c r="O82" s="64">
        <v>545815</v>
      </c>
      <c r="P82" s="64">
        <v>471140</v>
      </c>
      <c r="Q82" s="64">
        <v>331188.8</v>
      </c>
      <c r="R82" s="64">
        <v>317856.96741205396</v>
      </c>
      <c r="S82" s="64">
        <v>332032.78901762201</v>
      </c>
      <c r="T82" s="64">
        <v>346376.79391723796</v>
      </c>
      <c r="U82" s="64">
        <v>351681.45786743198</v>
      </c>
      <c r="V82" s="64">
        <v>374967.05677458999</v>
      </c>
      <c r="W82" s="64">
        <v>382466.51932558994</v>
      </c>
      <c r="X82" s="65">
        <v>388327.21901301999</v>
      </c>
    </row>
    <row r="83" spans="2:24" x14ac:dyDescent="0.2">
      <c r="B83" s="93" t="s">
        <v>60</v>
      </c>
      <c r="C83" s="94"/>
      <c r="M83" s="64">
        <v>331973.73000000004</v>
      </c>
      <c r="N83" s="64">
        <v>219761.88</v>
      </c>
      <c r="O83" s="64">
        <v>0</v>
      </c>
      <c r="P83" s="64">
        <v>0</v>
      </c>
      <c r="Q83" s="64">
        <v>0</v>
      </c>
      <c r="R83" s="64">
        <v>0</v>
      </c>
      <c r="S83" s="64">
        <v>0</v>
      </c>
      <c r="T83" s="64">
        <v>0</v>
      </c>
      <c r="U83" s="64">
        <v>0</v>
      </c>
      <c r="V83" s="64">
        <v>0</v>
      </c>
      <c r="W83" s="64">
        <v>0</v>
      </c>
      <c r="X83" s="65">
        <v>0</v>
      </c>
    </row>
    <row r="84" spans="2:24" x14ac:dyDescent="0.2">
      <c r="B84" s="93" t="s">
        <v>61</v>
      </c>
      <c r="C84" s="94"/>
      <c r="M84" s="64">
        <v>208618.98</v>
      </c>
      <c r="N84" s="64">
        <v>191110.34</v>
      </c>
      <c r="O84" s="64">
        <v>220044.39</v>
      </c>
      <c r="P84" s="64">
        <v>180762.97999999998</v>
      </c>
      <c r="Q84" s="64">
        <v>210521.65</v>
      </c>
      <c r="R84" s="64">
        <v>197305</v>
      </c>
      <c r="S84" s="64">
        <v>197305</v>
      </c>
      <c r="T84" s="64">
        <v>200974.9</v>
      </c>
      <c r="U84" s="64">
        <v>200974.9</v>
      </c>
      <c r="V84" s="64">
        <v>200974.9</v>
      </c>
      <c r="W84" s="64">
        <v>200974.9</v>
      </c>
      <c r="X84" s="65">
        <v>200974.9</v>
      </c>
    </row>
    <row r="85" spans="2:24" ht="15" thickBot="1" x14ac:dyDescent="0.25">
      <c r="B85" s="51" t="s">
        <v>55</v>
      </c>
      <c r="C85" s="53"/>
      <c r="M85" s="74">
        <v>15609.27</v>
      </c>
      <c r="N85" s="74">
        <v>0</v>
      </c>
      <c r="O85" s="74">
        <v>0</v>
      </c>
      <c r="P85" s="74">
        <v>0</v>
      </c>
      <c r="Q85" s="74">
        <v>0</v>
      </c>
      <c r="R85" s="74">
        <v>0</v>
      </c>
      <c r="S85" s="74">
        <v>0</v>
      </c>
      <c r="T85" s="74">
        <v>0</v>
      </c>
      <c r="U85" s="74">
        <v>0</v>
      </c>
      <c r="V85" s="74">
        <v>0</v>
      </c>
      <c r="W85" s="74">
        <v>0</v>
      </c>
      <c r="X85" s="75">
        <v>0</v>
      </c>
    </row>
    <row r="86" spans="2:24" ht="15.75" thickTop="1" thickBot="1" x14ac:dyDescent="0.25">
      <c r="B86" s="91" t="s">
        <v>35</v>
      </c>
      <c r="C86" s="92"/>
      <c r="M86" s="76">
        <f>SUM(M81:M85)</f>
        <v>8369808.4200000009</v>
      </c>
      <c r="N86" s="76">
        <f t="shared" ref="N86:X86" si="11">SUM(N81:N85)</f>
        <v>-850832.38000000012</v>
      </c>
      <c r="O86" s="76">
        <f t="shared" si="11"/>
        <v>393101.72000000003</v>
      </c>
      <c r="P86" s="76">
        <f t="shared" si="11"/>
        <v>737578.62</v>
      </c>
      <c r="Q86" s="76">
        <f t="shared" si="11"/>
        <v>372006.07999999996</v>
      </c>
      <c r="R86" s="76">
        <f t="shared" si="11"/>
        <v>515161.96741205396</v>
      </c>
      <c r="S86" s="76">
        <f t="shared" si="11"/>
        <v>529337.78901762201</v>
      </c>
      <c r="T86" s="76">
        <f t="shared" si="11"/>
        <v>547351.69391723792</v>
      </c>
      <c r="U86" s="76">
        <f t="shared" si="11"/>
        <v>552656.35786743194</v>
      </c>
      <c r="V86" s="76">
        <f t="shared" si="11"/>
        <v>575941.95677458995</v>
      </c>
      <c r="W86" s="76">
        <f t="shared" si="11"/>
        <v>583441.4193255899</v>
      </c>
      <c r="X86" s="77">
        <f t="shared" si="11"/>
        <v>589302.11901301995</v>
      </c>
    </row>
    <row r="87" spans="2:24" x14ac:dyDescent="0.2">
      <c r="B87" s="61"/>
      <c r="C87" s="63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</row>
    <row r="88" spans="2:24" ht="15" thickBot="1" x14ac:dyDescent="0.25">
      <c r="B88" s="43" t="s">
        <v>62</v>
      </c>
      <c r="C88" s="61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</row>
    <row r="89" spans="2:24" x14ac:dyDescent="0.2">
      <c r="B89" s="87"/>
      <c r="C89" s="88"/>
      <c r="M89" s="14" t="str">
        <f>N90 - 1 &amp;" Actual"</f>
        <v>2020 Actual</v>
      </c>
      <c r="N89" s="14" t="str">
        <f>O90 - 1 &amp;" Actual"</f>
        <v>2021 Actual</v>
      </c>
      <c r="O89" s="14" t="str">
        <f>P90 - 1 &amp;" Actual"</f>
        <v>2022 Actual</v>
      </c>
      <c r="P89" s="14" t="str">
        <f>P90 &amp; " Actual"</f>
        <v>2023 Actual</v>
      </c>
      <c r="Q89" s="14" t="str">
        <f>Q90&amp; " Actual"</f>
        <v>2024 Actual</v>
      </c>
      <c r="R89" s="14" t="s">
        <v>12</v>
      </c>
      <c r="S89" s="14" t="s">
        <v>12</v>
      </c>
      <c r="T89" s="45" t="s">
        <v>13</v>
      </c>
      <c r="U89" s="14" t="s">
        <v>14</v>
      </c>
      <c r="V89" s="14" t="s">
        <v>14</v>
      </c>
      <c r="W89" s="14" t="s">
        <v>14</v>
      </c>
      <c r="X89" s="15" t="s">
        <v>14</v>
      </c>
    </row>
    <row r="90" spans="2:24" x14ac:dyDescent="0.2">
      <c r="B90" s="47"/>
      <c r="C90" s="48"/>
      <c r="M90" s="20">
        <f>N90-1</f>
        <v>2020</v>
      </c>
      <c r="N90" s="49">
        <f>O90-1</f>
        <v>2021</v>
      </c>
      <c r="O90" s="18">
        <f>P90-1</f>
        <v>2022</v>
      </c>
      <c r="P90" s="18">
        <f>Q90-1</f>
        <v>2023</v>
      </c>
      <c r="Q90" s="19">
        <f>R90-1</f>
        <v>2024</v>
      </c>
      <c r="R90" s="19">
        <v>2025</v>
      </c>
      <c r="S90" s="20">
        <v>2026</v>
      </c>
      <c r="T90" s="50">
        <v>2027</v>
      </c>
      <c r="U90" s="20">
        <v>2028</v>
      </c>
      <c r="V90" s="20">
        <v>2029</v>
      </c>
      <c r="W90" s="20">
        <v>2030</v>
      </c>
      <c r="X90" s="21">
        <v>2031</v>
      </c>
    </row>
    <row r="91" spans="2:24" x14ac:dyDescent="0.2">
      <c r="B91" s="22" t="s">
        <v>15</v>
      </c>
      <c r="C91" s="23"/>
      <c r="D91" s="24"/>
      <c r="E91" s="24"/>
      <c r="F91" s="24"/>
      <c r="G91" s="24"/>
      <c r="H91" s="24"/>
      <c r="I91" s="24"/>
      <c r="J91" s="24"/>
      <c r="K91" s="24"/>
      <c r="L91" s="24"/>
      <c r="M91" s="24" t="s">
        <v>43</v>
      </c>
      <c r="N91" s="24" t="s">
        <v>43</v>
      </c>
      <c r="O91" s="24" t="s">
        <v>43</v>
      </c>
      <c r="P91" s="24" t="s">
        <v>43</v>
      </c>
      <c r="Q91" s="24" t="s">
        <v>43</v>
      </c>
      <c r="R91" s="25" t="s">
        <v>43</v>
      </c>
      <c r="S91" s="25" t="s">
        <v>43</v>
      </c>
      <c r="T91" s="26" t="s">
        <v>43</v>
      </c>
      <c r="U91" s="26" t="s">
        <v>43</v>
      </c>
      <c r="V91" s="26" t="s">
        <v>43</v>
      </c>
      <c r="W91" s="26" t="s">
        <v>43</v>
      </c>
      <c r="X91" s="27" t="s">
        <v>43</v>
      </c>
    </row>
    <row r="92" spans="2:24" x14ac:dyDescent="0.2">
      <c r="B92" s="93" t="s">
        <v>63</v>
      </c>
      <c r="C92" s="94"/>
      <c r="M92" s="64">
        <v>-6660667.6600000001</v>
      </c>
      <c r="N92" s="64">
        <v>1783277.6</v>
      </c>
      <c r="O92" s="64">
        <v>372757.67000000004</v>
      </c>
      <c r="P92" s="64">
        <v>-85675.64</v>
      </c>
      <c r="Q92" s="64">
        <v>166155.97</v>
      </c>
      <c r="R92" s="64">
        <v>0</v>
      </c>
      <c r="S92" s="64">
        <v>0</v>
      </c>
      <c r="T92" s="64">
        <v>0</v>
      </c>
      <c r="U92" s="64">
        <v>0</v>
      </c>
      <c r="V92" s="64">
        <v>0</v>
      </c>
      <c r="W92" s="64">
        <v>0</v>
      </c>
      <c r="X92" s="65">
        <v>0</v>
      </c>
    </row>
    <row r="93" spans="2:24" x14ac:dyDescent="0.2">
      <c r="B93" s="51" t="s">
        <v>64</v>
      </c>
      <c r="C93" s="52"/>
      <c r="M93" s="64">
        <v>-657705</v>
      </c>
      <c r="N93" s="64">
        <v>0</v>
      </c>
      <c r="O93" s="64">
        <v>0</v>
      </c>
      <c r="P93" s="64">
        <v>0</v>
      </c>
      <c r="Q93" s="64">
        <v>0</v>
      </c>
      <c r="R93" s="64">
        <v>0</v>
      </c>
      <c r="S93" s="64">
        <v>0</v>
      </c>
      <c r="T93" s="64">
        <v>0</v>
      </c>
      <c r="U93" s="64">
        <v>0</v>
      </c>
      <c r="V93" s="64">
        <v>0</v>
      </c>
      <c r="W93" s="64">
        <v>0</v>
      </c>
      <c r="X93" s="65">
        <v>0</v>
      </c>
    </row>
    <row r="94" spans="2:24" x14ac:dyDescent="0.2">
      <c r="B94" s="51" t="s">
        <v>74</v>
      </c>
      <c r="C94" s="52"/>
      <c r="M94" s="64">
        <v>-340469.08</v>
      </c>
      <c r="N94" s="64">
        <v>-336142.16</v>
      </c>
      <c r="O94" s="64">
        <v>-283479.59999999998</v>
      </c>
      <c r="P94" s="64">
        <v>-282792.75999999995</v>
      </c>
      <c r="Q94" s="64">
        <v>-271228.75</v>
      </c>
      <c r="R94" s="64">
        <v>-266167.28136999998</v>
      </c>
      <c r="S94" s="64">
        <v>-278037.84041</v>
      </c>
      <c r="T94" s="64">
        <v>-290049.23288999998</v>
      </c>
      <c r="U94" s="64">
        <v>-294491.25595999998</v>
      </c>
      <c r="V94" s="64">
        <v>-313990.16645000002</v>
      </c>
      <c r="W94" s="64">
        <v>-320270.07144999999</v>
      </c>
      <c r="X94" s="65">
        <v>-325177.70809999999</v>
      </c>
    </row>
    <row r="95" spans="2:24" x14ac:dyDescent="0.2">
      <c r="B95" s="93" t="s">
        <v>65</v>
      </c>
      <c r="C95" s="94"/>
      <c r="M95" s="64">
        <v>-331973.73</v>
      </c>
      <c r="N95" s="64">
        <v>-219761.88</v>
      </c>
      <c r="O95" s="64">
        <v>0</v>
      </c>
      <c r="P95" s="64">
        <v>0</v>
      </c>
      <c r="Q95" s="64">
        <v>0</v>
      </c>
      <c r="R95" s="64">
        <v>0</v>
      </c>
      <c r="S95" s="64">
        <v>0</v>
      </c>
      <c r="T95" s="64">
        <v>0</v>
      </c>
      <c r="U95" s="64">
        <v>0</v>
      </c>
      <c r="V95" s="64">
        <v>0</v>
      </c>
      <c r="W95" s="64">
        <v>0</v>
      </c>
      <c r="X95" s="65">
        <v>0</v>
      </c>
    </row>
    <row r="96" spans="2:24" x14ac:dyDescent="0.2">
      <c r="B96" s="93" t="s">
        <v>66</v>
      </c>
      <c r="C96" s="94"/>
      <c r="M96" s="64">
        <v>-112893.72</v>
      </c>
      <c r="N96" s="64">
        <v>-142261</v>
      </c>
      <c r="O96" s="64">
        <v>-109270.01000000001</v>
      </c>
      <c r="P96" s="64">
        <v>-104865.9</v>
      </c>
      <c r="Q96" s="64">
        <v>-65530.84</v>
      </c>
      <c r="R96" s="64">
        <v>-70880.52188</v>
      </c>
      <c r="S96" s="64">
        <v>-71435.52188</v>
      </c>
      <c r="T96" s="64">
        <v>-68273.631900000008</v>
      </c>
      <c r="U96" s="64">
        <v>-68417.493600000002</v>
      </c>
      <c r="V96" s="64">
        <v>-68273.631900000008</v>
      </c>
      <c r="W96" s="64">
        <v>-68273.631900000008</v>
      </c>
      <c r="X96" s="65">
        <v>-68273.631900000008</v>
      </c>
    </row>
    <row r="97" spans="2:24" ht="15" thickBot="1" x14ac:dyDescent="0.25">
      <c r="B97" s="51" t="s">
        <v>67</v>
      </c>
      <c r="C97" s="53"/>
      <c r="M97" s="74">
        <v>-3663.02</v>
      </c>
      <c r="N97" s="74">
        <v>0</v>
      </c>
      <c r="O97" s="74">
        <v>0</v>
      </c>
      <c r="P97" s="74">
        <v>0</v>
      </c>
      <c r="Q97" s="74">
        <v>0</v>
      </c>
      <c r="R97" s="74">
        <v>-35751.999960000001</v>
      </c>
      <c r="S97" s="74">
        <v>-35751.999960000001</v>
      </c>
      <c r="T97" s="74">
        <v>-35752</v>
      </c>
      <c r="U97" s="74">
        <v>-35850</v>
      </c>
      <c r="V97" s="74">
        <v>-35752</v>
      </c>
      <c r="W97" s="74">
        <v>-34408.38901436</v>
      </c>
      <c r="X97" s="75">
        <v>-19534.569522009999</v>
      </c>
    </row>
    <row r="98" spans="2:24" ht="15.75" thickTop="1" thickBot="1" x14ac:dyDescent="0.25">
      <c r="B98" s="91" t="s">
        <v>35</v>
      </c>
      <c r="C98" s="92"/>
      <c r="M98" s="76">
        <f t="shared" ref="M98:X98" si="12">SUM(M92:M97)</f>
        <v>-8107372.21</v>
      </c>
      <c r="N98" s="76">
        <f t="shared" si="12"/>
        <v>1085112.56</v>
      </c>
      <c r="O98" s="76">
        <f t="shared" si="12"/>
        <v>-19991.939999999944</v>
      </c>
      <c r="P98" s="76">
        <f t="shared" si="12"/>
        <v>-473334.29999999993</v>
      </c>
      <c r="Q98" s="76">
        <f t="shared" si="12"/>
        <v>-170603.62</v>
      </c>
      <c r="R98" s="76">
        <f t="shared" si="12"/>
        <v>-372799.80320999998</v>
      </c>
      <c r="S98" s="76">
        <f t="shared" si="12"/>
        <v>-385225.36225000001</v>
      </c>
      <c r="T98" s="76">
        <f t="shared" si="12"/>
        <v>-394074.86479000002</v>
      </c>
      <c r="U98" s="76">
        <f t="shared" si="12"/>
        <v>-398758.74955999997</v>
      </c>
      <c r="V98" s="76">
        <f t="shared" si="12"/>
        <v>-418015.79835000006</v>
      </c>
      <c r="W98" s="76">
        <f t="shared" si="12"/>
        <v>-422952.09236436</v>
      </c>
      <c r="X98" s="77">
        <f t="shared" si="12"/>
        <v>-412985.90952200996</v>
      </c>
    </row>
    <row r="99" spans="2:24" x14ac:dyDescent="0.2">
      <c r="B99" s="61"/>
      <c r="C99" s="63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</row>
    <row r="100" spans="2:24" ht="15" thickBot="1" x14ac:dyDescent="0.25">
      <c r="B100" s="43" t="s">
        <v>68</v>
      </c>
      <c r="C100" s="61"/>
      <c r="M100" s="62"/>
      <c r="N100" s="62"/>
      <c r="O100" s="62"/>
      <c r="P100" s="62"/>
      <c r="R100" s="62"/>
      <c r="S100" s="62"/>
      <c r="T100" s="62"/>
      <c r="U100" s="62"/>
      <c r="V100" s="62"/>
      <c r="W100" s="62"/>
      <c r="X100" s="62"/>
    </row>
    <row r="101" spans="2:24" x14ac:dyDescent="0.2">
      <c r="B101" s="87"/>
      <c r="C101" s="88"/>
      <c r="M101" s="14" t="str">
        <f>N102 - 1 &amp;" Actual"</f>
        <v>2020 Actual</v>
      </c>
      <c r="N101" s="14" t="str">
        <f>O102 - 1 &amp;" Actual"</f>
        <v>2021 Actual</v>
      </c>
      <c r="O101" s="14" t="str">
        <f>P102 - 1 &amp;" Actual"</f>
        <v>2022 Actual</v>
      </c>
      <c r="P101" s="14" t="str">
        <f>P102 &amp; " Actual"</f>
        <v>2023 Actual</v>
      </c>
      <c r="Q101" s="14" t="str">
        <f>Q102&amp; " Actual"</f>
        <v>2024 Actual</v>
      </c>
      <c r="R101" s="14" t="s">
        <v>12</v>
      </c>
      <c r="S101" s="14" t="s">
        <v>12</v>
      </c>
      <c r="T101" s="45" t="s">
        <v>13</v>
      </c>
      <c r="U101" s="14" t="s">
        <v>14</v>
      </c>
      <c r="V101" s="14" t="s">
        <v>14</v>
      </c>
      <c r="W101" s="14" t="s">
        <v>14</v>
      </c>
      <c r="X101" s="15" t="s">
        <v>14</v>
      </c>
    </row>
    <row r="102" spans="2:24" x14ac:dyDescent="0.2">
      <c r="B102" s="47"/>
      <c r="C102" s="48"/>
      <c r="M102" s="20">
        <f>N102-1</f>
        <v>2020</v>
      </c>
      <c r="N102" s="49">
        <f>O102-1</f>
        <v>2021</v>
      </c>
      <c r="O102" s="18">
        <f>P102-1</f>
        <v>2022</v>
      </c>
      <c r="P102" s="18">
        <f>Q102-1</f>
        <v>2023</v>
      </c>
      <c r="Q102" s="19">
        <f>R102-1</f>
        <v>2024</v>
      </c>
      <c r="R102" s="19">
        <v>2025</v>
      </c>
      <c r="S102" s="20">
        <v>2026</v>
      </c>
      <c r="T102" s="50">
        <v>2027</v>
      </c>
      <c r="U102" s="20">
        <v>2028</v>
      </c>
      <c r="V102" s="20">
        <v>2029</v>
      </c>
      <c r="W102" s="20">
        <v>2030</v>
      </c>
      <c r="X102" s="21">
        <v>2031</v>
      </c>
    </row>
    <row r="103" spans="2:24" x14ac:dyDescent="0.2">
      <c r="B103" s="22" t="s">
        <v>15</v>
      </c>
      <c r="C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 t="s">
        <v>43</v>
      </c>
      <c r="N103" s="24" t="s">
        <v>43</v>
      </c>
      <c r="O103" s="24" t="s">
        <v>43</v>
      </c>
      <c r="P103" s="24" t="s">
        <v>43</v>
      </c>
      <c r="Q103" s="24" t="s">
        <v>43</v>
      </c>
      <c r="R103" s="25" t="s">
        <v>43</v>
      </c>
      <c r="S103" s="25" t="s">
        <v>43</v>
      </c>
      <c r="T103" s="26" t="s">
        <v>43</v>
      </c>
      <c r="U103" s="26" t="s">
        <v>43</v>
      </c>
      <c r="V103" s="26" t="s">
        <v>43</v>
      </c>
      <c r="W103" s="26" t="s">
        <v>43</v>
      </c>
      <c r="X103" s="27" t="s">
        <v>43</v>
      </c>
    </row>
    <row r="104" spans="2:24" x14ac:dyDescent="0.2">
      <c r="B104" s="51" t="s">
        <v>69</v>
      </c>
      <c r="C104" s="52"/>
      <c r="M104" s="64">
        <v>0</v>
      </c>
      <c r="N104" s="64">
        <v>0</v>
      </c>
      <c r="O104" s="64">
        <v>0</v>
      </c>
      <c r="P104" s="64">
        <v>694392.85</v>
      </c>
      <c r="Q104" s="64">
        <v>0</v>
      </c>
      <c r="R104" s="64">
        <v>0</v>
      </c>
      <c r="S104" s="64">
        <v>0</v>
      </c>
      <c r="T104" s="64">
        <v>0</v>
      </c>
      <c r="U104" s="64">
        <v>0</v>
      </c>
      <c r="V104" s="64">
        <v>0</v>
      </c>
      <c r="W104" s="64">
        <v>0</v>
      </c>
      <c r="X104" s="65">
        <v>0</v>
      </c>
    </row>
    <row r="105" spans="2:24" x14ac:dyDescent="0.2">
      <c r="B105" s="93" t="s">
        <v>70</v>
      </c>
      <c r="C105" s="94"/>
      <c r="M105" s="64">
        <v>107472.23</v>
      </c>
      <c r="N105" s="64">
        <v>134542.16</v>
      </c>
      <c r="O105" s="64">
        <v>179041.23</v>
      </c>
      <c r="P105" s="64">
        <v>391446.04</v>
      </c>
      <c r="Q105" s="64">
        <v>271941.13</v>
      </c>
      <c r="R105" s="64">
        <v>252324</v>
      </c>
      <c r="S105" s="64">
        <v>260904</v>
      </c>
      <c r="T105" s="64">
        <v>266118</v>
      </c>
      <c r="U105" s="64">
        <v>271440</v>
      </c>
      <c r="V105" s="64">
        <v>276869</v>
      </c>
      <c r="W105" s="64">
        <v>282406</v>
      </c>
      <c r="X105" s="65">
        <v>288054</v>
      </c>
    </row>
    <row r="106" spans="2:24" x14ac:dyDescent="0.2">
      <c r="B106" s="51" t="s">
        <v>71</v>
      </c>
      <c r="C106" s="52"/>
      <c r="M106" s="64">
        <v>10803.45</v>
      </c>
      <c r="N106" s="64">
        <v>11501.88</v>
      </c>
      <c r="O106" s="64">
        <v>22610.25</v>
      </c>
      <c r="P106" s="64">
        <v>200532.93</v>
      </c>
      <c r="Q106" s="64">
        <v>22489.439999999999</v>
      </c>
      <c r="R106" s="64">
        <v>27996</v>
      </c>
      <c r="S106" s="64">
        <v>28756</v>
      </c>
      <c r="T106" s="64">
        <v>29331</v>
      </c>
      <c r="U106" s="64">
        <v>29918</v>
      </c>
      <c r="V106" s="64">
        <v>30516</v>
      </c>
      <c r="W106" s="64">
        <v>31126</v>
      </c>
      <c r="X106" s="65">
        <v>31749</v>
      </c>
    </row>
    <row r="107" spans="2:24" x14ac:dyDescent="0.2">
      <c r="B107" s="51" t="s">
        <v>72</v>
      </c>
      <c r="C107" s="52"/>
      <c r="M107" s="64">
        <v>0</v>
      </c>
      <c r="N107" s="64">
        <v>0</v>
      </c>
      <c r="O107" s="64">
        <v>0</v>
      </c>
      <c r="P107" s="64">
        <v>-257525</v>
      </c>
      <c r="Q107" s="64">
        <v>0</v>
      </c>
      <c r="R107" s="64">
        <v>0</v>
      </c>
      <c r="S107" s="64">
        <v>0</v>
      </c>
      <c r="T107" s="64">
        <v>0</v>
      </c>
      <c r="U107" s="64">
        <v>0</v>
      </c>
      <c r="V107" s="64">
        <v>0</v>
      </c>
      <c r="W107" s="64">
        <v>0</v>
      </c>
      <c r="X107" s="65">
        <v>0</v>
      </c>
    </row>
    <row r="108" spans="2:24" ht="15" thickBot="1" x14ac:dyDescent="0.25">
      <c r="B108" s="51" t="s">
        <v>67</v>
      </c>
      <c r="C108" s="52"/>
      <c r="M108" s="74">
        <v>-7859.71</v>
      </c>
      <c r="N108" s="74">
        <v>-206.67</v>
      </c>
      <c r="O108" s="74">
        <v>0</v>
      </c>
      <c r="P108" s="74">
        <v>0</v>
      </c>
      <c r="Q108" s="74">
        <v>-2454.73</v>
      </c>
      <c r="R108" s="74">
        <v>0</v>
      </c>
      <c r="S108" s="74">
        <v>0</v>
      </c>
      <c r="T108" s="74">
        <v>0</v>
      </c>
      <c r="U108" s="74">
        <v>0</v>
      </c>
      <c r="V108" s="74">
        <v>0</v>
      </c>
      <c r="W108" s="74">
        <v>0</v>
      </c>
      <c r="X108" s="75">
        <v>0</v>
      </c>
    </row>
    <row r="109" spans="2:24" ht="15.75" thickTop="1" thickBot="1" x14ac:dyDescent="0.25">
      <c r="B109" s="91" t="s">
        <v>35</v>
      </c>
      <c r="C109" s="92"/>
      <c r="M109" s="76">
        <f>SUM(M104:M108)</f>
        <v>110415.96999999999</v>
      </c>
      <c r="N109" s="76">
        <f t="shared" ref="N109:X109" si="13">SUM(N104:N108)</f>
        <v>145837.37</v>
      </c>
      <c r="O109" s="76">
        <f t="shared" si="13"/>
        <v>201651.48</v>
      </c>
      <c r="P109" s="76">
        <f t="shared" si="13"/>
        <v>1028846.8199999998</v>
      </c>
      <c r="Q109" s="76">
        <f t="shared" si="13"/>
        <v>291975.84000000003</v>
      </c>
      <c r="R109" s="76">
        <f t="shared" si="13"/>
        <v>280320</v>
      </c>
      <c r="S109" s="76">
        <f t="shared" si="13"/>
        <v>289660</v>
      </c>
      <c r="T109" s="76">
        <f t="shared" si="13"/>
        <v>295449</v>
      </c>
      <c r="U109" s="76">
        <f t="shared" si="13"/>
        <v>301358</v>
      </c>
      <c r="V109" s="76">
        <f t="shared" si="13"/>
        <v>307385</v>
      </c>
      <c r="W109" s="76">
        <f t="shared" si="13"/>
        <v>313532</v>
      </c>
      <c r="X109" s="77">
        <f t="shared" si="13"/>
        <v>319803</v>
      </c>
    </row>
    <row r="110" spans="2:24" x14ac:dyDescent="0.2"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</row>
    <row r="111" spans="2:24" x14ac:dyDescent="0.2"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</row>
  </sheetData>
  <mergeCells count="31">
    <mergeCell ref="B81:C81"/>
    <mergeCell ref="B83:C83"/>
    <mergeCell ref="B84:C84"/>
    <mergeCell ref="B86:C86"/>
    <mergeCell ref="B89:C89"/>
    <mergeCell ref="B105:C105"/>
    <mergeCell ref="B109:C109"/>
    <mergeCell ref="B92:C92"/>
    <mergeCell ref="B95:C95"/>
    <mergeCell ref="B96:C96"/>
    <mergeCell ref="B98:C98"/>
    <mergeCell ref="B101:C101"/>
    <mergeCell ref="B78:C78"/>
    <mergeCell ref="B40:S40"/>
    <mergeCell ref="B41:S41"/>
    <mergeCell ref="B42:S42"/>
    <mergeCell ref="B43:S43"/>
    <mergeCell ref="B44:X44"/>
    <mergeCell ref="B47:C47"/>
    <mergeCell ref="B61:C61"/>
    <mergeCell ref="B67:C67"/>
    <mergeCell ref="B70:C70"/>
    <mergeCell ref="B75:C75"/>
    <mergeCell ref="B50:C50"/>
    <mergeCell ref="B51:C51"/>
    <mergeCell ref="B58:C58"/>
    <mergeCell ref="B32:S32"/>
    <mergeCell ref="B37:C37"/>
    <mergeCell ref="B39:S39"/>
    <mergeCell ref="B10:X10"/>
    <mergeCell ref="B9:X9"/>
  </mergeCells>
  <dataValidations count="2">
    <dataValidation type="list" allowBlank="1" showInputMessage="1" showErrorMessage="1" sqref="D14:X14" xr:uid="{9B7C8284-C138-4D0C-8486-0E6CF84E7E5C}">
      <formula1>"CGAAP, MIFRS, USGAAP, ASPE"</formula1>
    </dataValidation>
    <dataValidation type="list" allowBlank="1" showInputMessage="1" showErrorMessage="1" sqref="B6" xr:uid="{2DA27A00-CD6E-4063-B5EE-4D3722D36679}">
      <formula1>"Yes,No"</formula1>
    </dataValidation>
  </dataValidations>
  <pageMargins left="0.7" right="0.7" top="0.75" bottom="0.75" header="0.3" footer="0.3"/>
  <ignoredErrors>
    <ignoredError sqref="AB15:AB3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eadPen xmlns="1ebb5cdf-5803-4e55-8f90-2858ffc370dd">
      <UserInfo>
        <DisplayName/>
        <AccountId xsi:nil="true"/>
        <AccountType/>
      </UserInfo>
    </LeadPen>
    <lcf76f155ced4ddcb4097134ff3c332f xmlns="1ebb5cdf-5803-4e55-8f90-2858ffc370dd">
      <Terms xmlns="http://schemas.microsoft.com/office/infopath/2007/PartnerControls"/>
    </lcf76f155ced4ddcb4097134ff3c332f>
    <Strategic xmlns="1ebb5cdf-5803-4e55-8f90-2858ffc370dd">false</Strategic>
    <DRP_x0028_Elexicon_x0029_ xmlns="1ebb5cdf-5803-4e55-8f90-2858ffc370dd">
      <UserInfo>
        <DisplayName>jcowles@elexiconenergy.com</DisplayName>
        <AccountId>33</AccountId>
        <AccountType/>
      </UserInfo>
    </DRP_x0028_Elexicon_x0029_>
    <Status xmlns="1ebb5cdf-5803-4e55-8f90-2858ffc370dd">Ready to be Filed</Status>
    <Witness xmlns="1ebb5cdf-5803-4e55-8f90-2858ffc370dd">
      <Value>Cynthia Chan</Value>
    </Witnes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56B24BA03CC41807CCB77DED0D7D2" ma:contentTypeVersion="16" ma:contentTypeDescription="Create a new document." ma:contentTypeScope="" ma:versionID="b23234d36ada9a2c0e58a3c2dd89d137">
  <xsd:schema xmlns:xsd="http://www.w3.org/2001/XMLSchema" xmlns:xs="http://www.w3.org/2001/XMLSchema" xmlns:p="http://schemas.microsoft.com/office/2006/metadata/properties" xmlns:ns2="1ebb5cdf-5803-4e55-8f90-2858ffc370dd" targetNamespace="http://schemas.microsoft.com/office/2006/metadata/properties" ma:root="true" ma:fieldsID="ae6c52689359815722308d5d16eaa639" ns2:_="">
    <xsd:import namespace="1ebb5cdf-5803-4e55-8f90-2858ffc370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Strategic" minOccurs="0"/>
                <xsd:element ref="ns2:LeadPen" minOccurs="0"/>
                <xsd:element ref="ns2:DRP_x0028_Elexicon_x0029_" minOccurs="0"/>
                <xsd:element ref="ns2:Status" minOccurs="0"/>
                <xsd:element ref="ns2:MediaServiceDateTake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Witnes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bb5cdf-5803-4e55-8f90-2858ffc3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rategic" ma:index="12" nillable="true" ma:displayName="Strategic" ma:default="0" ma:format="Dropdown" ma:internalName="Strategic">
      <xsd:simpleType>
        <xsd:restriction base="dms:Boolean"/>
      </xsd:simpleType>
    </xsd:element>
    <xsd:element name="LeadPen" ma:index="13" nillable="true" ma:displayName="Lead Pen" ma:format="Dropdown" ma:list="UserInfo" ma:SharePointGroup="0" ma:internalName="LeadPe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P_x0028_Elexicon_x0029_" ma:index="14" nillable="true" ma:displayName="DRP (Elexicon)" ma:format="Dropdown" ma:list="UserInfo" ma:SharePointGroup="0" ma:internalName="DRP_x0028_Elexicon_x0029_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15" nillable="true" ma:displayName="Status" ma:format="Dropdown" ma:internalName="Status">
      <xsd:simpleType>
        <xsd:union memberTypes="dms:Text">
          <xsd:simpleType>
            <xsd:restriction base="dms:Choice">
              <xsd:enumeration value="Not Started"/>
              <xsd:enumeration value="First Draft in-progress"/>
              <xsd:enumeration value="Revised Draft in-progress"/>
              <xsd:enumeration value="with Torys"/>
              <xsd:enumeration value="Ready for Witness Review"/>
              <xsd:enumeration value="Needs revisions/inputs"/>
              <xsd:enumeration value="Signed-off by Witness"/>
              <xsd:enumeration value="Formatting in Progress"/>
              <xsd:enumeration value="Ready for Final Regulatory Review"/>
              <xsd:enumeration value="Ready to be Filed"/>
              <xsd:enumeration value="Ready for PDFing"/>
            </xsd:restriction>
          </xsd:simpleType>
        </xsd:un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3a22a3d-408e-4f18-9ceb-0cfc2189b2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Witness" ma:index="21" nillable="true" ma:displayName="Witness" ma:format="Dropdown" ma:internalName="Witnes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ynthia Chan"/>
                        <xsd:enumeration value="Stephen Vetsis"/>
                        <xsd:enumeration value="Kriston Romano"/>
                        <xsd:enumeration value="Lincoln Frost-Hunt"/>
                        <xsd:enumeration value="Sam Sadeghi"/>
                        <xsd:enumeration value="Brad Walker"/>
                        <xsd:enumeration value="Stephen Sheehy"/>
                        <xsd:enumeration value="Munish Multani"/>
                        <xsd:enumeration value="Zubair Islam"/>
                        <xsd:enumeration value="Andrew Blair (PA)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DADCA9-8EEB-49D7-97FD-F9B5FD650E74}">
  <ds:schemaRefs>
    <ds:schemaRef ds:uri="1ebb5cdf-5803-4e55-8f90-2858ffc370dd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E488D53-9332-4F11-B98D-0F63716579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bb5cdf-5803-4e55-8f90-2858ffc3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D166AF-C8DF-43D6-A0C4-D7E84A0E8C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App.2-H Other Rev</vt:lpstr>
    </vt:vector>
  </TitlesOfParts>
  <Manager/>
  <Company>Elexicon Energy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Tranter</dc:creator>
  <cp:keywords/>
  <dc:description/>
  <cp:lastModifiedBy>Susan Kim</cp:lastModifiedBy>
  <cp:revision/>
  <dcterms:created xsi:type="dcterms:W3CDTF">2025-10-06T19:13:54Z</dcterms:created>
  <dcterms:modified xsi:type="dcterms:W3CDTF">2025-12-19T16:18:27Z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0x0101007C856B24BA03CC41807CCB77DED0D7D2</vt:lpwstr>
  </property>
  <property fmtid="{D5CDD505-2E9C-101B-9397-08002B2CF9AE}" pid="3" name="MediaServiceImageTags">
    <vt:lpwstr/>
  </property>
</Properties>
</file>