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9 (Deferral and Variance Accounts)/"/>
    </mc:Choice>
  </mc:AlternateContent>
  <xr:revisionPtr revIDLastSave="111" documentId="8_{5E1397BB-3A8A-4146-8A98-F3FA537FD002}" xr6:coauthVersionLast="47" xr6:coauthVersionMax="47" xr10:uidLastSave="{282C2047-8A42-4855-AD1B-1372E89883DE}"/>
  <bookViews>
    <workbookView xWindow="-120" yWindow="-120" windowWidth="29040" windowHeight="15720" tabRatio="606" xr2:uid="{A4694435-062D-4F69-B442-96C438D3858B}"/>
  </bookViews>
  <sheets>
    <sheet name="2-EA-WRZ" sheetId="21" r:id="rId1"/>
    <sheet name="Summary_Application-Diff UL" sheetId="28" r:id="rId2"/>
  </sheets>
  <definedNames>
    <definedName name="CDMQR_5FACost">#REF!</definedName>
    <definedName name="CDMQR_5FARemovalandCIACWIP">#REF!</definedName>
    <definedName name="CDMQR5FACost_1" localSheetId="0">#REF!</definedName>
    <definedName name="CDMQR5FACost_1">#REF!</definedName>
    <definedName name="CDMQR5FARemovalandCIACWIP_1" localSheetId="0">#REF!</definedName>
    <definedName name="CDMQR5FARemovalandCIACWIP_1">#REF!</definedName>
    <definedName name="TestYear" localSheetId="0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1" l="1"/>
  <c r="K24" i="21" s="1"/>
  <c r="V46" i="28"/>
  <c r="X41" i="28"/>
  <c r="X40" i="28"/>
  <c r="X39" i="28"/>
  <c r="X38" i="28"/>
  <c r="X37" i="28"/>
  <c r="X36" i="28"/>
  <c r="X35" i="28"/>
  <c r="X34" i="28"/>
  <c r="X31" i="28"/>
  <c r="X30" i="28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O31" i="28"/>
  <c r="K18" i="21"/>
  <c r="J18" i="21"/>
  <c r="I18" i="21"/>
  <c r="I20" i="21" s="1"/>
  <c r="K22" i="21" s="1"/>
  <c r="H18" i="21"/>
  <c r="G18" i="21"/>
  <c r="F18" i="21"/>
  <c r="E18" i="21"/>
  <c r="D18" i="21"/>
  <c r="K12" i="21"/>
  <c r="J12" i="21"/>
  <c r="I12" i="21"/>
  <c r="H12" i="21"/>
  <c r="G12" i="21"/>
  <c r="F12" i="21"/>
  <c r="E12" i="21"/>
  <c r="D12" i="21"/>
  <c r="U42" i="28" l="1"/>
  <c r="T42" i="28"/>
  <c r="S42" i="28"/>
  <c r="R42" i="28"/>
  <c r="Q42" i="28"/>
  <c r="V41" i="28"/>
  <c r="V40" i="28"/>
  <c r="V39" i="28"/>
  <c r="V38" i="28"/>
  <c r="V37" i="28"/>
  <c r="V36" i="28"/>
  <c r="V35" i="28"/>
  <c r="V34" i="28"/>
  <c r="U32" i="28"/>
  <c r="T32" i="28"/>
  <c r="S32" i="28"/>
  <c r="R32" i="28"/>
  <c r="Q32" i="28"/>
  <c r="V31" i="28"/>
  <c r="V30" i="28"/>
  <c r="V29" i="28"/>
  <c r="V28" i="28"/>
  <c r="V27" i="28"/>
  <c r="V26" i="28"/>
  <c r="V25" i="28"/>
  <c r="V24" i="28"/>
  <c r="V23" i="28"/>
  <c r="V22" i="28"/>
  <c r="V21" i="28"/>
  <c r="V20" i="28"/>
  <c r="V19" i="28"/>
  <c r="V18" i="28"/>
  <c r="V17" i="28"/>
  <c r="V16" i="28"/>
  <c r="V15" i="28"/>
  <c r="V14" i="28"/>
  <c r="V13" i="28"/>
  <c r="V12" i="28"/>
  <c r="V11" i="28"/>
  <c r="V10" i="28"/>
  <c r="V9" i="28"/>
  <c r="V8" i="28"/>
  <c r="V7" i="28"/>
  <c r="V6" i="28"/>
  <c r="V5" i="28"/>
  <c r="O5" i="28"/>
  <c r="Q44" i="28" l="1"/>
  <c r="R44" i="28"/>
  <c r="V42" i="28"/>
  <c r="V32" i="28"/>
  <c r="V44" i="28" s="1"/>
  <c r="S44" i="28"/>
  <c r="T44" i="28"/>
  <c r="U44" i="28"/>
  <c r="N42" i="28" l="1"/>
  <c r="M42" i="28"/>
  <c r="L42" i="28"/>
  <c r="K42" i="28"/>
  <c r="J42" i="28"/>
  <c r="O41" i="28"/>
  <c r="O40" i="28"/>
  <c r="O39" i="28"/>
  <c r="O38" i="28"/>
  <c r="O37" i="28"/>
  <c r="O36" i="28"/>
  <c r="O35" i="28"/>
  <c r="O34" i="28"/>
  <c r="X42" i="28" s="1"/>
  <c r="N32" i="28"/>
  <c r="M32" i="28"/>
  <c r="L32" i="28"/>
  <c r="K32" i="28"/>
  <c r="J32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" i="28"/>
  <c r="X32" i="28" l="1"/>
  <c r="X44" i="28" s="1"/>
  <c r="O42" i="28"/>
  <c r="O32" i="28"/>
  <c r="O44" i="28" s="1"/>
  <c r="L44" i="28"/>
  <c r="M44" i="28"/>
  <c r="J44" i="28"/>
  <c r="K44" i="28"/>
  <c r="N44" i="28"/>
</calcChain>
</file>

<file path=xl/sharedStrings.xml><?xml version="1.0" encoding="utf-8"?>
<sst xmlns="http://schemas.openxmlformats.org/spreadsheetml/2006/main" count="145" uniqueCount="93">
  <si>
    <t>Useful</t>
  </si>
  <si>
    <t>Component</t>
  </si>
  <si>
    <t>Life</t>
  </si>
  <si>
    <t>1820 - Sub Stn Transformer</t>
  </si>
  <si>
    <t>1820-1</t>
  </si>
  <si>
    <t>1820 - Sub Stn High Voltage switch gear</t>
  </si>
  <si>
    <t>1820-2</t>
  </si>
  <si>
    <t>1820 - Sub Stn Low Voltage Switch gear</t>
  </si>
  <si>
    <t>1820-3</t>
  </si>
  <si>
    <t>1820 - Sub Stn Breaker</t>
  </si>
  <si>
    <t>1830-4</t>
  </si>
  <si>
    <t>1820 - Sub Stn Building</t>
  </si>
  <si>
    <t>1820-5</t>
  </si>
  <si>
    <t>1820 - Sub Stn Cable</t>
  </si>
  <si>
    <t>1820-6</t>
  </si>
  <si>
    <t>1820 - Sub Stn Wholesale Metering</t>
  </si>
  <si>
    <t>1820-7</t>
  </si>
  <si>
    <t>1830 - Poles, Towers &amp; Fixtures Wooden</t>
  </si>
  <si>
    <t>1830-1</t>
  </si>
  <si>
    <t>1830 - Poles, Towers &amp; Fixtures Concrete Poles</t>
  </si>
  <si>
    <t>1830-2</t>
  </si>
  <si>
    <t>1835 - Overhead Conductor &amp; Devices-Load Inter Switch</t>
  </si>
  <si>
    <t>1835-2</t>
  </si>
  <si>
    <t>1845-1</t>
  </si>
  <si>
    <t>1850 - Line Transformers-Padmount</t>
  </si>
  <si>
    <t>1850-1</t>
  </si>
  <si>
    <t>1855 - Services-Overhead</t>
  </si>
  <si>
    <t>1855-1</t>
  </si>
  <si>
    <t>1855 - Services-Underground</t>
  </si>
  <si>
    <t>1855-2</t>
  </si>
  <si>
    <t>1860-1</t>
  </si>
  <si>
    <t>1860 - Smart Meters-Residential</t>
  </si>
  <si>
    <t>1860 - Smart Meters-Commercial</t>
  </si>
  <si>
    <t>1860 - Smart Meters-Collection</t>
  </si>
  <si>
    <t>1860 - Interval Meters</t>
  </si>
  <si>
    <t>1908 - Buildings- Service Ctr Building-Exterior</t>
  </si>
  <si>
    <t>1908-1</t>
  </si>
  <si>
    <t>1908 - Buildings-Service Centre-Interior</t>
  </si>
  <si>
    <t>1908-2</t>
  </si>
  <si>
    <t>1908 - Buildings- Service Centre HVAC</t>
  </si>
  <si>
    <t>1908-4</t>
  </si>
  <si>
    <t>1930 - Vehicle Fleet light - less disposals on opening bal</t>
  </si>
  <si>
    <t>1930-1</t>
  </si>
  <si>
    <t>1930 - Vehicle Fleet Bucket</t>
  </si>
  <si>
    <t>1930-3</t>
  </si>
  <si>
    <t>1935 - Stores Equipment</t>
  </si>
  <si>
    <t>1935-1</t>
  </si>
  <si>
    <t>1980 - S.C A.D.A.</t>
  </si>
  <si>
    <t>1980-1</t>
  </si>
  <si>
    <t>820</t>
  </si>
  <si>
    <t>830</t>
  </si>
  <si>
    <t>831</t>
  </si>
  <si>
    <t>836</t>
  </si>
  <si>
    <t>850</t>
  </si>
  <si>
    <t>855</t>
  </si>
  <si>
    <t>856</t>
  </si>
  <si>
    <t>863</t>
  </si>
  <si>
    <t xml:space="preserve"> </t>
  </si>
  <si>
    <t>Kinetic Report</t>
  </si>
  <si>
    <t>W</t>
  </si>
  <si>
    <t>Asset</t>
  </si>
  <si>
    <t>USoA</t>
  </si>
  <si>
    <t>Cost</t>
  </si>
  <si>
    <t>Depn$</t>
  </si>
  <si>
    <t>Deferred revenue</t>
  </si>
  <si>
    <t>1860-2</t>
  </si>
  <si>
    <t>1860-3</t>
  </si>
  <si>
    <t>1860-4</t>
  </si>
  <si>
    <t>MIFRS</t>
  </si>
  <si>
    <t>Actual</t>
  </si>
  <si>
    <t>$</t>
  </si>
  <si>
    <t xml:space="preserve">            Opening net PP&amp;E </t>
  </si>
  <si>
    <t xml:space="preserve">            Net Additions </t>
  </si>
  <si>
    <t xml:space="preserve">            Net Depreciation (amounts should be negative)</t>
  </si>
  <si>
    <t xml:space="preserve">            Closing net PP&amp;E </t>
  </si>
  <si>
    <t xml:space="preserve">            Opening net PP&amp;E  </t>
  </si>
  <si>
    <t xml:space="preserve">            Net Depreciation (amounts should be negative) </t>
  </si>
  <si>
    <t>PP&amp;E Values under WUL</t>
  </si>
  <si>
    <t>Disposal</t>
  </si>
  <si>
    <t>Min UL</t>
  </si>
  <si>
    <t>Max UL</t>
  </si>
  <si>
    <t>Acc Depn</t>
  </si>
  <si>
    <t>Typical UL</t>
  </si>
  <si>
    <t>NA</t>
  </si>
  <si>
    <t>1845 - Underground Conductor &amp; Devices-db- accq. before 2000</t>
  </si>
  <si>
    <t>EE</t>
  </si>
  <si>
    <t>Jan 1 2025</t>
  </si>
  <si>
    <t>Jan 1 2026</t>
  </si>
  <si>
    <t>Approved in EB-2025-0046</t>
  </si>
  <si>
    <t>Final Disposition Request</t>
  </si>
  <si>
    <t>2025-2026 Total</t>
  </si>
  <si>
    <t>PP&amp;E Values under EEUL</t>
  </si>
  <si>
    <t>Difference in Closing net PP&amp;E, under EEUL vs. WUL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</si>
</sst>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8"/>
      <color theme="3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 applyAlignment="0"/>
    <xf numFmtId="0" fontId="3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4" fontId="0" fillId="0" borderId="0" xfId="0" applyNumberFormat="1"/>
    <xf numFmtId="0" fontId="7" fillId="2" borderId="0" xfId="7" applyFont="1" applyFill="1"/>
    <xf numFmtId="0" fontId="8" fillId="0" borderId="9" xfId="7" applyFont="1" applyBorder="1" applyAlignment="1">
      <alignment horizontal="center" wrapText="1"/>
    </xf>
    <xf numFmtId="0" fontId="7" fillId="0" borderId="9" xfId="7" applyFont="1" applyBorder="1" applyAlignment="1">
      <alignment horizontal="center"/>
    </xf>
    <xf numFmtId="0" fontId="8" fillId="2" borderId="0" xfId="7" applyFont="1" applyFill="1"/>
    <xf numFmtId="0" fontId="7" fillId="0" borderId="9" xfId="7" applyFont="1" applyBorder="1"/>
    <xf numFmtId="3" fontId="9" fillId="3" borderId="9" xfId="7" applyNumberFormat="1" applyFont="1" applyFill="1" applyBorder="1"/>
    <xf numFmtId="3" fontId="9" fillId="0" borderId="9" xfId="7" applyNumberFormat="1" applyFont="1" applyBorder="1"/>
    <xf numFmtId="0" fontId="8" fillId="0" borderId="9" xfId="7" applyFont="1" applyBorder="1"/>
    <xf numFmtId="3" fontId="10" fillId="0" borderId="9" xfId="7" applyNumberFormat="1" applyFont="1" applyBorder="1"/>
    <xf numFmtId="3" fontId="7" fillId="2" borderId="8" xfId="7" applyNumberFormat="1" applyFont="1" applyFill="1" applyBorder="1" applyAlignment="1">
      <alignment horizontal="center"/>
    </xf>
    <xf numFmtId="0" fontId="8" fillId="2" borderId="0" xfId="7" applyFont="1" applyFill="1" applyAlignment="1">
      <alignment wrapText="1"/>
    </xf>
    <xf numFmtId="3" fontId="7" fillId="2" borderId="1" xfId="7" applyNumberFormat="1" applyFont="1" applyFill="1" applyBorder="1" applyAlignment="1">
      <alignment horizontal="center"/>
    </xf>
    <xf numFmtId="3" fontId="10" fillId="3" borderId="9" xfId="7" applyNumberFormat="1" applyFont="1" applyFill="1" applyBorder="1"/>
    <xf numFmtId="0" fontId="8" fillId="0" borderId="4" xfId="7" applyFont="1" applyBorder="1" applyAlignment="1">
      <alignment wrapText="1"/>
    </xf>
    <xf numFmtId="3" fontId="7" fillId="0" borderId="4" xfId="7" applyNumberFormat="1" applyFont="1" applyBorder="1"/>
    <xf numFmtId="3" fontId="7" fillId="0" borderId="2" xfId="7" applyNumberFormat="1" applyFont="1" applyBorder="1"/>
    <xf numFmtId="3" fontId="7" fillId="0" borderId="3" xfId="7" applyNumberFormat="1" applyFont="1" applyBorder="1"/>
    <xf numFmtId="0" fontId="8" fillId="0" borderId="0" xfId="7" applyFont="1" applyAlignment="1">
      <alignment wrapText="1"/>
    </xf>
    <xf numFmtId="3" fontId="7" fillId="0" borderId="0" xfId="7" applyNumberFormat="1" applyFont="1"/>
    <xf numFmtId="3" fontId="0" fillId="0" borderId="0" xfId="0" applyNumberFormat="1"/>
    <xf numFmtId="0" fontId="8" fillId="0" borderId="0" xfId="7" applyFont="1"/>
    <xf numFmtId="0" fontId="7" fillId="2" borderId="1" xfId="7" applyFont="1" applyFill="1" applyBorder="1" applyAlignment="1">
      <alignment horizontal="center"/>
    </xf>
    <xf numFmtId="3" fontId="10" fillId="0" borderId="8" xfId="7" applyNumberFormat="1" applyFont="1" applyBorder="1"/>
    <xf numFmtId="3" fontId="7" fillId="0" borderId="0" xfId="7" applyNumberFormat="1" applyFont="1" applyAlignment="1">
      <alignment horizontal="right"/>
    </xf>
    <xf numFmtId="3" fontId="7" fillId="0" borderId="9" xfId="7" applyNumberFormat="1" applyFont="1" applyBorder="1"/>
    <xf numFmtId="164" fontId="0" fillId="0" borderId="0" xfId="0" applyNumberFormat="1"/>
    <xf numFmtId="0" fontId="5" fillId="0" borderId="0" xfId="0" applyFont="1" applyAlignment="1">
      <alignment horizontal="center"/>
    </xf>
    <xf numFmtId="3" fontId="1" fillId="0" borderId="0" xfId="3" applyNumberFormat="1" applyAlignment="1"/>
    <xf numFmtId="0" fontId="2" fillId="0" borderId="6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0" xfId="4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4" fillId="0" borderId="6" xfId="4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5" xfId="4" applyFont="1" applyBorder="1" applyAlignment="1">
      <alignment horizontal="center"/>
    </xf>
    <xf numFmtId="3" fontId="4" fillId="0" borderId="5" xfId="4" applyNumberFormat="1" applyFont="1" applyBorder="1" applyAlignment="1">
      <alignment horizontal="center"/>
    </xf>
    <xf numFmtId="3" fontId="4" fillId="0" borderId="0" xfId="4" applyNumberFormat="1" applyFont="1" applyAlignment="1">
      <alignment horizontal="center"/>
    </xf>
    <xf numFmtId="166" fontId="0" fillId="0" borderId="0" xfId="6" applyNumberFormat="1" applyFont="1" applyFill="1" applyBorder="1"/>
    <xf numFmtId="165" fontId="12" fillId="0" borderId="0" xfId="1" applyNumberFormat="1" applyFont="1" applyFill="1"/>
    <xf numFmtId="165" fontId="0" fillId="0" borderId="0" xfId="1" applyNumberFormat="1" applyFont="1" applyFill="1"/>
    <xf numFmtId="165" fontId="0" fillId="0" borderId="0" xfId="1" applyNumberFormat="1" applyFont="1" applyFill="1" applyAlignment="1">
      <alignment vertical="center"/>
    </xf>
    <xf numFmtId="165" fontId="13" fillId="0" borderId="0" xfId="1" applyNumberFormat="1" applyFont="1" applyFill="1"/>
    <xf numFmtId="165" fontId="12" fillId="0" borderId="1" xfId="1" applyNumberFormat="1" applyFont="1" applyFill="1" applyBorder="1"/>
    <xf numFmtId="165" fontId="12" fillId="0" borderId="10" xfId="1" applyNumberFormat="1" applyFont="1" applyFill="1" applyBorder="1"/>
    <xf numFmtId="3" fontId="7" fillId="0" borderId="10" xfId="7" applyNumberFormat="1" applyFont="1" applyBorder="1"/>
  </cellXfs>
  <cellStyles count="10">
    <cellStyle name="Comma" xfId="1" builtinId="3"/>
    <cellStyle name="Comma 2" xfId="6" xr:uid="{1F4728A1-6712-4130-AEFD-2E1E6EACA52E}"/>
    <cellStyle name="Comma 3" xfId="5" xr:uid="{02E8065A-4772-4024-B3C2-6938068F56C9}"/>
    <cellStyle name="Comma 7" xfId="8" xr:uid="{C6A9D0B5-9891-4B48-8A6F-CEBB8FA5EC0E}"/>
    <cellStyle name="Normal" xfId="0" builtinId="0"/>
    <cellStyle name="Normal 2" xfId="9" xr:uid="{1C2AE79D-2075-4C44-99B9-7E4AC91A6670}"/>
    <cellStyle name="Normal 6" xfId="4" xr:uid="{130034A1-16C2-439E-8450-F9585A974067}"/>
    <cellStyle name="Normal 7" xfId="2" xr:uid="{742BA74C-575F-48CA-BE8D-AAC4C58EFD1D}"/>
    <cellStyle name="Normal_Connections 2012 2" xfId="3" xr:uid="{3062DB32-A1EE-4DA9-A46B-801E83B4C231}"/>
    <cellStyle name="Normal_PPE Deferral Account Schedule for 2013 MIFRS CoS applications (2)" xfId="7" xr:uid="{495B17E6-E6C0-4A47-9BB3-4207AE589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5434-DF5E-4AF9-920B-3E93604F6044}">
  <dimension ref="C4:O30"/>
  <sheetViews>
    <sheetView showGridLines="0" tabSelected="1" workbookViewId="0">
      <selection activeCell="T29" sqref="T29"/>
    </sheetView>
  </sheetViews>
  <sheetFormatPr defaultRowHeight="15" x14ac:dyDescent="0.25"/>
  <cols>
    <col min="3" max="3" width="53.7109375" customWidth="1"/>
    <col min="4" max="11" width="10.140625" customWidth="1"/>
    <col min="13" max="13" width="11.42578125" bestFit="1" customWidth="1"/>
    <col min="15" max="15" width="8.85546875" bestFit="1" customWidth="1"/>
  </cols>
  <sheetData>
    <row r="4" spans="3:15" x14ac:dyDescent="0.25">
      <c r="C4" s="2"/>
      <c r="D4" s="3">
        <v>2019</v>
      </c>
      <c r="E4" s="3">
        <v>2020</v>
      </c>
      <c r="F4" s="3">
        <v>2021</v>
      </c>
      <c r="G4" s="3">
        <v>2022</v>
      </c>
      <c r="H4" s="3">
        <v>2023</v>
      </c>
      <c r="I4" s="3">
        <v>2024</v>
      </c>
      <c r="J4" s="3">
        <v>2025</v>
      </c>
      <c r="K4" s="3">
        <v>2026</v>
      </c>
    </row>
    <row r="5" spans="3:15" x14ac:dyDescent="0.25">
      <c r="C5" s="2" t="s">
        <v>57</v>
      </c>
      <c r="D5" s="3" t="s">
        <v>68</v>
      </c>
      <c r="E5" s="3" t="s">
        <v>68</v>
      </c>
      <c r="F5" s="3" t="s">
        <v>68</v>
      </c>
      <c r="G5" s="3" t="s">
        <v>68</v>
      </c>
      <c r="H5" s="3" t="s">
        <v>68</v>
      </c>
      <c r="I5" s="3" t="s">
        <v>68</v>
      </c>
      <c r="J5" s="3" t="s">
        <v>68</v>
      </c>
      <c r="K5" s="3" t="s">
        <v>68</v>
      </c>
    </row>
    <row r="6" spans="3:15" x14ac:dyDescent="0.25">
      <c r="C6" s="2"/>
      <c r="D6" s="3" t="s">
        <v>69</v>
      </c>
      <c r="E6" s="3" t="s">
        <v>69</v>
      </c>
      <c r="F6" s="3" t="s">
        <v>69</v>
      </c>
      <c r="G6" s="3" t="s">
        <v>69</v>
      </c>
      <c r="H6" s="3" t="s">
        <v>69</v>
      </c>
      <c r="I6" s="3" t="s">
        <v>69</v>
      </c>
      <c r="J6" s="3" t="s">
        <v>69</v>
      </c>
      <c r="K6" s="3" t="s">
        <v>69</v>
      </c>
    </row>
    <row r="7" spans="3:15" x14ac:dyDescent="0.25">
      <c r="C7" s="2"/>
      <c r="D7" s="4" t="s">
        <v>70</v>
      </c>
      <c r="E7" s="4" t="s">
        <v>70</v>
      </c>
      <c r="F7" s="4" t="s">
        <v>70</v>
      </c>
      <c r="G7" s="4" t="s">
        <v>70</v>
      </c>
      <c r="H7" s="4" t="s">
        <v>70</v>
      </c>
      <c r="I7" s="4" t="s">
        <v>70</v>
      </c>
      <c r="J7" s="4" t="s">
        <v>70</v>
      </c>
      <c r="K7" s="4" t="s">
        <v>70</v>
      </c>
    </row>
    <row r="8" spans="3:15" ht="15" customHeight="1" x14ac:dyDescent="0.25">
      <c r="C8" s="12" t="s">
        <v>77</v>
      </c>
      <c r="D8" s="13"/>
      <c r="E8" s="13"/>
      <c r="F8" s="13"/>
      <c r="G8" s="13"/>
      <c r="H8" s="13"/>
      <c r="I8" s="13"/>
      <c r="J8" s="13"/>
      <c r="K8" s="13"/>
    </row>
    <row r="9" spans="3:15" ht="15" customHeight="1" x14ac:dyDescent="0.25">
      <c r="C9" s="6" t="s">
        <v>75</v>
      </c>
      <c r="D9" s="14">
        <v>86742265.569999993</v>
      </c>
      <c r="E9" s="10">
        <v>83763214.659346357</v>
      </c>
      <c r="F9" s="10">
        <v>79955721.500890747</v>
      </c>
      <c r="G9" s="10">
        <v>76288623.176542312</v>
      </c>
      <c r="H9" s="10">
        <v>72618025.931076989</v>
      </c>
      <c r="I9" s="10">
        <v>69408958.453488439</v>
      </c>
      <c r="J9" s="10">
        <v>66274694.429999985</v>
      </c>
      <c r="K9" s="10">
        <v>63253021.707843989</v>
      </c>
    </row>
    <row r="10" spans="3:15" ht="15" customHeight="1" x14ac:dyDescent="0.25">
      <c r="C10" s="6" t="s">
        <v>72</v>
      </c>
      <c r="D10" s="14">
        <v>-214256.54</v>
      </c>
      <c r="E10" s="14">
        <v>-244406.88</v>
      </c>
      <c r="F10" s="14">
        <v>-186141.43999999997</v>
      </c>
      <c r="G10" s="14">
        <v>-573187.4</v>
      </c>
      <c r="H10" s="14">
        <v>-336491.23000000004</v>
      </c>
      <c r="I10" s="14">
        <v>-442558.89</v>
      </c>
      <c r="J10" s="14">
        <v>-340337.76340014202</v>
      </c>
      <c r="K10" s="14">
        <v>-290051.071755654</v>
      </c>
    </row>
    <row r="11" spans="3:15" ht="15" customHeight="1" x14ac:dyDescent="0.25">
      <c r="C11" s="6" t="s">
        <v>76</v>
      </c>
      <c r="D11" s="14">
        <v>-2764794.3706536349</v>
      </c>
      <c r="E11" s="14">
        <v>-3563086.2784556104</v>
      </c>
      <c r="F11" s="14">
        <v>-3480956.8843484344</v>
      </c>
      <c r="G11" s="14">
        <v>-3097409.8454653136</v>
      </c>
      <c r="H11" s="14">
        <v>-2872576.2475885479</v>
      </c>
      <c r="I11" s="14">
        <v>-2691705.1334884549</v>
      </c>
      <c r="J11" s="14">
        <v>-2681334.9587558485</v>
      </c>
      <c r="K11" s="14">
        <v>-2685097.0190689978</v>
      </c>
    </row>
    <row r="12" spans="3:15" ht="15" customHeight="1" x14ac:dyDescent="0.25">
      <c r="C12" s="9" t="s">
        <v>74</v>
      </c>
      <c r="D12" s="10">
        <f>SUM(D9:D11)</f>
        <v>83763214.659346357</v>
      </c>
      <c r="E12" s="10">
        <f t="shared" ref="E12:K12" si="0">SUM(E9:E11)</f>
        <v>79955721.500890747</v>
      </c>
      <c r="F12" s="10">
        <f t="shared" si="0"/>
        <v>76288623.176542312</v>
      </c>
      <c r="G12" s="10">
        <f t="shared" si="0"/>
        <v>72618025.931076989</v>
      </c>
      <c r="H12" s="10">
        <f t="shared" si="0"/>
        <v>69408958.453488439</v>
      </c>
      <c r="I12" s="10">
        <f t="shared" si="0"/>
        <v>66274694.429999985</v>
      </c>
      <c r="J12" s="10">
        <f t="shared" si="0"/>
        <v>63253021.707843989</v>
      </c>
      <c r="K12" s="10">
        <f t="shared" si="0"/>
        <v>60277873.617019333</v>
      </c>
      <c r="M12" s="21"/>
      <c r="O12" s="21"/>
    </row>
    <row r="13" spans="3:15" ht="15" customHeight="1" x14ac:dyDescent="0.25">
      <c r="C13" s="22"/>
      <c r="D13" s="24"/>
      <c r="E13" s="24"/>
      <c r="F13" s="24"/>
      <c r="G13" s="24"/>
      <c r="H13" s="24"/>
      <c r="I13" s="24"/>
      <c r="J13" s="24"/>
      <c r="K13" s="24"/>
      <c r="M13" s="21"/>
    </row>
    <row r="14" spans="3:15" ht="15" customHeight="1" x14ac:dyDescent="0.25">
      <c r="C14" s="5" t="s">
        <v>91</v>
      </c>
      <c r="D14" s="23"/>
      <c r="E14" s="23"/>
      <c r="F14" s="23"/>
      <c r="G14" s="23"/>
      <c r="H14" s="23"/>
      <c r="I14" s="23"/>
      <c r="J14" s="23"/>
      <c r="K14" s="23"/>
    </row>
    <row r="15" spans="3:15" ht="15" customHeight="1" x14ac:dyDescent="0.25">
      <c r="C15" s="6" t="s">
        <v>71</v>
      </c>
      <c r="D15" s="7">
        <v>86742265.569999993</v>
      </c>
      <c r="E15" s="8">
        <v>83409761.449999988</v>
      </c>
      <c r="F15" s="8">
        <v>79572837.809999987</v>
      </c>
      <c r="G15" s="8">
        <v>75955719.649999991</v>
      </c>
      <c r="H15" s="8">
        <v>72177345.329999983</v>
      </c>
      <c r="I15" s="8">
        <v>68667436.389999971</v>
      </c>
      <c r="J15" s="8">
        <v>65201189.719999976</v>
      </c>
      <c r="K15" s="8">
        <v>61964547.924585693</v>
      </c>
    </row>
    <row r="16" spans="3:15" ht="15" customHeight="1" x14ac:dyDescent="0.25">
      <c r="C16" s="6" t="s">
        <v>72</v>
      </c>
      <c r="D16" s="7">
        <v>-214256.54</v>
      </c>
      <c r="E16" s="7">
        <v>-244406.88</v>
      </c>
      <c r="F16" s="7">
        <v>-186141.43999999997</v>
      </c>
      <c r="G16" s="7">
        <v>-573187.4</v>
      </c>
      <c r="H16" s="7">
        <v>-336491.23000000004</v>
      </c>
      <c r="I16" s="7">
        <v>-442558.89</v>
      </c>
      <c r="J16" s="7">
        <v>-340337.76340014202</v>
      </c>
      <c r="K16" s="7">
        <v>-290051.071755654</v>
      </c>
    </row>
    <row r="17" spans="3:15" ht="15" customHeight="1" x14ac:dyDescent="0.25">
      <c r="C17" s="6" t="s">
        <v>73</v>
      </c>
      <c r="D17" s="7">
        <v>-3118247.5799999982</v>
      </c>
      <c r="E17" s="7">
        <v>-3592516.7600000035</v>
      </c>
      <c r="F17" s="7">
        <v>-3430976.7199999997</v>
      </c>
      <c r="G17" s="7">
        <v>-3205186.9199999976</v>
      </c>
      <c r="H17" s="7">
        <v>-3173417.7100000042</v>
      </c>
      <c r="I17" s="7">
        <v>-3023687.7799999933</v>
      </c>
      <c r="J17" s="7">
        <v>-2896304.0320141409</v>
      </c>
      <c r="K17" s="7">
        <v>-2774143.4263979024</v>
      </c>
    </row>
    <row r="18" spans="3:15" ht="15" customHeight="1" x14ac:dyDescent="0.25">
      <c r="C18" s="9" t="s">
        <v>74</v>
      </c>
      <c r="D18" s="10">
        <f>SUM(D15:D17)</f>
        <v>83409761.449999988</v>
      </c>
      <c r="E18" s="10">
        <f t="shared" ref="E18:K18" si="1">SUM(E15:E17)</f>
        <v>79572837.809999987</v>
      </c>
      <c r="F18" s="10">
        <f t="shared" si="1"/>
        <v>75955719.649999991</v>
      </c>
      <c r="G18" s="10">
        <f t="shared" si="1"/>
        <v>72177345.329999983</v>
      </c>
      <c r="H18" s="10">
        <f t="shared" si="1"/>
        <v>68667436.389999971</v>
      </c>
      <c r="I18" s="10">
        <f t="shared" si="1"/>
        <v>65201189.719999976</v>
      </c>
      <c r="J18" s="10">
        <f t="shared" si="1"/>
        <v>61964547.924585693</v>
      </c>
      <c r="K18" s="10">
        <f t="shared" si="1"/>
        <v>58900353.426432133</v>
      </c>
      <c r="M18" s="21"/>
      <c r="O18" s="21"/>
    </row>
    <row r="19" spans="3:15" ht="15" customHeight="1" x14ac:dyDescent="0.25">
      <c r="C19" s="2"/>
      <c r="D19" s="11"/>
      <c r="E19" s="11"/>
      <c r="F19" s="11"/>
      <c r="G19" s="11"/>
      <c r="H19" s="11"/>
      <c r="I19" s="11"/>
      <c r="J19" s="11"/>
      <c r="K19" s="11"/>
      <c r="O19" s="21"/>
    </row>
    <row r="20" spans="3:15" ht="15" customHeight="1" x14ac:dyDescent="0.25">
      <c r="C20" s="15" t="s">
        <v>92</v>
      </c>
      <c r="D20" s="16"/>
      <c r="E20" s="17"/>
      <c r="F20" s="17"/>
      <c r="G20" s="17"/>
      <c r="H20" s="17"/>
      <c r="I20" s="26">
        <f>+I12-I18</f>
        <v>1073504.7100000083</v>
      </c>
      <c r="J20" s="18"/>
      <c r="K20" s="18">
        <f>+K12-K18</f>
        <v>1377520.1905872002</v>
      </c>
    </row>
    <row r="21" spans="3:15" ht="7.5" customHeight="1" x14ac:dyDescent="0.25">
      <c r="C21" s="19"/>
      <c r="D21" s="20"/>
      <c r="E21" s="20"/>
      <c r="F21" s="20"/>
      <c r="G21" s="20"/>
      <c r="H21" s="20"/>
      <c r="I21" s="20"/>
      <c r="J21" s="20"/>
      <c r="K21" s="20"/>
    </row>
    <row r="22" spans="3:15" ht="15" customHeight="1" x14ac:dyDescent="0.25">
      <c r="C22" s="19"/>
      <c r="D22" s="20"/>
      <c r="E22" s="20"/>
      <c r="F22" s="20"/>
      <c r="G22" s="20"/>
      <c r="H22" s="20"/>
      <c r="I22" s="20"/>
      <c r="J22" s="25" t="s">
        <v>88</v>
      </c>
      <c r="K22" s="20">
        <f>+I20</f>
        <v>1073504.7100000083</v>
      </c>
    </row>
    <row r="23" spans="3:15" ht="7.5" customHeight="1" x14ac:dyDescent="0.25">
      <c r="C23" s="19"/>
      <c r="D23" s="20"/>
      <c r="E23" s="20"/>
      <c r="F23" s="20"/>
      <c r="G23" s="20"/>
      <c r="H23" s="20"/>
      <c r="I23" s="20"/>
      <c r="J23" s="25"/>
      <c r="K23" s="20"/>
    </row>
    <row r="24" spans="3:15" ht="15" customHeight="1" thickBot="1" x14ac:dyDescent="0.3">
      <c r="C24" s="19"/>
      <c r="D24" s="20"/>
      <c r="E24" s="20"/>
      <c r="F24" s="20"/>
      <c r="G24" s="20"/>
      <c r="H24" s="20"/>
      <c r="I24" s="20"/>
      <c r="J24" s="25" t="s">
        <v>89</v>
      </c>
      <c r="K24" s="46">
        <f>+K20-K22</f>
        <v>304015.48058719188</v>
      </c>
    </row>
    <row r="25" spans="3:15" x14ac:dyDescent="0.25">
      <c r="H25" s="21"/>
      <c r="I25" s="21"/>
      <c r="J25" s="21"/>
    </row>
    <row r="26" spans="3:15" x14ac:dyDescent="0.25">
      <c r="I26" s="1"/>
      <c r="J26" s="21"/>
      <c r="K26" s="1"/>
    </row>
    <row r="27" spans="3:15" x14ac:dyDescent="0.25">
      <c r="I27" s="1"/>
      <c r="J27" s="1"/>
      <c r="K27" s="1"/>
      <c r="L27" s="1"/>
    </row>
    <row r="28" spans="3:15" x14ac:dyDescent="0.25">
      <c r="I28" s="1"/>
      <c r="J28" s="1"/>
      <c r="K28" s="1"/>
      <c r="L28" s="1"/>
    </row>
    <row r="29" spans="3:15" x14ac:dyDescent="0.25">
      <c r="I29" s="1"/>
      <c r="J29" s="1"/>
      <c r="K29" s="1"/>
    </row>
    <row r="30" spans="3:15" x14ac:dyDescent="0.25">
      <c r="I30" s="1"/>
      <c r="J30" s="1"/>
      <c r="K30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6CA2-555A-4551-8331-6B6D35901FD4}">
  <dimension ref="B1:X49"/>
  <sheetViews>
    <sheetView workbookViewId="0">
      <pane xSplit="9" ySplit="4" topLeftCell="J5" activePane="bottomRight" state="frozen"/>
      <selection pane="topRight" activeCell="H1" sqref="H1"/>
      <selection pane="bottomLeft" activeCell="A5" sqref="A5"/>
      <selection pane="bottomRight" activeCell="V47" sqref="V47"/>
    </sheetView>
  </sheetViews>
  <sheetFormatPr defaultColWidth="9.140625" defaultRowHeight="15" x14ac:dyDescent="0.25"/>
  <cols>
    <col min="2" max="2" width="54" customWidth="1"/>
    <col min="3" max="3" width="10.28515625" customWidth="1"/>
    <col min="4" max="4" width="11.42578125" bestFit="1" customWidth="1"/>
    <col min="5" max="6" width="11.42578125" customWidth="1"/>
    <col min="7" max="7" width="13.42578125" customWidth="1"/>
    <col min="10" max="10" width="13.42578125" customWidth="1"/>
    <col min="11" max="11" width="12.5703125" customWidth="1"/>
    <col min="12" max="12" width="13.85546875" customWidth="1"/>
    <col min="13" max="13" width="13.42578125" customWidth="1"/>
    <col min="14" max="14" width="13.85546875" customWidth="1"/>
    <col min="15" max="15" width="11.5703125" bestFit="1" customWidth="1"/>
    <col min="16" max="16" width="1.28515625" customWidth="1"/>
    <col min="17" max="17" width="13.42578125" customWidth="1"/>
    <col min="18" max="18" width="12.5703125" customWidth="1"/>
    <col min="19" max="19" width="13.85546875" customWidth="1"/>
    <col min="20" max="20" width="13.42578125" customWidth="1"/>
    <col min="21" max="21" width="13.85546875" customWidth="1"/>
    <col min="22" max="22" width="11.5703125" bestFit="1" customWidth="1"/>
    <col min="23" max="23" width="0.85546875" customWidth="1"/>
    <col min="24" max="24" width="16.140625" style="27" bestFit="1" customWidth="1"/>
  </cols>
  <sheetData>
    <row r="1" spans="2:24" x14ac:dyDescent="0.25">
      <c r="K1" s="1"/>
      <c r="L1" s="1"/>
      <c r="M1" s="1"/>
      <c r="N1" s="1"/>
      <c r="R1" s="1"/>
      <c r="S1" s="1"/>
      <c r="T1" s="1"/>
      <c r="U1" s="1"/>
    </row>
    <row r="2" spans="2:24" x14ac:dyDescent="0.25">
      <c r="C2" s="28"/>
      <c r="D2" s="28"/>
      <c r="E2" s="28"/>
      <c r="F2" s="28" t="s">
        <v>58</v>
      </c>
      <c r="H2" s="28" t="s">
        <v>59</v>
      </c>
      <c r="I2" s="28" t="s">
        <v>85</v>
      </c>
      <c r="J2" s="28" t="s">
        <v>86</v>
      </c>
      <c r="K2" s="28" t="s">
        <v>59</v>
      </c>
      <c r="L2" s="28" t="s">
        <v>59</v>
      </c>
      <c r="M2" s="28" t="s">
        <v>85</v>
      </c>
      <c r="N2" s="28" t="s">
        <v>85</v>
      </c>
      <c r="O2" s="28">
        <v>2025</v>
      </c>
      <c r="Q2" s="28" t="s">
        <v>87</v>
      </c>
      <c r="R2" s="28" t="s">
        <v>59</v>
      </c>
      <c r="S2" s="28" t="s">
        <v>59</v>
      </c>
      <c r="T2" s="28" t="s">
        <v>85</v>
      </c>
      <c r="U2" s="28" t="s">
        <v>85</v>
      </c>
      <c r="V2" s="28">
        <v>2026</v>
      </c>
      <c r="X2" s="28" t="s">
        <v>90</v>
      </c>
    </row>
    <row r="3" spans="2:24" x14ac:dyDescent="0.25">
      <c r="B3" s="28" t="s">
        <v>60</v>
      </c>
      <c r="C3" s="28" t="s">
        <v>61</v>
      </c>
      <c r="D3" s="28" t="s">
        <v>1</v>
      </c>
      <c r="E3" s="28"/>
      <c r="F3" s="28" t="s">
        <v>0</v>
      </c>
      <c r="H3" s="28" t="s">
        <v>0</v>
      </c>
      <c r="I3" s="28" t="s">
        <v>0</v>
      </c>
      <c r="J3" s="28" t="s">
        <v>62</v>
      </c>
      <c r="K3" s="28" t="s">
        <v>63</v>
      </c>
      <c r="L3" s="28" t="s">
        <v>78</v>
      </c>
      <c r="M3" s="28" t="s">
        <v>63</v>
      </c>
      <c r="N3" s="28" t="s">
        <v>78</v>
      </c>
      <c r="O3" s="28">
        <v>1508</v>
      </c>
      <c r="Q3" s="28" t="s">
        <v>62</v>
      </c>
      <c r="R3" s="28" t="s">
        <v>63</v>
      </c>
      <c r="S3" s="28" t="s">
        <v>78</v>
      </c>
      <c r="T3" s="28" t="s">
        <v>63</v>
      </c>
      <c r="U3" s="28" t="s">
        <v>78</v>
      </c>
      <c r="V3" s="28">
        <v>1508</v>
      </c>
      <c r="X3" s="28">
        <v>1508</v>
      </c>
    </row>
    <row r="4" spans="2:24" x14ac:dyDescent="0.25">
      <c r="C4" s="28" t="s">
        <v>57</v>
      </c>
      <c r="D4" s="28"/>
      <c r="E4" s="28" t="s">
        <v>79</v>
      </c>
      <c r="F4" s="28" t="s">
        <v>82</v>
      </c>
      <c r="G4" s="28" t="s">
        <v>80</v>
      </c>
      <c r="H4" s="28" t="s">
        <v>2</v>
      </c>
      <c r="I4" s="28" t="s">
        <v>2</v>
      </c>
      <c r="J4" s="28"/>
      <c r="L4" s="28" t="s">
        <v>81</v>
      </c>
      <c r="N4" s="28" t="s">
        <v>81</v>
      </c>
      <c r="Q4" s="28"/>
      <c r="S4" s="28" t="s">
        <v>81</v>
      </c>
      <c r="U4" s="28" t="s">
        <v>81</v>
      </c>
    </row>
    <row r="5" spans="2:24" x14ac:dyDescent="0.25">
      <c r="B5" s="29" t="s">
        <v>3</v>
      </c>
      <c r="C5" s="30">
        <v>1820</v>
      </c>
      <c r="D5" s="31" t="s">
        <v>4</v>
      </c>
      <c r="E5" s="32">
        <v>30</v>
      </c>
      <c r="F5" s="32">
        <v>45</v>
      </c>
      <c r="G5" s="33">
        <v>60</v>
      </c>
      <c r="H5" s="34">
        <v>45</v>
      </c>
      <c r="I5" s="34">
        <v>40</v>
      </c>
      <c r="J5" s="40">
        <v>7470513.1299999999</v>
      </c>
      <c r="K5" s="40">
        <v>-196651.0274617495</v>
      </c>
      <c r="L5" s="40"/>
      <c r="M5" s="40">
        <v>-235627.12990000192</v>
      </c>
      <c r="N5" s="40"/>
      <c r="O5" s="40">
        <f>+(K5+L5)-(M5+N5)</f>
        <v>38976.102438252419</v>
      </c>
      <c r="P5" s="41"/>
      <c r="Q5" s="40">
        <v>7470513.1299999999</v>
      </c>
      <c r="R5" s="40">
        <v>-196651.02746174857</v>
      </c>
      <c r="S5" s="40"/>
      <c r="T5" s="40">
        <v>-235627.12990000006</v>
      </c>
      <c r="U5" s="40"/>
      <c r="V5" s="40">
        <f>+(R5+S5)-(T5+U5)</f>
        <v>38976.102438251488</v>
      </c>
      <c r="W5" s="40"/>
      <c r="X5" s="42">
        <f>+O5+V5</f>
        <v>77952.204876503907</v>
      </c>
    </row>
    <row r="6" spans="2:24" x14ac:dyDescent="0.25">
      <c r="B6" s="29" t="s">
        <v>5</v>
      </c>
      <c r="C6" s="30">
        <v>1820</v>
      </c>
      <c r="D6" s="31" t="s">
        <v>6</v>
      </c>
      <c r="E6" s="32">
        <v>30</v>
      </c>
      <c r="F6" s="32">
        <v>40</v>
      </c>
      <c r="G6" s="33">
        <v>60</v>
      </c>
      <c r="H6" s="34">
        <v>45</v>
      </c>
      <c r="I6" s="34">
        <v>40</v>
      </c>
      <c r="J6" s="40">
        <v>2402325.98</v>
      </c>
      <c r="K6" s="40">
        <v>-61746.792106557288</v>
      </c>
      <c r="L6" s="40"/>
      <c r="M6" s="40">
        <v>-73527.942600000068</v>
      </c>
      <c r="N6" s="40"/>
      <c r="O6" s="40">
        <f t="shared" ref="O6:O30" si="0">+(K6+L6)-(M6+N6)</f>
        <v>11781.150493442779</v>
      </c>
      <c r="P6" s="41"/>
      <c r="Q6" s="40">
        <v>2402325.98</v>
      </c>
      <c r="R6" s="40">
        <v>-61746.792106557405</v>
      </c>
      <c r="S6" s="40"/>
      <c r="T6" s="40">
        <v>-73527.942599999951</v>
      </c>
      <c r="U6" s="40"/>
      <c r="V6" s="40">
        <f t="shared" ref="V6:V31" si="1">+(R6+S6)-(T6+U6)</f>
        <v>11781.150493442547</v>
      </c>
      <c r="W6" s="40"/>
      <c r="X6" s="42">
        <f t="shared" ref="X6:X31" si="2">+O6+V6</f>
        <v>23562.300986885326</v>
      </c>
    </row>
    <row r="7" spans="2:24" x14ac:dyDescent="0.25">
      <c r="B7" s="29" t="s">
        <v>7</v>
      </c>
      <c r="C7" s="30">
        <v>1820</v>
      </c>
      <c r="D7" s="31" t="s">
        <v>8</v>
      </c>
      <c r="E7" s="32">
        <v>30</v>
      </c>
      <c r="F7" s="32">
        <v>40</v>
      </c>
      <c r="G7" s="33">
        <v>60</v>
      </c>
      <c r="H7" s="34">
        <v>45</v>
      </c>
      <c r="I7" s="34">
        <v>40</v>
      </c>
      <c r="J7" s="40">
        <v>1468094.31</v>
      </c>
      <c r="K7" s="40">
        <v>-39352.379561475303</v>
      </c>
      <c r="L7" s="40"/>
      <c r="M7" s="40">
        <v>-47595.937399999762</v>
      </c>
      <c r="N7" s="40"/>
      <c r="O7" s="40">
        <f t="shared" si="0"/>
        <v>8243.5578385244589</v>
      </c>
      <c r="P7" s="41"/>
      <c r="Q7" s="40">
        <v>1468094.31</v>
      </c>
      <c r="R7" s="40">
        <v>-39352.37956147542</v>
      </c>
      <c r="S7" s="40"/>
      <c r="T7" s="40">
        <v>-47595.937399999937</v>
      </c>
      <c r="U7" s="40"/>
      <c r="V7" s="40">
        <f t="shared" si="1"/>
        <v>8243.5578385245171</v>
      </c>
      <c r="W7" s="40"/>
      <c r="X7" s="42">
        <f t="shared" si="2"/>
        <v>16487.115677048976</v>
      </c>
    </row>
    <row r="8" spans="2:24" x14ac:dyDescent="0.25">
      <c r="B8" s="29" t="s">
        <v>9</v>
      </c>
      <c r="C8" s="30">
        <v>1820</v>
      </c>
      <c r="D8" s="31" t="s">
        <v>10</v>
      </c>
      <c r="E8" s="32">
        <v>10</v>
      </c>
      <c r="F8" s="32">
        <v>20</v>
      </c>
      <c r="G8" s="33">
        <v>30</v>
      </c>
      <c r="H8" s="34">
        <v>45</v>
      </c>
      <c r="I8" s="34">
        <v>25</v>
      </c>
      <c r="J8" s="40">
        <v>596898.4</v>
      </c>
      <c r="K8" s="40">
        <v>-16851.624066939868</v>
      </c>
      <c r="L8" s="40"/>
      <c r="M8" s="40">
        <v>-29271.819899999653</v>
      </c>
      <c r="N8" s="40"/>
      <c r="O8" s="40">
        <f t="shared" si="0"/>
        <v>12420.195833059784</v>
      </c>
      <c r="P8" s="41"/>
      <c r="Q8" s="40">
        <v>596898.4</v>
      </c>
      <c r="R8" s="40">
        <v>-16851.624066939898</v>
      </c>
      <c r="S8" s="40"/>
      <c r="T8" s="40">
        <v>-28824.239899999986</v>
      </c>
      <c r="U8" s="40"/>
      <c r="V8" s="40">
        <f t="shared" si="1"/>
        <v>11972.615833060088</v>
      </c>
      <c r="W8" s="40"/>
      <c r="X8" s="42">
        <f t="shared" si="2"/>
        <v>24392.811666119873</v>
      </c>
    </row>
    <row r="9" spans="2:24" x14ac:dyDescent="0.25">
      <c r="B9" s="29" t="s">
        <v>11</v>
      </c>
      <c r="C9" s="30">
        <v>1820</v>
      </c>
      <c r="D9" s="31" t="s">
        <v>12</v>
      </c>
      <c r="E9" s="32">
        <v>50</v>
      </c>
      <c r="F9" s="32"/>
      <c r="G9" s="33">
        <v>75</v>
      </c>
      <c r="H9" s="34">
        <v>45</v>
      </c>
      <c r="I9" s="34">
        <v>60</v>
      </c>
      <c r="J9" s="40">
        <v>176560.13</v>
      </c>
      <c r="K9" s="40">
        <v>-6098.9087609289563</v>
      </c>
      <c r="L9" s="40"/>
      <c r="M9" s="40">
        <v>-3762.9299000000101</v>
      </c>
      <c r="N9" s="40"/>
      <c r="O9" s="40">
        <f t="shared" si="0"/>
        <v>-2335.9788609289462</v>
      </c>
      <c r="P9" s="41"/>
      <c r="Q9" s="40">
        <v>176560.13</v>
      </c>
      <c r="R9" s="40">
        <v>-6098.9087609289563</v>
      </c>
      <c r="S9" s="40"/>
      <c r="T9" s="40">
        <v>-3762.9299000000028</v>
      </c>
      <c r="U9" s="40"/>
      <c r="V9" s="40">
        <f t="shared" si="1"/>
        <v>-2335.9788609289535</v>
      </c>
      <c r="W9" s="40"/>
      <c r="X9" s="42">
        <f t="shared" si="2"/>
        <v>-4671.9577218578997</v>
      </c>
    </row>
    <row r="10" spans="2:24" x14ac:dyDescent="0.25">
      <c r="B10" s="29" t="s">
        <v>13</v>
      </c>
      <c r="C10" s="30">
        <v>1820</v>
      </c>
      <c r="D10" s="31" t="s">
        <v>14</v>
      </c>
      <c r="E10" s="32">
        <v>35</v>
      </c>
      <c r="F10" s="32">
        <v>40</v>
      </c>
      <c r="G10" s="33">
        <v>55</v>
      </c>
      <c r="H10" s="34">
        <v>45</v>
      </c>
      <c r="I10" s="34">
        <v>40</v>
      </c>
      <c r="J10" s="40">
        <v>2172714.63</v>
      </c>
      <c r="K10" s="40">
        <v>-58011.231918032747</v>
      </c>
      <c r="L10" s="40"/>
      <c r="M10" s="40">
        <v>-70142.971699999878</v>
      </c>
      <c r="N10" s="40"/>
      <c r="O10" s="40">
        <f t="shared" si="0"/>
        <v>12131.739781967131</v>
      </c>
      <c r="P10" s="41"/>
      <c r="Q10" s="40">
        <v>2172714.63</v>
      </c>
      <c r="R10" s="40">
        <v>-58011.231918032747</v>
      </c>
      <c r="S10" s="40"/>
      <c r="T10" s="40">
        <v>-70142.971699999995</v>
      </c>
      <c r="U10" s="40"/>
      <c r="V10" s="40">
        <f t="shared" si="1"/>
        <v>12131.739781967248</v>
      </c>
      <c r="W10" s="40"/>
      <c r="X10" s="42">
        <f t="shared" si="2"/>
        <v>24263.479563934379</v>
      </c>
    </row>
    <row r="11" spans="2:24" x14ac:dyDescent="0.25">
      <c r="B11" s="29" t="s">
        <v>15</v>
      </c>
      <c r="C11" s="30">
        <v>1820</v>
      </c>
      <c r="D11" s="31" t="s">
        <v>16</v>
      </c>
      <c r="E11" s="32">
        <v>15</v>
      </c>
      <c r="F11" s="32"/>
      <c r="G11" s="33">
        <v>30</v>
      </c>
      <c r="H11" s="34">
        <v>30</v>
      </c>
      <c r="I11" s="34">
        <v>25</v>
      </c>
      <c r="J11" s="40">
        <v>726287.53</v>
      </c>
      <c r="K11" s="40">
        <v>-28071.77801912569</v>
      </c>
      <c r="L11" s="40"/>
      <c r="M11" s="40">
        <v>-40576.97159999999</v>
      </c>
      <c r="N11" s="40"/>
      <c r="O11" s="40">
        <f t="shared" si="0"/>
        <v>12505.1935808743</v>
      </c>
      <c r="P11" s="41"/>
      <c r="Q11" s="40">
        <v>726287.53</v>
      </c>
      <c r="R11" s="40">
        <v>-28071.77801912569</v>
      </c>
      <c r="S11" s="40"/>
      <c r="T11" s="40">
        <v>-40576.971600000048</v>
      </c>
      <c r="U11" s="40"/>
      <c r="V11" s="40">
        <f t="shared" si="1"/>
        <v>12505.193580874358</v>
      </c>
      <c r="W11" s="40"/>
      <c r="X11" s="42">
        <f t="shared" si="2"/>
        <v>25010.387161748658</v>
      </c>
    </row>
    <row r="12" spans="2:24" x14ac:dyDescent="0.25">
      <c r="B12" s="29" t="s">
        <v>17</v>
      </c>
      <c r="C12" s="30">
        <v>1830</v>
      </c>
      <c r="D12" s="31" t="s">
        <v>18</v>
      </c>
      <c r="E12" s="32">
        <v>35</v>
      </c>
      <c r="F12" s="32">
        <v>45</v>
      </c>
      <c r="G12" s="32">
        <v>75</v>
      </c>
      <c r="H12" s="34">
        <v>45</v>
      </c>
      <c r="I12" s="34">
        <v>40</v>
      </c>
      <c r="J12" s="40">
        <v>24770751.389999997</v>
      </c>
      <c r="K12" s="40">
        <v>-644446.25818852475</v>
      </c>
      <c r="L12" s="40">
        <v>18861.856316299651</v>
      </c>
      <c r="M12" s="40">
        <v>-708735.5716008161</v>
      </c>
      <c r="N12" s="40">
        <v>20261.679500813534</v>
      </c>
      <c r="O12" s="40">
        <f t="shared" si="0"/>
        <v>62889.490227777511</v>
      </c>
      <c r="P12" s="41"/>
      <c r="Q12" s="40">
        <v>24699520.888839468</v>
      </c>
      <c r="R12" s="40">
        <v>-649825.2145048239</v>
      </c>
      <c r="S12" s="40">
        <v>21892.029247111543</v>
      </c>
      <c r="T12" s="40">
        <v>-708735.57209999999</v>
      </c>
      <c r="U12" s="40">
        <v>23516.735192394386</v>
      </c>
      <c r="V12" s="40">
        <f t="shared" si="1"/>
        <v>57285.651649893261</v>
      </c>
      <c r="W12" s="40"/>
      <c r="X12" s="42">
        <f t="shared" si="2"/>
        <v>120175.14187767077</v>
      </c>
    </row>
    <row r="13" spans="2:24" x14ac:dyDescent="0.25">
      <c r="B13" s="29" t="s">
        <v>19</v>
      </c>
      <c r="C13" s="30">
        <v>1830</v>
      </c>
      <c r="D13" s="31" t="s">
        <v>20</v>
      </c>
      <c r="E13" s="32">
        <v>50</v>
      </c>
      <c r="F13" s="32">
        <v>60</v>
      </c>
      <c r="G13" s="32">
        <v>80</v>
      </c>
      <c r="H13" s="34">
        <v>45</v>
      </c>
      <c r="I13" s="34">
        <v>60</v>
      </c>
      <c r="J13" s="40">
        <v>3015816.87</v>
      </c>
      <c r="K13" s="40">
        <v>-75057.33037841547</v>
      </c>
      <c r="L13" s="40">
        <v>1020.7288446104458</v>
      </c>
      <c r="M13" s="40">
        <v>-52679.332030642792</v>
      </c>
      <c r="N13" s="40">
        <v>658.74473064277504</v>
      </c>
      <c r="O13" s="40">
        <f t="shared" si="0"/>
        <v>-22016.014233805006</v>
      </c>
      <c r="P13" s="41"/>
      <c r="Q13" s="40">
        <v>3012679.9903302728</v>
      </c>
      <c r="R13" s="40">
        <v>-75057.329223025765</v>
      </c>
      <c r="S13" s="40">
        <v>714.57462826993401</v>
      </c>
      <c r="T13" s="40">
        <v>-52679.327300000055</v>
      </c>
      <c r="U13" s="40">
        <v>461.16289699198882</v>
      </c>
      <c r="V13" s="40">
        <f t="shared" si="1"/>
        <v>-22124.59019174776</v>
      </c>
      <c r="W13" s="40"/>
      <c r="X13" s="42">
        <f t="shared" si="2"/>
        <v>-44140.604425552767</v>
      </c>
    </row>
    <row r="14" spans="2:24" x14ac:dyDescent="0.25">
      <c r="B14" s="29" t="s">
        <v>21</v>
      </c>
      <c r="C14" s="30">
        <v>1835</v>
      </c>
      <c r="D14" s="31" t="s">
        <v>22</v>
      </c>
      <c r="E14" s="32">
        <v>35</v>
      </c>
      <c r="F14" s="32">
        <v>45</v>
      </c>
      <c r="G14" s="33">
        <v>60</v>
      </c>
      <c r="H14" s="34">
        <v>30</v>
      </c>
      <c r="I14" s="34">
        <v>20</v>
      </c>
      <c r="J14" s="40">
        <v>4002477.7500000009</v>
      </c>
      <c r="K14" s="40">
        <v>-144640.30311693967</v>
      </c>
      <c r="L14" s="40">
        <v>30109.146898143161</v>
      </c>
      <c r="M14" s="40">
        <v>-185167.31099999975</v>
      </c>
      <c r="N14" s="40">
        <v>47756.571777644087</v>
      </c>
      <c r="O14" s="40">
        <f t="shared" si="0"/>
        <v>22879.58300355915</v>
      </c>
      <c r="P14" s="41"/>
      <c r="Q14" s="40">
        <v>3947282.323138311</v>
      </c>
      <c r="R14" s="40">
        <v>-150284.2196150831</v>
      </c>
      <c r="S14" s="40">
        <v>21390.922585797871</v>
      </c>
      <c r="T14" s="40">
        <v>-177359.80277764407</v>
      </c>
      <c r="U14" s="40">
        <v>33928.46477233414</v>
      </c>
      <c r="V14" s="40">
        <f t="shared" si="1"/>
        <v>14538.040976024698</v>
      </c>
      <c r="W14" s="40"/>
      <c r="X14" s="42">
        <f t="shared" si="2"/>
        <v>37417.623979583848</v>
      </c>
    </row>
    <row r="15" spans="2:24" x14ac:dyDescent="0.25">
      <c r="B15" s="29" t="s">
        <v>84</v>
      </c>
      <c r="C15" s="30">
        <v>1845</v>
      </c>
      <c r="D15" s="31" t="s">
        <v>23</v>
      </c>
      <c r="E15" s="32">
        <v>35</v>
      </c>
      <c r="F15" s="32">
        <v>40</v>
      </c>
      <c r="G15" s="35">
        <v>55</v>
      </c>
      <c r="H15" s="34">
        <v>35</v>
      </c>
      <c r="I15" s="34">
        <v>40</v>
      </c>
      <c r="J15" s="40">
        <v>1258009.4599999997</v>
      </c>
      <c r="K15" s="40">
        <v>-82012.210412568267</v>
      </c>
      <c r="L15" s="40">
        <v>18223.005350335363</v>
      </c>
      <c r="M15" s="40">
        <v>-44232.133099999199</v>
      </c>
      <c r="N15" s="40">
        <v>15127.665911369992</v>
      </c>
      <c r="O15" s="40">
        <f t="shared" si="0"/>
        <v>-34684.737873603699</v>
      </c>
      <c r="P15" s="41"/>
      <c r="Q15" s="40">
        <v>1230169.1736089173</v>
      </c>
      <c r="R15" s="40">
        <v>-82012.205762903643</v>
      </c>
      <c r="S15" s="40">
        <v>18605.063186026618</v>
      </c>
      <c r="T15" s="40">
        <v>-44232.129011370052</v>
      </c>
      <c r="U15" s="40">
        <v>15444.827827642601</v>
      </c>
      <c r="V15" s="40">
        <f t="shared" si="1"/>
        <v>-34619.841393149574</v>
      </c>
      <c r="W15" s="40"/>
      <c r="X15" s="42">
        <f t="shared" si="2"/>
        <v>-69304.579266753281</v>
      </c>
    </row>
    <row r="16" spans="2:24" x14ac:dyDescent="0.25">
      <c r="B16" s="29" t="s">
        <v>24</v>
      </c>
      <c r="C16" s="30">
        <v>1850</v>
      </c>
      <c r="D16" s="31" t="s">
        <v>25</v>
      </c>
      <c r="E16" s="32">
        <v>25</v>
      </c>
      <c r="F16" s="32">
        <v>40</v>
      </c>
      <c r="G16" s="35">
        <v>45</v>
      </c>
      <c r="H16" s="34">
        <v>40</v>
      </c>
      <c r="I16" s="34">
        <v>30</v>
      </c>
      <c r="J16" s="40">
        <v>9796413.8999999985</v>
      </c>
      <c r="K16" s="40">
        <v>-239900.51052732329</v>
      </c>
      <c r="L16" s="40">
        <v>49576.946743195709</v>
      </c>
      <c r="M16" s="40">
        <v>-375682.37880000018</v>
      </c>
      <c r="N16" s="40">
        <v>62385.666823223357</v>
      </c>
      <c r="O16" s="40">
        <f t="shared" si="0"/>
        <v>122973.14819264924</v>
      </c>
      <c r="P16" s="41"/>
      <c r="Q16" s="40">
        <v>9680307.192847155</v>
      </c>
      <c r="R16" s="40">
        <v>-248621.20327051805</v>
      </c>
      <c r="S16" s="40">
        <v>34071.377413385359</v>
      </c>
      <c r="T16" s="40">
        <v>-363901.66562322341</v>
      </c>
      <c r="U16" s="40">
        <v>42874.072308849565</v>
      </c>
      <c r="V16" s="40">
        <f t="shared" si="1"/>
        <v>106477.76745724119</v>
      </c>
      <c r="W16" s="40"/>
      <c r="X16" s="42">
        <f t="shared" si="2"/>
        <v>229450.91564989043</v>
      </c>
    </row>
    <row r="17" spans="2:24" x14ac:dyDescent="0.25">
      <c r="B17" s="29" t="s">
        <v>26</v>
      </c>
      <c r="C17" s="30">
        <v>1855</v>
      </c>
      <c r="D17" s="31" t="s">
        <v>27</v>
      </c>
      <c r="E17" s="32">
        <v>50</v>
      </c>
      <c r="F17" s="32">
        <v>60</v>
      </c>
      <c r="G17" s="35">
        <v>75</v>
      </c>
      <c r="H17" s="34">
        <v>40</v>
      </c>
      <c r="I17" s="34">
        <v>50</v>
      </c>
      <c r="J17" s="40">
        <v>1923715.81</v>
      </c>
      <c r="K17" s="40">
        <v>-63726.532959016506</v>
      </c>
      <c r="L17" s="40"/>
      <c r="M17" s="40">
        <v>-44911.123499999987</v>
      </c>
      <c r="N17" s="40"/>
      <c r="O17" s="40">
        <f t="shared" si="0"/>
        <v>-18815.409459016519</v>
      </c>
      <c r="P17" s="41"/>
      <c r="Q17" s="40">
        <v>1923715.81</v>
      </c>
      <c r="R17" s="40">
        <v>-63726.532959016389</v>
      </c>
      <c r="S17" s="40"/>
      <c r="T17" s="40">
        <v>-44911.123499999987</v>
      </c>
      <c r="U17" s="40"/>
      <c r="V17" s="40">
        <f t="shared" si="1"/>
        <v>-18815.409459016402</v>
      </c>
      <c r="W17" s="40"/>
      <c r="X17" s="42">
        <f t="shared" si="2"/>
        <v>-37630.818918032921</v>
      </c>
    </row>
    <row r="18" spans="2:24" ht="15" customHeight="1" x14ac:dyDescent="0.25">
      <c r="B18" s="29" t="s">
        <v>28</v>
      </c>
      <c r="C18" s="30">
        <v>1855</v>
      </c>
      <c r="D18" s="31" t="s">
        <v>29</v>
      </c>
      <c r="E18" s="32">
        <v>35</v>
      </c>
      <c r="F18" s="32">
        <v>40</v>
      </c>
      <c r="G18" s="35">
        <v>60</v>
      </c>
      <c r="H18" s="34">
        <v>35</v>
      </c>
      <c r="I18" s="34">
        <v>40</v>
      </c>
      <c r="J18" s="40">
        <v>5915544.1799999997</v>
      </c>
      <c r="K18" s="40">
        <v>-174943.68176174862</v>
      </c>
      <c r="L18" s="40"/>
      <c r="M18" s="40">
        <v>-165936.43019999983</v>
      </c>
      <c r="N18" s="40"/>
      <c r="O18" s="40">
        <f t="shared" si="0"/>
        <v>-9007.2515617487952</v>
      </c>
      <c r="P18" s="41"/>
      <c r="Q18" s="40">
        <v>5915544.1799999997</v>
      </c>
      <c r="R18" s="40">
        <v>-184782.16486174893</v>
      </c>
      <c r="S18" s="40"/>
      <c r="T18" s="40">
        <v>-165936.43019999983</v>
      </c>
      <c r="U18" s="40"/>
      <c r="V18" s="40">
        <f t="shared" si="1"/>
        <v>-18845.734661749098</v>
      </c>
      <c r="W18" s="40"/>
      <c r="X18" s="42">
        <f t="shared" si="2"/>
        <v>-27852.986223497894</v>
      </c>
    </row>
    <row r="19" spans="2:24" x14ac:dyDescent="0.25">
      <c r="B19" s="29" t="s">
        <v>31</v>
      </c>
      <c r="C19" s="30">
        <v>1860</v>
      </c>
      <c r="D19" s="31" t="s">
        <v>30</v>
      </c>
      <c r="E19" s="32">
        <v>5</v>
      </c>
      <c r="G19" s="32">
        <v>15</v>
      </c>
      <c r="H19" s="34">
        <v>12</v>
      </c>
      <c r="I19" s="34">
        <v>15</v>
      </c>
      <c r="J19" s="40">
        <v>3909590.22</v>
      </c>
      <c r="K19" s="40">
        <v>-87836.112416666641</v>
      </c>
      <c r="L19" s="40">
        <v>3164.8426287688148</v>
      </c>
      <c r="M19" s="40">
        <v>-144707.10830000107</v>
      </c>
      <c r="N19" s="40">
        <v>3086.0355905715123</v>
      </c>
      <c r="O19" s="40">
        <f t="shared" si="0"/>
        <v>56949.802921531722</v>
      </c>
      <c r="P19" s="41"/>
      <c r="Q19" s="40">
        <v>3905515.042907401</v>
      </c>
      <c r="R19" s="40">
        <v>-87836.115045435494</v>
      </c>
      <c r="S19" s="40">
        <v>2990.4500903969201</v>
      </c>
      <c r="T19" s="40">
        <v>-62859.546690570933</v>
      </c>
      <c r="U19" s="40">
        <v>2915.9855617790422</v>
      </c>
      <c r="V19" s="40">
        <f t="shared" si="1"/>
        <v>-24902.10382624669</v>
      </c>
      <c r="W19" s="40"/>
      <c r="X19" s="42">
        <f t="shared" si="2"/>
        <v>32047.699095285032</v>
      </c>
    </row>
    <row r="20" spans="2:24" x14ac:dyDescent="0.25">
      <c r="B20" s="29" t="s">
        <v>32</v>
      </c>
      <c r="C20" s="30">
        <v>1860</v>
      </c>
      <c r="D20" s="31" t="s">
        <v>65</v>
      </c>
      <c r="E20" s="32">
        <v>5</v>
      </c>
      <c r="G20" s="32">
        <v>15</v>
      </c>
      <c r="H20" s="34">
        <v>12</v>
      </c>
      <c r="I20" s="34">
        <v>15</v>
      </c>
      <c r="J20" s="40">
        <v>1009435.1699999999</v>
      </c>
      <c r="K20" s="40">
        <v>-65258.296047814139</v>
      </c>
      <c r="L20" s="43">
        <v>4619.990746717036</v>
      </c>
      <c r="M20" s="40">
        <v>-61352.172799999877</v>
      </c>
      <c r="N20" s="43">
        <v>3896.2657475950464</v>
      </c>
      <c r="O20" s="40">
        <f t="shared" si="0"/>
        <v>-3182.398248692276</v>
      </c>
      <c r="P20" s="41"/>
      <c r="Q20" s="40">
        <v>1001957.8283811117</v>
      </c>
      <c r="R20" s="40">
        <v>-65258.296794531307</v>
      </c>
      <c r="S20" s="43">
        <v>4365.4150827485328</v>
      </c>
      <c r="T20" s="40">
        <v>-43883.224547595055</v>
      </c>
      <c r="U20" s="43">
        <v>3681.5695514183362</v>
      </c>
      <c r="V20" s="40">
        <f t="shared" si="1"/>
        <v>-20691.226715606055</v>
      </c>
      <c r="W20" s="40"/>
      <c r="X20" s="42">
        <f t="shared" si="2"/>
        <v>-23873.624964298331</v>
      </c>
    </row>
    <row r="21" spans="2:24" x14ac:dyDescent="0.25">
      <c r="B21" s="29" t="s">
        <v>33</v>
      </c>
      <c r="C21" s="30">
        <v>1860</v>
      </c>
      <c r="D21" s="31" t="s">
        <v>66</v>
      </c>
      <c r="E21" s="32">
        <v>15</v>
      </c>
      <c r="F21" s="32"/>
      <c r="G21" s="35">
        <v>20</v>
      </c>
      <c r="H21" s="34">
        <v>12</v>
      </c>
      <c r="I21" s="34">
        <v>15</v>
      </c>
      <c r="J21" s="40">
        <v>14700</v>
      </c>
      <c r="K21" s="40">
        <v>0</v>
      </c>
      <c r="L21" s="40"/>
      <c r="M21" s="40">
        <v>-461.69000000000051</v>
      </c>
      <c r="N21" s="40"/>
      <c r="O21" s="40">
        <f t="shared" si="0"/>
        <v>461.69000000000051</v>
      </c>
      <c r="P21" s="41"/>
      <c r="Q21" s="40">
        <v>14700</v>
      </c>
      <c r="R21" s="40">
        <v>0</v>
      </c>
      <c r="S21" s="40"/>
      <c r="T21" s="40">
        <v>0</v>
      </c>
      <c r="U21" s="40"/>
      <c r="V21" s="40">
        <f t="shared" si="1"/>
        <v>0</v>
      </c>
      <c r="W21" s="40"/>
      <c r="X21" s="42">
        <f t="shared" si="2"/>
        <v>461.69000000000051</v>
      </c>
    </row>
    <row r="22" spans="2:24" x14ac:dyDescent="0.25">
      <c r="B22" s="29" t="s">
        <v>34</v>
      </c>
      <c r="C22" s="30">
        <v>1860</v>
      </c>
      <c r="D22" s="31" t="s">
        <v>67</v>
      </c>
      <c r="E22" s="32">
        <v>15</v>
      </c>
      <c r="G22" s="32">
        <v>30</v>
      </c>
      <c r="H22" s="34">
        <v>12</v>
      </c>
      <c r="I22" s="34">
        <v>25</v>
      </c>
      <c r="J22" s="40">
        <v>307772.89</v>
      </c>
      <c r="K22" s="40">
        <v>-25138.831688524544</v>
      </c>
      <c r="L22" s="40"/>
      <c r="M22" s="40">
        <v>-12075.1394</v>
      </c>
      <c r="N22" s="40"/>
      <c r="O22" s="40">
        <f t="shared" si="0"/>
        <v>-13063.692288524544</v>
      </c>
      <c r="P22" s="41"/>
      <c r="Q22" s="40">
        <v>307772.89</v>
      </c>
      <c r="R22" s="40">
        <v>-25138.831688524573</v>
      </c>
      <c r="S22" s="40"/>
      <c r="T22" s="40">
        <v>-12075.1394</v>
      </c>
      <c r="U22" s="40"/>
      <c r="V22" s="40">
        <f t="shared" si="1"/>
        <v>-13063.692288524573</v>
      </c>
      <c r="W22" s="40"/>
      <c r="X22" s="42">
        <f t="shared" si="2"/>
        <v>-26127.384577049117</v>
      </c>
    </row>
    <row r="23" spans="2:24" x14ac:dyDescent="0.25">
      <c r="B23" s="29" t="s">
        <v>34</v>
      </c>
      <c r="C23" s="30">
        <v>1860</v>
      </c>
      <c r="D23" s="31" t="s">
        <v>67</v>
      </c>
      <c r="E23" s="32">
        <v>15</v>
      </c>
      <c r="G23" s="32">
        <v>30</v>
      </c>
      <c r="H23" s="34">
        <v>30</v>
      </c>
      <c r="I23" s="34">
        <v>25</v>
      </c>
      <c r="J23" s="40">
        <v>689855.04</v>
      </c>
      <c r="K23" s="40">
        <v>-27368.219277322405</v>
      </c>
      <c r="L23" s="40">
        <v>1975.7052760791796</v>
      </c>
      <c r="M23" s="40">
        <v>-34305.49900000004</v>
      </c>
      <c r="N23" s="40">
        <v>2369.7435613025173</v>
      </c>
      <c r="O23" s="40">
        <f t="shared" si="0"/>
        <v>6543.2414374543005</v>
      </c>
      <c r="P23" s="41"/>
      <c r="Q23" s="40">
        <v>684206.72598180908</v>
      </c>
      <c r="R23" s="40">
        <v>-27368.214553401591</v>
      </c>
      <c r="S23" s="40">
        <v>1866.8378540348081</v>
      </c>
      <c r="T23" s="40">
        <v>-33835.422561302548</v>
      </c>
      <c r="U23" s="40">
        <v>2239.1634208590831</v>
      </c>
      <c r="V23" s="40">
        <f t="shared" si="1"/>
        <v>6094.8824410766829</v>
      </c>
      <c r="W23" s="40"/>
      <c r="X23" s="42">
        <f t="shared" si="2"/>
        <v>12638.123878530983</v>
      </c>
    </row>
    <row r="24" spans="2:24" x14ac:dyDescent="0.25">
      <c r="B24" s="29" t="s">
        <v>35</v>
      </c>
      <c r="C24" s="30">
        <v>1908</v>
      </c>
      <c r="D24" s="31" t="s">
        <v>36</v>
      </c>
      <c r="E24" s="32" t="s">
        <v>83</v>
      </c>
      <c r="G24" s="32"/>
      <c r="H24" s="34">
        <v>20</v>
      </c>
      <c r="I24" s="34">
        <v>25</v>
      </c>
      <c r="J24" s="40">
        <v>610879.21</v>
      </c>
      <c r="K24" s="40">
        <v>-31792.909139344178</v>
      </c>
      <c r="L24" s="40"/>
      <c r="M24" s="40">
        <v>-23824.239100000006</v>
      </c>
      <c r="N24" s="40"/>
      <c r="O24" s="40">
        <f t="shared" si="0"/>
        <v>-7968.6700393441715</v>
      </c>
      <c r="P24" s="41"/>
      <c r="Q24" s="40">
        <v>610879.21</v>
      </c>
      <c r="R24" s="40">
        <v>-31792.909139344236</v>
      </c>
      <c r="S24" s="40"/>
      <c r="T24" s="40">
        <v>-23824.239100000006</v>
      </c>
      <c r="U24" s="40"/>
      <c r="V24" s="40">
        <f t="shared" si="1"/>
        <v>-7968.6700393442297</v>
      </c>
      <c r="W24" s="40"/>
      <c r="X24" s="42">
        <f t="shared" si="2"/>
        <v>-15937.340078688401</v>
      </c>
    </row>
    <row r="25" spans="2:24" x14ac:dyDescent="0.25">
      <c r="B25" s="29" t="s">
        <v>37</v>
      </c>
      <c r="C25" s="30">
        <v>1908</v>
      </c>
      <c r="D25" s="31" t="s">
        <v>38</v>
      </c>
      <c r="E25" s="32" t="s">
        <v>83</v>
      </c>
      <c r="F25" s="32"/>
      <c r="G25" s="35"/>
      <c r="H25" s="34">
        <v>5</v>
      </c>
      <c r="I25" s="34">
        <v>15</v>
      </c>
      <c r="J25" s="40">
        <v>28608</v>
      </c>
      <c r="K25" s="40">
        <v>0</v>
      </c>
      <c r="L25" s="40"/>
      <c r="M25" s="40">
        <v>-1774.8315999999995</v>
      </c>
      <c r="N25" s="40"/>
      <c r="O25" s="40">
        <f t="shared" si="0"/>
        <v>1774.8315999999995</v>
      </c>
      <c r="P25" s="41"/>
      <c r="Q25" s="40">
        <v>28608</v>
      </c>
      <c r="R25" s="40">
        <v>0</v>
      </c>
      <c r="S25" s="40"/>
      <c r="T25" s="40">
        <v>-1774.8315999999995</v>
      </c>
      <c r="U25" s="40"/>
      <c r="V25" s="40">
        <f t="shared" si="1"/>
        <v>1774.8315999999995</v>
      </c>
      <c r="W25" s="40"/>
      <c r="X25" s="42">
        <f t="shared" si="2"/>
        <v>3549.6631999999991</v>
      </c>
    </row>
    <row r="26" spans="2:24" x14ac:dyDescent="0.25">
      <c r="B26" s="29" t="s">
        <v>37</v>
      </c>
      <c r="C26" s="30">
        <v>1908</v>
      </c>
      <c r="D26" s="31" t="s">
        <v>38</v>
      </c>
      <c r="E26" s="32" t="s">
        <v>83</v>
      </c>
      <c r="F26" s="32"/>
      <c r="G26" s="35"/>
      <c r="H26" s="34">
        <v>10</v>
      </c>
      <c r="I26" s="34">
        <v>15</v>
      </c>
      <c r="J26" s="40">
        <v>13096.2</v>
      </c>
      <c r="K26" s="40">
        <v>-3172.0109084699452</v>
      </c>
      <c r="L26" s="40"/>
      <c r="M26" s="40">
        <v>-824.15610000000015</v>
      </c>
      <c r="N26" s="40"/>
      <c r="O26" s="40">
        <f t="shared" si="0"/>
        <v>-2347.8548084699451</v>
      </c>
      <c r="P26" s="41"/>
      <c r="Q26" s="40">
        <v>13096.2</v>
      </c>
      <c r="R26" s="40">
        <v>0</v>
      </c>
      <c r="S26" s="40"/>
      <c r="T26" s="40">
        <v>-824.15610000000015</v>
      </c>
      <c r="U26" s="40"/>
      <c r="V26" s="40">
        <f t="shared" si="1"/>
        <v>824.15610000000015</v>
      </c>
      <c r="W26" s="40"/>
      <c r="X26" s="42">
        <f t="shared" si="2"/>
        <v>-1523.6987084699449</v>
      </c>
    </row>
    <row r="27" spans="2:24" x14ac:dyDescent="0.25">
      <c r="B27" s="29" t="s">
        <v>39</v>
      </c>
      <c r="C27" s="30">
        <v>1908</v>
      </c>
      <c r="D27" s="31" t="s">
        <v>40</v>
      </c>
      <c r="E27" s="32" t="s">
        <v>83</v>
      </c>
      <c r="F27" s="32"/>
      <c r="G27" s="35"/>
      <c r="H27" s="34">
        <v>10</v>
      </c>
      <c r="I27" s="34">
        <v>25</v>
      </c>
      <c r="J27" s="40">
        <v>348691.98</v>
      </c>
      <c r="K27" s="40">
        <v>-33315.559594262333</v>
      </c>
      <c r="L27" s="40"/>
      <c r="M27" s="40">
        <v>-11785.160899999988</v>
      </c>
      <c r="N27" s="40"/>
      <c r="O27" s="40">
        <f t="shared" si="0"/>
        <v>-21530.398694262345</v>
      </c>
      <c r="P27" s="41"/>
      <c r="Q27" s="40">
        <v>348691.98</v>
      </c>
      <c r="R27" s="40">
        <v>-26152.609594262263</v>
      </c>
      <c r="S27" s="40"/>
      <c r="T27" s="40">
        <v>-11785.160899999988</v>
      </c>
      <c r="U27" s="40"/>
      <c r="V27" s="40">
        <f t="shared" si="1"/>
        <v>-14367.448694262275</v>
      </c>
      <c r="W27" s="40"/>
      <c r="X27" s="42">
        <f t="shared" si="2"/>
        <v>-35897.84738852462</v>
      </c>
    </row>
    <row r="28" spans="2:24" x14ac:dyDescent="0.25">
      <c r="B28" s="29" t="s">
        <v>41</v>
      </c>
      <c r="C28" s="30">
        <v>1930</v>
      </c>
      <c r="D28" s="31" t="s">
        <v>42</v>
      </c>
      <c r="E28" s="32">
        <v>5</v>
      </c>
      <c r="G28" s="32">
        <v>10</v>
      </c>
      <c r="H28" s="34">
        <v>5</v>
      </c>
      <c r="I28" s="34">
        <v>6</v>
      </c>
      <c r="J28" s="40">
        <v>3279.67</v>
      </c>
      <c r="K28" s="40">
        <v>0</v>
      </c>
      <c r="L28" s="40"/>
      <c r="M28" s="40">
        <v>0</v>
      </c>
      <c r="N28" s="40"/>
      <c r="O28" s="40">
        <f t="shared" si="0"/>
        <v>0</v>
      </c>
      <c r="P28" s="41"/>
      <c r="Q28" s="40">
        <v>3279.67</v>
      </c>
      <c r="R28" s="40">
        <v>0</v>
      </c>
      <c r="S28" s="40"/>
      <c r="T28" s="40">
        <v>0</v>
      </c>
      <c r="U28" s="40"/>
      <c r="V28" s="40">
        <f t="shared" si="1"/>
        <v>0</v>
      </c>
      <c r="W28" s="40"/>
      <c r="X28" s="42">
        <f t="shared" si="2"/>
        <v>0</v>
      </c>
    </row>
    <row r="29" spans="2:24" x14ac:dyDescent="0.25">
      <c r="B29" s="29" t="s">
        <v>43</v>
      </c>
      <c r="C29" s="30">
        <v>1930</v>
      </c>
      <c r="D29" s="31" t="s">
        <v>44</v>
      </c>
      <c r="E29" s="32">
        <v>5</v>
      </c>
      <c r="G29" s="32">
        <v>15</v>
      </c>
      <c r="H29" s="34">
        <v>5</v>
      </c>
      <c r="I29" s="34">
        <v>12</v>
      </c>
      <c r="J29" s="40">
        <v>126326.69</v>
      </c>
      <c r="K29" s="40">
        <v>0</v>
      </c>
      <c r="L29" s="40"/>
      <c r="M29" s="40">
        <v>-6196.1351999999897</v>
      </c>
      <c r="N29" s="40"/>
      <c r="O29" s="40">
        <f t="shared" si="0"/>
        <v>6196.1351999999897</v>
      </c>
      <c r="P29" s="41"/>
      <c r="Q29" s="40">
        <v>126326.69</v>
      </c>
      <c r="R29" s="40">
        <v>0</v>
      </c>
      <c r="S29" s="40"/>
      <c r="T29" s="40">
        <v>-6196.1352000000043</v>
      </c>
      <c r="U29" s="40"/>
      <c r="V29" s="40">
        <f t="shared" si="1"/>
        <v>6196.1352000000043</v>
      </c>
      <c r="W29" s="40"/>
      <c r="X29" s="42">
        <f t="shared" si="2"/>
        <v>12392.270399999994</v>
      </c>
    </row>
    <row r="30" spans="2:24" x14ac:dyDescent="0.25">
      <c r="B30" s="29" t="s">
        <v>45</v>
      </c>
      <c r="C30" s="30">
        <v>1935</v>
      </c>
      <c r="D30" s="31" t="s">
        <v>46</v>
      </c>
      <c r="E30" s="32">
        <v>5</v>
      </c>
      <c r="G30" s="32">
        <v>10</v>
      </c>
      <c r="H30" s="34">
        <v>15</v>
      </c>
      <c r="I30" s="34">
        <v>10</v>
      </c>
      <c r="J30" s="40">
        <v>100700</v>
      </c>
      <c r="K30" s="40">
        <v>-6576.9053811475387</v>
      </c>
      <c r="L30" s="40"/>
      <c r="M30" s="40">
        <v>-11186.848899999997</v>
      </c>
      <c r="N30" s="40"/>
      <c r="O30" s="40">
        <f t="shared" si="0"/>
        <v>4609.9435188524585</v>
      </c>
      <c r="P30" s="41"/>
      <c r="Q30" s="40">
        <v>100700</v>
      </c>
      <c r="R30" s="40">
        <v>-6576.905381147546</v>
      </c>
      <c r="S30" s="40"/>
      <c r="T30" s="40">
        <v>-5547.4511000000057</v>
      </c>
      <c r="U30" s="40"/>
      <c r="V30" s="40">
        <f t="shared" si="1"/>
        <v>-1029.4542811475403</v>
      </c>
      <c r="W30" s="40"/>
      <c r="X30" s="42">
        <f t="shared" si="2"/>
        <v>3580.4892377049182</v>
      </c>
    </row>
    <row r="31" spans="2:24" x14ac:dyDescent="0.25">
      <c r="B31" s="29" t="s">
        <v>47</v>
      </c>
      <c r="C31" s="36">
        <v>1980</v>
      </c>
      <c r="D31" s="30" t="s">
        <v>48</v>
      </c>
      <c r="E31" s="32">
        <v>15</v>
      </c>
      <c r="F31" s="32">
        <v>20</v>
      </c>
      <c r="G31" s="35">
        <v>30</v>
      </c>
      <c r="H31" s="37">
        <v>5</v>
      </c>
      <c r="I31" s="37">
        <v>15</v>
      </c>
      <c r="J31" s="44">
        <v>301382.53999999998</v>
      </c>
      <c r="K31" s="44">
        <v>0</v>
      </c>
      <c r="L31" s="44"/>
      <c r="M31" s="44">
        <v>-6415.6562000000267</v>
      </c>
      <c r="N31" s="44"/>
      <c r="O31" s="44">
        <f>+(K31+L31)-(M31+N31)</f>
        <v>6415.6562000000267</v>
      </c>
      <c r="P31" s="41"/>
      <c r="Q31" s="44">
        <v>301382.54000000004</v>
      </c>
      <c r="R31" s="44">
        <v>0</v>
      </c>
      <c r="S31" s="44"/>
      <c r="T31" s="44">
        <v>-6415.6562000000267</v>
      </c>
      <c r="U31" s="44"/>
      <c r="V31" s="44">
        <f t="shared" si="1"/>
        <v>6415.6562000000267</v>
      </c>
      <c r="W31" s="40"/>
      <c r="X31" s="42">
        <f t="shared" si="2"/>
        <v>12831.312400000053</v>
      </c>
    </row>
    <row r="32" spans="2:24" x14ac:dyDescent="0.25">
      <c r="B32" s="29"/>
      <c r="C32" s="32"/>
      <c r="D32" s="32"/>
      <c r="E32" s="32"/>
      <c r="F32" s="32"/>
      <c r="G32" s="35"/>
      <c r="I32" s="38"/>
      <c r="J32" s="40">
        <f t="shared" ref="J32:O32" si="3">SUM(J5:J31)</f>
        <v>73160441.080000013</v>
      </c>
      <c r="K32" s="40">
        <f t="shared" si="3"/>
        <v>-2111969.4136928977</v>
      </c>
      <c r="L32" s="40">
        <f t="shared" si="3"/>
        <v>127552.22280414937</v>
      </c>
      <c r="M32" s="40">
        <f t="shared" si="3"/>
        <v>-2392758.6207314599</v>
      </c>
      <c r="N32" s="40">
        <f t="shared" si="3"/>
        <v>155542.37364316283</v>
      </c>
      <c r="O32" s="40">
        <f t="shared" si="3"/>
        <v>252799.05619954909</v>
      </c>
      <c r="P32" s="41"/>
      <c r="Q32" s="40">
        <f t="shared" ref="Q32:X32" si="4">SUM(Q5:Q31)</f>
        <v>72869730.446034431</v>
      </c>
      <c r="R32" s="40">
        <f t="shared" si="4"/>
        <v>-2131216.4942885758</v>
      </c>
      <c r="S32" s="40">
        <f t="shared" si="4"/>
        <v>105896.67008777158</v>
      </c>
      <c r="T32" s="40">
        <f t="shared" si="4"/>
        <v>-2266835.1369117065</v>
      </c>
      <c r="U32" s="40">
        <f t="shared" si="4"/>
        <v>125061.98153226914</v>
      </c>
      <c r="V32" s="40">
        <f t="shared" si="4"/>
        <v>116453.33117863299</v>
      </c>
      <c r="W32" s="40"/>
      <c r="X32" s="40">
        <f t="shared" si="4"/>
        <v>369252.38737818197</v>
      </c>
    </row>
    <row r="33" spans="2:24" x14ac:dyDescent="0.25">
      <c r="G33" s="35"/>
      <c r="J33" s="40"/>
      <c r="K33" s="40"/>
      <c r="L33" s="40"/>
      <c r="M33" s="40"/>
      <c r="N33" s="40"/>
      <c r="O33" s="40"/>
      <c r="P33" s="41"/>
      <c r="Q33" s="40"/>
      <c r="R33" s="40"/>
      <c r="S33" s="40"/>
      <c r="T33" s="40"/>
      <c r="U33" s="40"/>
      <c r="V33" s="40"/>
      <c r="W33" s="40"/>
      <c r="X33" s="41"/>
    </row>
    <row r="34" spans="2:24" x14ac:dyDescent="0.25">
      <c r="B34" t="s">
        <v>64</v>
      </c>
      <c r="C34" s="30">
        <v>2440</v>
      </c>
      <c r="D34" s="30" t="s">
        <v>49</v>
      </c>
      <c r="E34" s="32">
        <v>30</v>
      </c>
      <c r="F34" s="32">
        <v>45</v>
      </c>
      <c r="G34" s="33">
        <v>60</v>
      </c>
      <c r="H34" s="34">
        <v>45</v>
      </c>
      <c r="I34" s="34">
        <v>40</v>
      </c>
      <c r="J34" s="40">
        <v>-77795.740000000005</v>
      </c>
      <c r="K34" s="40">
        <v>1718.0767404371582</v>
      </c>
      <c r="L34" s="40"/>
      <c r="M34" s="40">
        <v>1946.4050000000007</v>
      </c>
      <c r="N34" s="40"/>
      <c r="O34" s="40">
        <f t="shared" ref="O34:O41" si="5">+(K34+L34)-(M34+N34)</f>
        <v>-228.3282595628425</v>
      </c>
      <c r="P34" s="41"/>
      <c r="Q34" s="40">
        <v>-77795.740000000005</v>
      </c>
      <c r="R34" s="40">
        <v>1718.0767404371582</v>
      </c>
      <c r="S34" s="40"/>
      <c r="T34" s="40">
        <v>1946.4049999999988</v>
      </c>
      <c r="U34" s="40"/>
      <c r="V34" s="40">
        <f t="shared" ref="V34:V41" si="6">+(R34+S34)-(T34+U34)</f>
        <v>-228.32825956284069</v>
      </c>
      <c r="W34" s="40"/>
      <c r="X34" s="42">
        <f t="shared" ref="X34:X41" si="7">+O34+V34</f>
        <v>-456.65651912568319</v>
      </c>
    </row>
    <row r="35" spans="2:24" x14ac:dyDescent="0.25">
      <c r="C35" s="30">
        <v>2440</v>
      </c>
      <c r="D35" s="30" t="s">
        <v>50</v>
      </c>
      <c r="E35" s="32">
        <v>35</v>
      </c>
      <c r="F35" s="32">
        <v>45</v>
      </c>
      <c r="G35" s="32">
        <v>75</v>
      </c>
      <c r="H35" s="34">
        <v>45</v>
      </c>
      <c r="I35" s="34">
        <v>40</v>
      </c>
      <c r="J35" s="40">
        <v>-5872970.9399999995</v>
      </c>
      <c r="K35" s="40">
        <v>119711.57654098375</v>
      </c>
      <c r="L35" s="40"/>
      <c r="M35" s="40">
        <v>147993.09880000027</v>
      </c>
      <c r="N35" s="40"/>
      <c r="O35" s="40">
        <f t="shared" si="5"/>
        <v>-28281.522259016521</v>
      </c>
      <c r="P35" s="41"/>
      <c r="Q35" s="40">
        <v>-5872970.9399999995</v>
      </c>
      <c r="R35" s="40">
        <v>129652.03654098371</v>
      </c>
      <c r="S35" s="40"/>
      <c r="T35" s="40">
        <v>147993.09880000004</v>
      </c>
      <c r="U35" s="40"/>
      <c r="V35" s="40">
        <f t="shared" si="6"/>
        <v>-18341.062259016326</v>
      </c>
      <c r="W35" s="40"/>
      <c r="X35" s="42">
        <f t="shared" si="7"/>
        <v>-46622.584518032847</v>
      </c>
    </row>
    <row r="36" spans="2:24" x14ac:dyDescent="0.25">
      <c r="C36" s="30">
        <v>2440</v>
      </c>
      <c r="D36" s="30" t="s">
        <v>51</v>
      </c>
      <c r="E36" s="32">
        <v>50</v>
      </c>
      <c r="F36" s="32">
        <v>60</v>
      </c>
      <c r="G36" s="32">
        <v>80</v>
      </c>
      <c r="H36" s="34">
        <v>45</v>
      </c>
      <c r="I36" s="34">
        <v>60</v>
      </c>
      <c r="J36" s="40">
        <v>-764987.24</v>
      </c>
      <c r="K36" s="40">
        <v>16886.723404371616</v>
      </c>
      <c r="L36" s="40"/>
      <c r="M36" s="40">
        <v>12474.3321</v>
      </c>
      <c r="N36" s="40"/>
      <c r="O36" s="40">
        <f t="shared" si="5"/>
        <v>4412.3913043716166</v>
      </c>
      <c r="P36" s="41"/>
      <c r="Q36" s="40">
        <v>-764987.24</v>
      </c>
      <c r="R36" s="40">
        <v>16886.723404371587</v>
      </c>
      <c r="S36" s="40"/>
      <c r="T36" s="40">
        <v>12474.3321</v>
      </c>
      <c r="U36" s="40"/>
      <c r="V36" s="40">
        <f t="shared" si="6"/>
        <v>4412.3913043715875</v>
      </c>
      <c r="W36" s="40"/>
      <c r="X36" s="42">
        <f t="shared" si="7"/>
        <v>8824.782608743204</v>
      </c>
    </row>
    <row r="37" spans="2:24" x14ac:dyDescent="0.25">
      <c r="C37" s="30">
        <v>2440</v>
      </c>
      <c r="D37" s="30" t="s">
        <v>52</v>
      </c>
      <c r="E37" s="32">
        <v>35</v>
      </c>
      <c r="F37" s="32">
        <v>45</v>
      </c>
      <c r="G37" s="33">
        <v>60</v>
      </c>
      <c r="H37" s="34">
        <v>30</v>
      </c>
      <c r="I37" s="34">
        <v>20</v>
      </c>
      <c r="J37" s="40">
        <v>-251689.59999999998</v>
      </c>
      <c r="K37" s="40">
        <v>8323.1482540983634</v>
      </c>
      <c r="L37" s="40"/>
      <c r="M37" s="40">
        <v>12934.510500000004</v>
      </c>
      <c r="N37" s="40"/>
      <c r="O37" s="40">
        <f t="shared" si="5"/>
        <v>-4611.3622459016406</v>
      </c>
      <c r="P37" s="41"/>
      <c r="Q37" s="40">
        <v>-251689.59999999998</v>
      </c>
      <c r="R37" s="40">
        <v>8323.1482540983561</v>
      </c>
      <c r="S37" s="40"/>
      <c r="T37" s="40">
        <v>12934.510500000004</v>
      </c>
      <c r="U37" s="40"/>
      <c r="V37" s="40">
        <f t="shared" si="6"/>
        <v>-4611.3622459016478</v>
      </c>
      <c r="W37" s="40"/>
      <c r="X37" s="42">
        <f t="shared" si="7"/>
        <v>-9222.7244918032884</v>
      </c>
    </row>
    <row r="38" spans="2:24" x14ac:dyDescent="0.25">
      <c r="C38" s="30">
        <v>2440</v>
      </c>
      <c r="D38" s="30" t="s">
        <v>53</v>
      </c>
      <c r="E38" s="32">
        <v>25</v>
      </c>
      <c r="F38" s="32">
        <v>40</v>
      </c>
      <c r="G38" s="35">
        <v>45</v>
      </c>
      <c r="H38" s="34">
        <v>40</v>
      </c>
      <c r="I38" s="34">
        <v>30</v>
      </c>
      <c r="J38" s="40">
        <v>-1546291.48</v>
      </c>
      <c r="K38" s="40">
        <v>38123.31697131152</v>
      </c>
      <c r="L38" s="40"/>
      <c r="M38" s="40">
        <v>52589.631200000003</v>
      </c>
      <c r="N38" s="40"/>
      <c r="O38" s="40">
        <f t="shared" si="5"/>
        <v>-14466.314228688483</v>
      </c>
      <c r="P38" s="41"/>
      <c r="Q38" s="40">
        <v>-1546291.48</v>
      </c>
      <c r="R38" s="40">
        <v>38380.526971311483</v>
      </c>
      <c r="S38" s="40"/>
      <c r="T38" s="40">
        <v>52589.631200000003</v>
      </c>
      <c r="U38" s="40"/>
      <c r="V38" s="40">
        <f t="shared" si="6"/>
        <v>-14209.10422868852</v>
      </c>
      <c r="W38" s="40"/>
      <c r="X38" s="42">
        <f t="shared" si="7"/>
        <v>-28675.418457377004</v>
      </c>
    </row>
    <row r="39" spans="2:24" x14ac:dyDescent="0.25">
      <c r="C39" s="30">
        <v>2440</v>
      </c>
      <c r="D39" s="30" t="s">
        <v>54</v>
      </c>
      <c r="E39" s="32">
        <v>50</v>
      </c>
      <c r="F39" s="32">
        <v>60</v>
      </c>
      <c r="G39" s="35">
        <v>75</v>
      </c>
      <c r="H39" s="34">
        <v>40</v>
      </c>
      <c r="I39" s="34">
        <v>50</v>
      </c>
      <c r="J39" s="40">
        <v>-157532.66</v>
      </c>
      <c r="K39" s="40">
        <v>3684.5240068306011</v>
      </c>
      <c r="L39" s="40"/>
      <c r="M39" s="40">
        <v>3110.0068999999967</v>
      </c>
      <c r="N39" s="40"/>
      <c r="O39" s="40">
        <f t="shared" si="5"/>
        <v>574.51710683060446</v>
      </c>
      <c r="P39" s="41"/>
      <c r="Q39" s="40">
        <v>-157532.66</v>
      </c>
      <c r="R39" s="40">
        <v>3909.9140068306006</v>
      </c>
      <c r="S39" s="40"/>
      <c r="T39" s="40">
        <v>3110.0068999999967</v>
      </c>
      <c r="U39" s="40"/>
      <c r="V39" s="40">
        <f t="shared" si="6"/>
        <v>799.90710683060388</v>
      </c>
      <c r="W39" s="40"/>
      <c r="X39" s="42">
        <f t="shared" si="7"/>
        <v>1374.4242136612083</v>
      </c>
    </row>
    <row r="40" spans="2:24" x14ac:dyDescent="0.25">
      <c r="C40" s="30">
        <v>2440</v>
      </c>
      <c r="D40" s="30" t="s">
        <v>55</v>
      </c>
      <c r="E40" s="32">
        <v>35</v>
      </c>
      <c r="F40" s="32">
        <v>40</v>
      </c>
      <c r="G40" s="35">
        <v>60</v>
      </c>
      <c r="H40" s="34">
        <v>35</v>
      </c>
      <c r="I40" s="34">
        <v>40</v>
      </c>
      <c r="J40" s="40">
        <v>-1769538.24</v>
      </c>
      <c r="K40" s="40">
        <v>50152.2541639345</v>
      </c>
      <c r="L40" s="40"/>
      <c r="M40" s="40">
        <v>43825.830900000059</v>
      </c>
      <c r="N40" s="40"/>
      <c r="O40" s="40">
        <f t="shared" si="5"/>
        <v>6326.4232639344409</v>
      </c>
      <c r="P40" s="41"/>
      <c r="Q40" s="40">
        <v>-1769538.24</v>
      </c>
      <c r="R40" s="40">
        <v>50152.254163934384</v>
      </c>
      <c r="S40" s="40"/>
      <c r="T40" s="40">
        <v>43825.830900000001</v>
      </c>
      <c r="U40" s="40"/>
      <c r="V40" s="40">
        <f t="shared" si="6"/>
        <v>6326.4232639343827</v>
      </c>
      <c r="W40" s="40"/>
      <c r="X40" s="42">
        <f t="shared" si="7"/>
        <v>12652.846527868824</v>
      </c>
    </row>
    <row r="41" spans="2:24" x14ac:dyDescent="0.25">
      <c r="C41" s="30">
        <v>2440</v>
      </c>
      <c r="D41" s="30" t="s">
        <v>56</v>
      </c>
      <c r="E41" s="32">
        <v>15</v>
      </c>
      <c r="F41" s="32"/>
      <c r="G41" s="35">
        <v>30</v>
      </c>
      <c r="H41" s="34">
        <v>30</v>
      </c>
      <c r="I41" s="34">
        <v>25</v>
      </c>
      <c r="J41" s="44">
        <v>-202799.21</v>
      </c>
      <c r="K41" s="44">
        <v>6695.0209767759516</v>
      </c>
      <c r="L41" s="44"/>
      <c r="M41" s="44">
        <v>8250.8086000000039</v>
      </c>
      <c r="N41" s="44"/>
      <c r="O41" s="44">
        <f t="shared" si="5"/>
        <v>-1555.7876232240524</v>
      </c>
      <c r="P41" s="41"/>
      <c r="Q41" s="44">
        <v>-202799.21</v>
      </c>
      <c r="R41" s="44">
        <v>6695.0209767759516</v>
      </c>
      <c r="S41" s="44"/>
      <c r="T41" s="44">
        <v>8250.8086000000039</v>
      </c>
      <c r="U41" s="44"/>
      <c r="V41" s="44">
        <f t="shared" si="6"/>
        <v>-1555.7876232240524</v>
      </c>
      <c r="W41" s="40"/>
      <c r="X41" s="42">
        <f t="shared" si="7"/>
        <v>-3111.5752464481047</v>
      </c>
    </row>
    <row r="42" spans="2:24" x14ac:dyDescent="0.25">
      <c r="J42" s="40">
        <f t="shared" ref="J42:O42" si="8">SUM(J34:J41)</f>
        <v>-10643605.110000001</v>
      </c>
      <c r="K42" s="40">
        <f t="shared" si="8"/>
        <v>245294.64105874347</v>
      </c>
      <c r="L42" s="40">
        <f t="shared" si="8"/>
        <v>0</v>
      </c>
      <c r="M42" s="40">
        <f t="shared" si="8"/>
        <v>283124.6240000003</v>
      </c>
      <c r="N42" s="40">
        <f t="shared" si="8"/>
        <v>0</v>
      </c>
      <c r="O42" s="40">
        <f t="shared" si="8"/>
        <v>-37829.98294125688</v>
      </c>
      <c r="P42" s="41"/>
      <c r="Q42" s="40">
        <f t="shared" ref="Q42:X42" si="9">SUM(Q34:Q41)</f>
        <v>-10643605.110000001</v>
      </c>
      <c r="R42" s="40">
        <f t="shared" si="9"/>
        <v>255717.70105874323</v>
      </c>
      <c r="S42" s="40">
        <f t="shared" si="9"/>
        <v>0</v>
      </c>
      <c r="T42" s="40">
        <f t="shared" si="9"/>
        <v>283124.62400000007</v>
      </c>
      <c r="U42" s="40">
        <f t="shared" si="9"/>
        <v>0</v>
      </c>
      <c r="V42" s="40">
        <f t="shared" si="9"/>
        <v>-27406.922941256813</v>
      </c>
      <c r="W42" s="40"/>
      <c r="X42" s="40">
        <f t="shared" si="9"/>
        <v>-65236.905882513704</v>
      </c>
    </row>
    <row r="43" spans="2:24" x14ac:dyDescent="0.25">
      <c r="H43" s="1"/>
      <c r="J43" s="40"/>
      <c r="K43" s="40"/>
      <c r="L43" s="40"/>
      <c r="M43" s="40"/>
      <c r="N43" s="40"/>
      <c r="O43" s="40"/>
      <c r="P43" s="41"/>
      <c r="Q43" s="40"/>
      <c r="R43" s="40"/>
      <c r="S43" s="40"/>
      <c r="T43" s="40"/>
      <c r="U43" s="40"/>
      <c r="V43" s="40"/>
      <c r="W43" s="40"/>
      <c r="X43" s="41"/>
    </row>
    <row r="44" spans="2:24" ht="15.75" thickBot="1" x14ac:dyDescent="0.3">
      <c r="J44" s="40">
        <f t="shared" ref="J44:N44" si="10">+J32+J42</f>
        <v>62516835.970000014</v>
      </c>
      <c r="K44" s="40">
        <f t="shared" si="10"/>
        <v>-1866674.7726341542</v>
      </c>
      <c r="L44" s="40">
        <f t="shared" si="10"/>
        <v>127552.22280414937</v>
      </c>
      <c r="M44" s="40">
        <f t="shared" si="10"/>
        <v>-2109633.9967314596</v>
      </c>
      <c r="N44" s="40">
        <f t="shared" si="10"/>
        <v>155542.37364316283</v>
      </c>
      <c r="O44" s="45">
        <f>+O32+O42</f>
        <v>214969.07325829222</v>
      </c>
      <c r="P44" s="41"/>
      <c r="Q44" s="40">
        <f t="shared" ref="Q44:X44" si="11">+Q32+Q42</f>
        <v>62226125.336034432</v>
      </c>
      <c r="R44" s="40">
        <f t="shared" si="11"/>
        <v>-1875498.7932298325</v>
      </c>
      <c r="S44" s="40">
        <f t="shared" si="11"/>
        <v>105896.67008777158</v>
      </c>
      <c r="T44" s="40">
        <f t="shared" si="11"/>
        <v>-1983710.5129117065</v>
      </c>
      <c r="U44" s="40">
        <f t="shared" si="11"/>
        <v>125061.98153226914</v>
      </c>
      <c r="V44" s="45">
        <f t="shared" si="11"/>
        <v>89046.408237376178</v>
      </c>
      <c r="W44" s="40"/>
      <c r="X44" s="40">
        <f t="shared" si="11"/>
        <v>304015.4814956683</v>
      </c>
    </row>
    <row r="46" spans="2:24" x14ac:dyDescent="0.25">
      <c r="K46" s="39"/>
      <c r="L46" s="39"/>
      <c r="M46" s="39"/>
      <c r="N46" s="39"/>
      <c r="O46" s="39"/>
      <c r="R46" s="39"/>
      <c r="S46" s="39"/>
      <c r="T46" s="39"/>
      <c r="U46" s="39"/>
      <c r="V46" s="39">
        <f>+O44+V44</f>
        <v>304015.48149566841</v>
      </c>
      <c r="W46" s="39"/>
    </row>
    <row r="47" spans="2:24" x14ac:dyDescent="0.25">
      <c r="K47" s="39"/>
      <c r="L47" s="39"/>
      <c r="M47" s="39"/>
      <c r="N47" s="39"/>
      <c r="O47" s="39"/>
      <c r="R47" s="39"/>
      <c r="S47" s="39"/>
      <c r="T47" s="39"/>
      <c r="U47" s="39"/>
      <c r="V47" s="39"/>
      <c r="W47" s="39"/>
    </row>
    <row r="49" spans="15:22" x14ac:dyDescent="0.25">
      <c r="O49" s="27"/>
      <c r="V49" s="27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bb5cdf-5803-4e55-8f90-2858ffc370dd">
      <Terms xmlns="http://schemas.microsoft.com/office/infopath/2007/PartnerControls"/>
    </lcf76f155ced4ddcb4097134ff3c332f>
    <Status xmlns="1ebb5cdf-5803-4e55-8f90-2858ffc370dd">Ready to be Filed</Status>
    <LeadPen xmlns="1ebb5cdf-5803-4e55-8f90-2858ffc370dd">
      <UserInfo>
        <DisplayName/>
        <AccountId xsi:nil="true"/>
        <AccountType/>
      </UserInfo>
    </LeadPen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Witness xmlns="1ebb5cdf-5803-4e55-8f90-2858ffc3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47598-A8D1-48F8-9CE7-16E1EE892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C32DEC-D754-4CE0-9E1E-719C1D56617B}">
  <ds:schemaRefs>
    <ds:schemaRef ds:uri="http://purl.org/dc/terms/"/>
    <ds:schemaRef ds:uri="http://www.w3.org/XML/1998/namespace"/>
    <ds:schemaRef ds:uri="1ebb5cdf-5803-4e55-8f90-2858ffc370dd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296D16-61E1-4FC6-BA16-5150FF817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2-EA-WRZ</vt:lpstr>
      <vt:lpstr>Summary_Application-Diff UL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Blair</dc:creator>
  <cp:lastModifiedBy>Susan Kim</cp:lastModifiedBy>
  <dcterms:created xsi:type="dcterms:W3CDTF">2025-05-15T03:02:36Z</dcterms:created>
  <dcterms:modified xsi:type="dcterms:W3CDTF">2025-12-17T05:45:31Z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