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Draft Rate Order/PDF Folder - RRA/Excel Live folder/"/>
    </mc:Choice>
  </mc:AlternateContent>
  <xr:revisionPtr revIDLastSave="2" documentId="13_ncr:1_{C22ABCF0-F831-4CD5-93C9-F2355D3DC8F6}" xr6:coauthVersionLast="47" xr6:coauthVersionMax="47" xr10:uidLastSave="{9CABE69B-3F23-4928-AB5A-23005CE96986}"/>
  <bookViews>
    <workbookView xWindow="28680" yWindow="-120" windowWidth="29040" windowHeight="15720" firstSheet="2" activeTab="2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Tab1of3!$A$1:$F$18</definedName>
    <definedName name="_xlnm.Print_Area" localSheetId="1">Tab2of3!$A$1:$F$25</definedName>
    <definedName name="_xlnm.Print_Area" localSheetId="2">Tab3of3!$A$1:$D$29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F21" i="3" l="1"/>
  <c r="F12" i="1" l="1"/>
  <c r="E21" i="3" l="1"/>
  <c r="E23" i="3" s="1"/>
  <c r="F23" i="3" s="1"/>
  <c r="G23" i="3" s="1"/>
  <c r="D8" i="3" l="1"/>
  <c r="D23" i="3" l="1"/>
  <c r="D26" i="3" l="1"/>
  <c r="E26" i="3" l="1"/>
  <c r="D28" i="3"/>
  <c r="E28" i="3" l="1"/>
  <c r="F26" i="3"/>
  <c r="D23" i="2"/>
  <c r="F28" i="3" l="1"/>
  <c r="G26" i="3"/>
  <c r="G28" i="3" s="1"/>
  <c r="D25" i="2"/>
  <c r="E23" i="2"/>
  <c r="F23" i="2" l="1"/>
  <c r="E25" i="2"/>
  <c r="F25" i="2" l="1"/>
  <c r="G23" i="2"/>
  <c r="G25" i="2" s="1"/>
  <c r="F15" i="1"/>
  <c r="D18" i="1" s="1"/>
</calcChain>
</file>

<file path=xl/sharedStrings.xml><?xml version="1.0" encoding="utf-8"?>
<sst xmlns="http://schemas.openxmlformats.org/spreadsheetml/2006/main" count="103" uniqueCount="93">
  <si>
    <t>Derivation of ST Common Line Charge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</si>
  <si>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</si>
  <si>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</si>
  <si>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</si>
  <si>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</si>
  <si>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</si>
  <si>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</si>
  <si>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</si>
  <si>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</si>
  <si>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</si>
  <si>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</si>
  <si>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</si>
  <si>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</si>
  <si>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</si>
  <si>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</si>
  <si>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</si>
  <si>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</si>
  <si>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</si>
  <si>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</si>
  <si>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</si>
  <si>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</si>
  <si>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 kM)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</si>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</sst>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180" fontId="20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zoomScale="130" zoomScaleNormal="130" workbookViewId="0"/>
  </sheetViews>
  <sheetFormatPr defaultRowHeight="1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>
      <c r="A1" s="29" t="s">
        <v>0</v>
      </c>
      <c r="D1" s="27"/>
      <c r="E1" s="28"/>
    </row>
    <row r="2" spans="1:8" s="6" customFormat="1" ht="12"/>
    <row r="3" spans="1:8" s="6" customFormat="1">
      <c r="C3" s="96">
        <v>2026</v>
      </c>
      <c r="D3" s="97"/>
      <c r="E3" s="97"/>
      <c r="F3" s="97"/>
    </row>
    <row r="4" spans="1:8" s="23" customFormat="1" ht="36">
      <c r="A4" s="26"/>
      <c r="B4" s="26"/>
      <c r="C4" s="24" t="s">
        <v>1</v>
      </c>
      <c r="D4" s="49" t="s">
        <v>2</v>
      </c>
      <c r="E4" s="49"/>
      <c r="F4" s="24" t="s">
        <v>3</v>
      </c>
    </row>
    <row r="5" spans="1:8" s="6" customFormat="1" ht="12">
      <c r="A5" s="20" t="s">
        <v>4</v>
      </c>
      <c r="B5" s="20" t="s">
        <v>4</v>
      </c>
      <c r="C5" s="17">
        <v>1126797.6006159065</v>
      </c>
      <c r="D5" s="21">
        <v>3.698</v>
      </c>
      <c r="E5" s="21" t="s">
        <v>5</v>
      </c>
      <c r="F5" s="36">
        <v>4166897.5270776222</v>
      </c>
      <c r="G5" s="7"/>
      <c r="H5" s="76"/>
    </row>
    <row r="6" spans="1:8" s="6" customFormat="1" ht="12">
      <c r="A6" s="20" t="s">
        <v>6</v>
      </c>
      <c r="B6" s="20" t="s">
        <v>6</v>
      </c>
      <c r="C6" s="17">
        <v>65874.982270984998</v>
      </c>
      <c r="D6" s="21">
        <v>5.9166999999999996</v>
      </c>
      <c r="E6" s="21" t="s">
        <v>5</v>
      </c>
      <c r="F6" s="36">
        <v>389762.50760273694</v>
      </c>
      <c r="G6" s="7"/>
      <c r="H6" s="76"/>
    </row>
    <row r="7" spans="1:8" s="6" customFormat="1" ht="12">
      <c r="A7" s="20" t="s">
        <v>7</v>
      </c>
      <c r="B7" s="20" t="s">
        <v>7</v>
      </c>
      <c r="C7" s="17">
        <v>680599.45429056347</v>
      </c>
      <c r="D7" s="21">
        <v>2.2187000000000001</v>
      </c>
      <c r="E7" s="21" t="s">
        <v>5</v>
      </c>
      <c r="F7" s="36">
        <v>1510046.0092344733</v>
      </c>
      <c r="G7" s="7"/>
      <c r="H7" s="76"/>
    </row>
    <row r="8" spans="1:8" s="6" customFormat="1" ht="12">
      <c r="A8" s="22" t="s">
        <v>8</v>
      </c>
      <c r="B8" s="22" t="s">
        <v>8</v>
      </c>
      <c r="C8" s="17">
        <v>723.25199999999995</v>
      </c>
      <c r="D8" s="21">
        <v>711.95460000000003</v>
      </c>
      <c r="E8" s="21" t="s">
        <v>9</v>
      </c>
      <c r="F8" s="36">
        <v>514922.58835919999</v>
      </c>
      <c r="G8" s="7"/>
      <c r="H8" s="76"/>
    </row>
    <row r="9" spans="1:8" s="6" customFormat="1" ht="12" hidden="1">
      <c r="A9" s="22" t="s">
        <v>10</v>
      </c>
      <c r="B9" s="22" t="s">
        <v>10</v>
      </c>
      <c r="C9" s="17">
        <v>0</v>
      </c>
      <c r="D9" s="21">
        <v>711.95460000000003</v>
      </c>
      <c r="E9" s="21"/>
      <c r="F9" s="36">
        <v>0</v>
      </c>
      <c r="G9" s="7"/>
      <c r="H9" s="76"/>
    </row>
    <row r="10" spans="1:8" s="6" customFormat="1" ht="12">
      <c r="A10" s="20" t="s">
        <v>11</v>
      </c>
      <c r="B10" s="20" t="s">
        <v>12</v>
      </c>
      <c r="C10" s="17">
        <v>11172</v>
      </c>
      <c r="D10" s="18">
        <v>824.28</v>
      </c>
      <c r="E10" s="18" t="s">
        <v>13</v>
      </c>
      <c r="F10" s="36">
        <v>9208856.1600000001</v>
      </c>
      <c r="G10" s="7"/>
      <c r="H10" s="76"/>
    </row>
    <row r="11" spans="1:8" s="6" customFormat="1" ht="12">
      <c r="A11" s="19" t="s">
        <v>14</v>
      </c>
      <c r="B11" s="19" t="s">
        <v>15</v>
      </c>
      <c r="C11" s="17">
        <v>7464.6995515695071</v>
      </c>
      <c r="D11" s="18">
        <v>417.59</v>
      </c>
      <c r="E11" s="18" t="s">
        <v>13</v>
      </c>
      <c r="F11" s="36">
        <v>3117183.8857399104</v>
      </c>
      <c r="G11" s="7"/>
      <c r="H11" s="76"/>
    </row>
    <row r="12" spans="1:8" s="6" customFormat="1" ht="12">
      <c r="A12" s="15" t="s">
        <v>16</v>
      </c>
      <c r="B12" s="15" t="s">
        <v>16</v>
      </c>
      <c r="C12" s="14"/>
      <c r="D12" s="14"/>
      <c r="E12" s="14"/>
      <c r="F12" s="16">
        <f>SUM(F5:F11)</f>
        <v>18907668.678013943</v>
      </c>
      <c r="G12" s="7"/>
    </row>
    <row r="13" spans="1:8" s="41" customFormat="1" ht="36">
      <c r="A13" s="77" t="s">
        <v>17</v>
      </c>
      <c r="B13" s="77" t="s">
        <v>18</v>
      </c>
      <c r="C13" s="78"/>
      <c r="D13" s="78"/>
      <c r="E13" s="78"/>
      <c r="F13" s="79">
        <v>73895081.660770372</v>
      </c>
      <c r="G13" s="80"/>
    </row>
    <row r="14" spans="1:8" s="6" customFormat="1" ht="12">
      <c r="A14" s="7"/>
      <c r="B14" s="7"/>
      <c r="F14" s="8"/>
      <c r="G14" s="7"/>
    </row>
    <row r="15" spans="1:8" s="10" customFormat="1" ht="12">
      <c r="A15" s="7" t="s">
        <v>19</v>
      </c>
      <c r="B15" s="7" t="s">
        <v>20</v>
      </c>
      <c r="C15" s="13"/>
      <c r="D15" s="11"/>
      <c r="E15" s="11"/>
      <c r="F15" s="13">
        <f>F13-F12</f>
        <v>54987412.982756428</v>
      </c>
      <c r="G15" s="12"/>
      <c r="H15" s="13"/>
    </row>
    <row r="16" spans="1:8" s="6" customFormat="1" ht="12">
      <c r="A16" s="7" t="s">
        <v>21</v>
      </c>
      <c r="B16" s="7" t="s">
        <v>22</v>
      </c>
      <c r="C16" s="9">
        <v>30219073.370817419</v>
      </c>
      <c r="G16" s="7"/>
    </row>
    <row r="17" spans="1:7" s="6" customFormat="1" ht="12">
      <c r="A17" s="7"/>
      <c r="B17" s="7"/>
      <c r="F17" s="8"/>
      <c r="G17" s="7"/>
    </row>
    <row r="18" spans="1:7" s="1" customFormat="1" ht="12">
      <c r="A18" s="3" t="s">
        <v>23</v>
      </c>
      <c r="B18" s="3" t="s">
        <v>24</v>
      </c>
      <c r="C18" s="2"/>
      <c r="D18" s="5">
        <f>ROUND(F15/C16,4)</f>
        <v>1.8196000000000001</v>
      </c>
      <c r="E18" s="2"/>
      <c r="F18" s="4"/>
      <c r="G18" s="48"/>
    </row>
  </sheetData>
  <mergeCells count="1">
    <mergeCell ref="C3:F3"/>
  </mergeCells>
  <pageMargins left="0.25" right="0.25" top="1.3270833333333301" bottom="0.75" header="0.3" footer="0.3"/>
  <pageSetup paperSize="17" scale="97" orientation="landscape" r:id="rId1"/>
  <headerFooter>
    <oddHeader>&amp;RFiled: 2017-03-31
EB-2017-XXXX
Exhibit H
Tab 1
Schedule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="130" zoomScaleNormal="130" workbookViewId="0"/>
  </sheetViews>
  <sheetFormatPr defaultRowHeight="1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19" bestFit="1" customWidth="1"/>
    <col min="7" max="7" width="19.42578125" customWidth="1"/>
  </cols>
  <sheetData>
    <row r="1" spans="1:7" s="6" customFormat="1" ht="12">
      <c r="A1" s="29" t="s">
        <v>25</v>
      </c>
      <c r="B1" s="29"/>
      <c r="C1" s="28"/>
      <c r="D1" s="28"/>
    </row>
    <row r="2" spans="1:7" s="6" customFormat="1" ht="12"/>
    <row r="3" spans="1:7" s="6" customFormat="1">
      <c r="C3" s="96">
        <v>2023</v>
      </c>
      <c r="D3" s="97"/>
      <c r="E3" s="81">
        <v>2024</v>
      </c>
      <c r="F3" s="81">
        <v>2025</v>
      </c>
      <c r="G3" s="81">
        <v>2026</v>
      </c>
    </row>
    <row r="4" spans="1:7" s="6" customFormat="1" ht="12">
      <c r="A4" s="6" t="s">
        <v>26</v>
      </c>
      <c r="C4" s="39">
        <v>1.5241592597097016E-2</v>
      </c>
      <c r="D4" s="50"/>
      <c r="E4" s="58"/>
      <c r="F4" s="58"/>
      <c r="G4" s="58"/>
    </row>
    <row r="5" spans="1:7" s="23" customFormat="1" ht="72">
      <c r="A5" s="38" t="s">
        <v>27</v>
      </c>
      <c r="B5" s="38" t="s">
        <v>28</v>
      </c>
      <c r="C5" s="24" t="s">
        <v>29</v>
      </c>
      <c r="D5" s="25" t="s">
        <v>30</v>
      </c>
      <c r="E5" s="59"/>
      <c r="F5" s="59"/>
      <c r="G5" s="59"/>
    </row>
    <row r="6" spans="1:7" s="6" customFormat="1" ht="12">
      <c r="A6" s="35" t="s">
        <v>31</v>
      </c>
      <c r="B6" s="34" t="s">
        <v>32</v>
      </c>
      <c r="C6" s="85">
        <v>120210.46811591153</v>
      </c>
      <c r="D6" s="85">
        <v>1832.198980929044</v>
      </c>
      <c r="E6" s="60"/>
      <c r="F6" s="60"/>
      <c r="G6" s="60"/>
    </row>
    <row r="7" spans="1:7" s="6" customFormat="1" ht="12">
      <c r="A7" s="74" t="s">
        <v>33</v>
      </c>
      <c r="B7" s="34" t="s">
        <v>34</v>
      </c>
      <c r="C7" s="85">
        <v>0</v>
      </c>
      <c r="D7" s="85">
        <v>0</v>
      </c>
      <c r="E7" s="60"/>
      <c r="F7" s="60"/>
      <c r="G7" s="60"/>
    </row>
    <row r="8" spans="1:7" s="6" customFormat="1" ht="12">
      <c r="A8" s="74" t="s">
        <v>35</v>
      </c>
      <c r="B8" s="34" t="s">
        <v>36</v>
      </c>
      <c r="C8" s="85">
        <v>97571.176011103817</v>
      </c>
      <c r="D8" s="85">
        <v>97571.176011103817</v>
      </c>
      <c r="E8" s="60"/>
      <c r="F8" s="60"/>
      <c r="G8" s="60"/>
    </row>
    <row r="9" spans="1:7" s="6" customFormat="1" ht="12">
      <c r="A9" s="74" t="s">
        <v>37</v>
      </c>
      <c r="B9" s="34" t="s">
        <v>38</v>
      </c>
      <c r="C9" s="85">
        <v>29018.393512765131</v>
      </c>
      <c r="D9" s="85">
        <v>29018.393512765131</v>
      </c>
      <c r="E9" s="60"/>
      <c r="F9" s="60"/>
      <c r="G9" s="60"/>
    </row>
    <row r="10" spans="1:7" s="6" customFormat="1" ht="12">
      <c r="A10" s="74" t="s">
        <v>39</v>
      </c>
      <c r="B10" s="34" t="s">
        <v>40</v>
      </c>
      <c r="C10" s="85">
        <v>472881.08423146908</v>
      </c>
      <c r="D10" s="85">
        <v>7207.46083272957</v>
      </c>
      <c r="E10" s="60"/>
      <c r="F10" s="60"/>
      <c r="G10" s="60"/>
    </row>
    <row r="11" spans="1:7" s="6" customFormat="1" ht="12">
      <c r="A11" s="74" t="s">
        <v>41</v>
      </c>
      <c r="B11" s="34" t="s">
        <v>42</v>
      </c>
      <c r="C11" s="85">
        <v>106303.11357156462</v>
      </c>
      <c r="D11" s="85">
        <v>106303.11357156462</v>
      </c>
      <c r="E11" s="60"/>
      <c r="F11" s="60"/>
      <c r="G11" s="60"/>
    </row>
    <row r="12" spans="1:7" s="6" customFormat="1" ht="12">
      <c r="A12" s="74" t="s">
        <v>43</v>
      </c>
      <c r="B12" s="34" t="s">
        <v>44</v>
      </c>
      <c r="C12" s="85">
        <v>232358.89597623146</v>
      </c>
      <c r="D12" s="85">
        <v>232358.89597623146</v>
      </c>
      <c r="E12" s="60"/>
      <c r="F12" s="60"/>
      <c r="G12" s="60"/>
    </row>
    <row r="13" spans="1:7" s="6" customFormat="1" ht="12">
      <c r="A13" s="74" t="s">
        <v>45</v>
      </c>
      <c r="B13" s="34" t="s">
        <v>46</v>
      </c>
      <c r="C13" s="85">
        <v>5295543.1325745061</v>
      </c>
      <c r="D13" s="85">
        <v>80712.511007055538</v>
      </c>
      <c r="E13" s="60"/>
      <c r="F13" s="60"/>
      <c r="G13" s="60"/>
    </row>
    <row r="14" spans="1:7" s="6" customFormat="1" ht="12">
      <c r="A14" s="75"/>
      <c r="B14" s="38" t="s">
        <v>47</v>
      </c>
      <c r="C14" s="85"/>
      <c r="D14" s="85"/>
      <c r="E14" s="61"/>
      <c r="F14" s="61"/>
      <c r="G14" s="61"/>
    </row>
    <row r="15" spans="1:7" s="6" customFormat="1">
      <c r="A15" s="35" t="s">
        <v>48</v>
      </c>
      <c r="B15" s="34" t="s">
        <v>49</v>
      </c>
      <c r="C15" s="85">
        <v>17573471.714680672</v>
      </c>
      <c r="D15" s="85">
        <v>267847.69639177073</v>
      </c>
      <c r="E15" s="62"/>
      <c r="F15" s="62"/>
      <c r="G15" s="62"/>
    </row>
    <row r="16" spans="1:7" s="6" customFormat="1" ht="12">
      <c r="A16" s="35" t="s">
        <v>50</v>
      </c>
      <c r="B16" s="34" t="s">
        <v>51</v>
      </c>
      <c r="C16" s="85">
        <v>17590593.737287331</v>
      </c>
      <c r="D16" s="85">
        <v>268108.6632847797</v>
      </c>
      <c r="E16" s="61"/>
      <c r="F16" s="61"/>
      <c r="G16" s="61"/>
    </row>
    <row r="17" spans="1:7" s="10" customFormat="1" ht="12">
      <c r="A17" s="35" t="s">
        <v>52</v>
      </c>
      <c r="B17" s="34" t="s">
        <v>53</v>
      </c>
      <c r="C17" s="85">
        <v>11989621.57003713</v>
      </c>
      <c r="D17" s="85">
        <v>182740.92736387262</v>
      </c>
      <c r="E17" s="63"/>
      <c r="F17" s="63"/>
      <c r="G17" s="63"/>
    </row>
    <row r="18" spans="1:7" s="6" customFormat="1" ht="12">
      <c r="A18" s="35" t="s">
        <v>54</v>
      </c>
      <c r="B18" s="34" t="s">
        <v>55</v>
      </c>
      <c r="C18" s="85">
        <v>304466.60595421819</v>
      </c>
      <c r="D18" s="85">
        <v>4640.5559673750658</v>
      </c>
      <c r="E18" s="64"/>
      <c r="F18" s="64"/>
      <c r="G18" s="64"/>
    </row>
    <row r="19" spans="1:7" s="6" customFormat="1" ht="12">
      <c r="A19" s="35" t="s">
        <v>56</v>
      </c>
      <c r="B19" s="34" t="s">
        <v>57</v>
      </c>
      <c r="C19" s="85">
        <v>2664943.3725975673</v>
      </c>
      <c r="D19" s="85">
        <v>40617.981179465838</v>
      </c>
      <c r="E19" s="65"/>
      <c r="F19" s="65"/>
      <c r="G19" s="65"/>
    </row>
    <row r="20" spans="1:7" s="6" customFormat="1" ht="12">
      <c r="A20" s="35" t="s">
        <v>58</v>
      </c>
      <c r="B20" s="34"/>
      <c r="C20" s="44"/>
      <c r="D20" s="51"/>
      <c r="E20" s="37"/>
      <c r="F20" s="37"/>
      <c r="G20" s="37"/>
    </row>
    <row r="21" spans="1:7" s="6" customFormat="1" ht="12">
      <c r="A21" s="35"/>
      <c r="B21" s="34"/>
      <c r="C21" s="52"/>
      <c r="D21" s="53"/>
      <c r="E21" s="37"/>
      <c r="F21" s="37"/>
      <c r="G21" s="37"/>
    </row>
    <row r="22" spans="1:7" s="6" customFormat="1" ht="12">
      <c r="A22" s="35"/>
      <c r="B22" s="31" t="s">
        <v>59</v>
      </c>
      <c r="C22" s="52"/>
      <c r="D22" s="53"/>
      <c r="E22" s="57">
        <v>5.3661830575936549E-2</v>
      </c>
      <c r="F22" s="57">
        <v>3.45566946208858E-2</v>
      </c>
      <c r="G22" s="57">
        <v>5.0253268556220525E-2</v>
      </c>
    </row>
    <row r="23" spans="1:7" s="1" customFormat="1" ht="12">
      <c r="B23" s="31" t="s">
        <v>60</v>
      </c>
      <c r="C23" s="48"/>
      <c r="D23" s="86">
        <f>SUM(D6:D19)</f>
        <v>1318959.574079643</v>
      </c>
      <c r="E23" s="87">
        <f>$D23*(1+E22)</f>
        <v>1389737.3592804144</v>
      </c>
      <c r="F23" s="87">
        <f>$E23*(1+F22)</f>
        <v>1437762.0888083039</v>
      </c>
      <c r="G23" s="87">
        <f>$F23*(1+G22)</f>
        <v>1510014.3331771402</v>
      </c>
    </row>
    <row r="24" spans="1:7" s="1" customFormat="1" ht="12">
      <c r="B24" s="31" t="s">
        <v>61</v>
      </c>
      <c r="C24" s="48"/>
      <c r="D24" s="54">
        <v>683547.2515187544</v>
      </c>
      <c r="E24" s="56">
        <v>686106.7253646187</v>
      </c>
      <c r="F24" s="56">
        <v>680876.6918956266</v>
      </c>
      <c r="G24" s="56">
        <v>680599.45429056347</v>
      </c>
    </row>
    <row r="25" spans="1:7">
      <c r="A25" s="32"/>
      <c r="B25" s="31" t="s">
        <v>62</v>
      </c>
      <c r="C25" s="55"/>
      <c r="D25" s="88">
        <f>ROUND(D23/D24,4)</f>
        <v>1.9296</v>
      </c>
      <c r="E25" s="89">
        <f>E23/E24</f>
        <v>2.0255410826090712</v>
      </c>
      <c r="F25" s="90">
        <f>F23/F24</f>
        <v>2.1116335834693287</v>
      </c>
      <c r="G25" s="90">
        <f>G23/G24</f>
        <v>2.2186534585913442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tabSelected="1" zoomScale="145" zoomScaleNormal="145" workbookViewId="0"/>
  </sheetViews>
  <sheetFormatPr defaultColWidth="8.85546875" defaultRowHeight="12"/>
  <cols>
    <col min="1" max="1" width="6.28515625" style="30" customWidth="1"/>
    <col min="2" max="2" width="51.85546875" style="30" customWidth="1"/>
    <col min="3" max="3" width="12.5703125" style="30" bestFit="1" customWidth="1"/>
    <col min="4" max="4" width="12.140625" style="30" bestFit="1" customWidth="1"/>
    <col min="5" max="6" width="11.5703125" style="30" bestFit="1" customWidth="1"/>
    <col min="7" max="7" width="12.140625" style="30" customWidth="1"/>
    <col min="8" max="16384" width="8.85546875" style="30"/>
  </cols>
  <sheetData>
    <row r="1" spans="1:4" s="6" customFormat="1">
      <c r="A1" s="29" t="s">
        <v>63</v>
      </c>
      <c r="B1" s="29"/>
      <c r="C1" s="28"/>
      <c r="D1" s="28"/>
    </row>
    <row r="2" spans="1:4" s="6" customFormat="1"/>
    <row r="3" spans="1:4" s="6" customFormat="1">
      <c r="C3" s="96">
        <v>2023</v>
      </c>
      <c r="D3" s="98"/>
    </row>
    <row r="4" spans="1:4" s="23" customFormat="1" ht="24">
      <c r="A4" s="6"/>
      <c r="B4" s="6"/>
      <c r="C4" s="47" t="s">
        <v>64</v>
      </c>
      <c r="D4" s="47" t="s">
        <v>65</v>
      </c>
    </row>
    <row r="5" spans="1:4" s="6" customFormat="1">
      <c r="B5" s="6" t="s">
        <v>66</v>
      </c>
      <c r="C5" s="91">
        <v>203280305.51405093</v>
      </c>
      <c r="D5" s="91">
        <v>203280305.51405093</v>
      </c>
    </row>
    <row r="6" spans="1:4" s="6" customFormat="1">
      <c r="B6" s="6" t="s">
        <v>67</v>
      </c>
      <c r="C6" s="91">
        <v>86959404.179838389</v>
      </c>
      <c r="D6" s="46"/>
    </row>
    <row r="7" spans="1:4" s="6" customFormat="1">
      <c r="B7" s="6" t="s">
        <v>68</v>
      </c>
      <c r="C7" s="91">
        <v>97333863.42886515</v>
      </c>
      <c r="D7" s="45"/>
    </row>
    <row r="8" spans="1:4" s="6" customFormat="1">
      <c r="B8" s="6" t="s">
        <v>69</v>
      </c>
      <c r="C8" s="92"/>
      <c r="D8" s="72">
        <f>D5/SUM(C5:C7)</f>
        <v>0.5244947530250389</v>
      </c>
    </row>
    <row r="9" spans="1:4" s="6" customFormat="1">
      <c r="A9" s="29"/>
      <c r="B9" s="1" t="s">
        <v>70</v>
      </c>
      <c r="C9" s="93"/>
      <c r="D9" s="73"/>
    </row>
    <row r="10" spans="1:4" s="6" customFormat="1">
      <c r="A10" s="29" t="s">
        <v>71</v>
      </c>
      <c r="B10" s="6" t="s">
        <v>72</v>
      </c>
      <c r="C10" s="94">
        <v>290239709.69388926</v>
      </c>
      <c r="D10" s="99">
        <v>203280305.51405093</v>
      </c>
    </row>
    <row r="11" spans="1:4" s="6" customFormat="1">
      <c r="A11" s="29" t="s">
        <v>73</v>
      </c>
      <c r="B11" s="6" t="s">
        <v>74</v>
      </c>
      <c r="C11" s="94">
        <v>136350800.99522918</v>
      </c>
      <c r="D11" s="100"/>
    </row>
    <row r="12" spans="1:4" s="6" customFormat="1">
      <c r="A12" s="29" t="s">
        <v>75</v>
      </c>
      <c r="B12" s="6" t="s">
        <v>76</v>
      </c>
      <c r="C12" s="94">
        <v>177887774.9111059</v>
      </c>
      <c r="D12" s="85">
        <v>93301204.568174198</v>
      </c>
    </row>
    <row r="13" spans="1:4" s="6" customFormat="1">
      <c r="A13" s="29" t="s">
        <v>77</v>
      </c>
      <c r="B13" s="6" t="s">
        <v>78</v>
      </c>
      <c r="C13" s="94">
        <v>461417512.51684433</v>
      </c>
      <c r="D13" s="85">
        <v>242011064.26895007</v>
      </c>
    </row>
    <row r="14" spans="1:4" s="6" customFormat="1">
      <c r="A14" s="29" t="s">
        <v>79</v>
      </c>
      <c r="B14" s="6" t="s">
        <v>80</v>
      </c>
      <c r="C14" s="94">
        <v>53710476.284571722</v>
      </c>
      <c r="D14" s="85">
        <v>28170862.993733656</v>
      </c>
    </row>
    <row r="15" spans="1:4" s="10" customFormat="1">
      <c r="A15" s="29" t="s">
        <v>81</v>
      </c>
      <c r="B15" s="6" t="s">
        <v>82</v>
      </c>
      <c r="C15" s="94">
        <v>241644265.92328733</v>
      </c>
      <c r="D15" s="85">
        <v>126741149.57535142</v>
      </c>
    </row>
    <row r="16" spans="1:4" s="6" customFormat="1">
      <c r="A16" s="29"/>
      <c r="B16" s="1" t="s">
        <v>83</v>
      </c>
      <c r="C16" s="94">
        <v>11805407.381171068</v>
      </c>
      <c r="D16" s="85">
        <v>0</v>
      </c>
    </row>
    <row r="17" spans="1:7" s="6" customFormat="1">
      <c r="A17" s="29" t="s">
        <v>84</v>
      </c>
      <c r="B17" s="6" t="s">
        <v>85</v>
      </c>
      <c r="C17" s="94">
        <v>354183711.92215312</v>
      </c>
      <c r="D17" s="85">
        <v>185767498.51010123</v>
      </c>
    </row>
    <row r="18" spans="1:7" s="1" customFormat="1">
      <c r="A18" s="29"/>
      <c r="B18" s="1" t="s">
        <v>86</v>
      </c>
      <c r="C18" s="94">
        <v>1727239659.628252</v>
      </c>
      <c r="D18" s="85">
        <v>879272085.43036139</v>
      </c>
    </row>
    <row r="19" spans="1:7" s="1" customFormat="1">
      <c r="A19" s="29"/>
      <c r="C19" s="33"/>
      <c r="D19" s="66"/>
    </row>
    <row r="20" spans="1:7" s="1" customFormat="1">
      <c r="A20" s="29"/>
      <c r="D20" s="82">
        <v>2023</v>
      </c>
      <c r="E20" s="83">
        <v>2024</v>
      </c>
      <c r="F20" s="83">
        <v>2025</v>
      </c>
      <c r="G20" s="83">
        <v>2026</v>
      </c>
    </row>
    <row r="21" spans="1:7">
      <c r="A21" s="6"/>
      <c r="B21" s="29" t="s">
        <v>59</v>
      </c>
      <c r="D21" s="67"/>
      <c r="E21" s="84">
        <f>Tab2of3!E22</f>
        <v>5.3661830575936549E-2</v>
      </c>
      <c r="F21" s="84">
        <f>Tab2of3!F22</f>
        <v>3.45566946208858E-2</v>
      </c>
      <c r="G21" s="84">
        <f>Tab2of3!G22</f>
        <v>5.0253268556220525E-2</v>
      </c>
    </row>
    <row r="22" spans="1:7">
      <c r="A22" s="6"/>
      <c r="B22" s="43" t="s">
        <v>87</v>
      </c>
      <c r="D22" s="68"/>
      <c r="E22" s="69"/>
      <c r="F22" s="69"/>
      <c r="G22" s="69"/>
    </row>
    <row r="23" spans="1:7">
      <c r="A23" s="6"/>
      <c r="B23" s="41" t="s">
        <v>88</v>
      </c>
      <c r="D23" s="91">
        <f>$D18</f>
        <v>879272085.43036139</v>
      </c>
      <c r="E23" s="91">
        <f>(1+E21)*D18</f>
        <v>926455435.10887599</v>
      </c>
      <c r="F23" s="91">
        <f>(1+F21)*E23</f>
        <v>958470672.65979326</v>
      </c>
      <c r="G23" s="91">
        <f>(1+G21)*F23</f>
        <v>1006636956.7762271</v>
      </c>
    </row>
    <row r="24" spans="1:7">
      <c r="A24" s="6"/>
      <c r="B24" s="42" t="s">
        <v>89</v>
      </c>
      <c r="D24" s="68">
        <v>30016.286982472244</v>
      </c>
      <c r="E24" s="70"/>
      <c r="F24" s="70"/>
      <c r="G24" s="70"/>
    </row>
    <row r="25" spans="1:7" ht="14.25">
      <c r="A25" s="6"/>
      <c r="B25" s="42" t="s">
        <v>90</v>
      </c>
      <c r="D25" s="71">
        <v>87809.227034442243</v>
      </c>
      <c r="E25" s="70"/>
      <c r="F25" s="70"/>
      <c r="G25" s="70"/>
    </row>
    <row r="26" spans="1:7">
      <c r="A26" s="6"/>
      <c r="B26" s="41" t="s">
        <v>91</v>
      </c>
      <c r="D26" s="68">
        <f>SUM(D24:D25)</f>
        <v>117825.51401691449</v>
      </c>
      <c r="E26" s="68">
        <f>D26</f>
        <v>117825.51401691449</v>
      </c>
      <c r="F26" s="68">
        <f>E26</f>
        <v>117825.51401691449</v>
      </c>
      <c r="G26" s="68">
        <f>F26</f>
        <v>117825.51401691449</v>
      </c>
    </row>
    <row r="27" spans="1:7">
      <c r="A27" s="6"/>
      <c r="B27" s="6"/>
      <c r="D27" s="68"/>
      <c r="E27" s="70"/>
      <c r="F27" s="70"/>
      <c r="G27" s="70"/>
    </row>
    <row r="28" spans="1:7">
      <c r="A28" s="6"/>
      <c r="B28" s="40" t="s">
        <v>92</v>
      </c>
      <c r="D28" s="95">
        <f>D23/D26/12</f>
        <v>621.87442505317449</v>
      </c>
      <c r="E28" s="95">
        <f t="shared" ref="E28:F28" si="0">E23/E26/12</f>
        <v>655.24534508988597</v>
      </c>
      <c r="F28" s="95">
        <f t="shared" si="0"/>
        <v>677.88845838191412</v>
      </c>
      <c r="G28" s="95">
        <f t="shared" ref="G28" si="1">G23/G26/12</f>
        <v>711.95456913214275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b86ebaa08207840992d73a43f20d557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f4d950e9645e90f308b7eb7be4dbf2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ttachment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2025-12-19T05:00:00+00:00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B8B12B-56DB-4974-A38A-E4F456FB70CB}"/>
</file>

<file path=customXml/itemProps2.xml><?xml version="1.0" encoding="utf-8"?>
<ds:datastoreItem xmlns:ds="http://schemas.openxmlformats.org/officeDocument/2006/customXml" ds:itemID="{281F0497-E230-4AD0-820F-BF891CE4CF6E}"/>
</file>

<file path=customXml/itemProps3.xml><?xml version="1.0" encoding="utf-8"?>
<ds:datastoreItem xmlns:ds="http://schemas.openxmlformats.org/officeDocument/2006/customXml" ds:itemID="{F2FD6A28-A047-4AC5-86A5-93AB95AFC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HONI_Dx_A-04-04-02_2026 Sub-Transmission Rates_20251125</dc:title>
  <dc:subject/>
  <dc:creator>KIM Susan</dc:creator>
  <cp:keywords/>
  <dc:description/>
  <cp:lastModifiedBy>Judy But</cp:lastModifiedBy>
  <cp:revision/>
  <dcterms:created xsi:type="dcterms:W3CDTF">2017-03-09T15:13:10Z</dcterms:created>
  <dcterms:modified xsi:type="dcterms:W3CDTF">2025-12-19T21:11:55Z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