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rlotc\Desktop\"/>
    </mc:Choice>
  </mc:AlternateContent>
  <xr:revisionPtr revIDLastSave="0" documentId="8_{B1424AB4-636B-4881-B817-7AC4A149EDC8}" xr6:coauthVersionLast="47" xr6:coauthVersionMax="47" xr10:uidLastSave="{00000000-0000-0000-0000-000000000000}"/>
  <bookViews>
    <workbookView xWindow="-120" yWindow="-120" windowWidth="29040" windowHeight="15720" xr2:uid="{00944ABA-4950-4F7B-953C-E453840A8EA6}"/>
  </bookViews>
  <sheets>
    <sheet name="Average CCA r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2" i="1" l="1"/>
  <c r="G102" i="1" s="1"/>
  <c r="E70" i="1"/>
  <c r="G70" i="1" s="1"/>
  <c r="E38" i="1"/>
  <c r="D159" i="1"/>
  <c r="E158" i="1"/>
  <c r="E157" i="1"/>
  <c r="E156" i="1"/>
  <c r="E155" i="1"/>
  <c r="E154" i="1"/>
  <c r="E153" i="1"/>
  <c r="D152" i="1"/>
  <c r="E151" i="1"/>
  <c r="E150" i="1"/>
  <c r="E149" i="1"/>
  <c r="E148" i="1"/>
  <c r="E147" i="1"/>
  <c r="E146" i="1"/>
  <c r="E145" i="1"/>
  <c r="D144" i="1"/>
  <c r="E143" i="1"/>
  <c r="E142" i="1"/>
  <c r="E141" i="1"/>
  <c r="D140" i="1"/>
  <c r="E139" i="1"/>
  <c r="E138" i="1"/>
  <c r="E137" i="1"/>
  <c r="E136" i="1"/>
  <c r="E135" i="1"/>
  <c r="E134" i="1"/>
  <c r="D127" i="1"/>
  <c r="E126" i="1"/>
  <c r="G126" i="1" s="1"/>
  <c r="E125" i="1"/>
  <c r="G125" i="1" s="1"/>
  <c r="E124" i="1"/>
  <c r="G124" i="1" s="1"/>
  <c r="E123" i="1"/>
  <c r="G123" i="1" s="1"/>
  <c r="E122" i="1"/>
  <c r="G122" i="1" s="1"/>
  <c r="E121" i="1"/>
  <c r="G121" i="1" s="1"/>
  <c r="D120" i="1"/>
  <c r="E119" i="1"/>
  <c r="G119" i="1" s="1"/>
  <c r="E118" i="1"/>
  <c r="G118" i="1" s="1"/>
  <c r="E117" i="1"/>
  <c r="G117" i="1" s="1"/>
  <c r="E116" i="1"/>
  <c r="G116" i="1" s="1"/>
  <c r="E115" i="1"/>
  <c r="G115" i="1" s="1"/>
  <c r="E114" i="1"/>
  <c r="G114" i="1" s="1"/>
  <c r="E113" i="1"/>
  <c r="G113" i="1" s="1"/>
  <c r="D112" i="1"/>
  <c r="E111" i="1"/>
  <c r="G111" i="1" s="1"/>
  <c r="E110" i="1"/>
  <c r="G110" i="1" s="1"/>
  <c r="E109" i="1"/>
  <c r="G109" i="1" s="1"/>
  <c r="D108" i="1"/>
  <c r="E107" i="1"/>
  <c r="G107" i="1" s="1"/>
  <c r="E106" i="1"/>
  <c r="G106" i="1" s="1"/>
  <c r="E105" i="1"/>
  <c r="G105" i="1" s="1"/>
  <c r="E104" i="1"/>
  <c r="G104" i="1" s="1"/>
  <c r="E103" i="1"/>
  <c r="G103" i="1" s="1"/>
  <c r="I70" i="1" l="1"/>
  <c r="G108" i="1"/>
  <c r="H108" i="1" s="1"/>
  <c r="E112" i="1"/>
  <c r="F112" i="1" s="1"/>
  <c r="E144" i="1"/>
  <c r="F144" i="1" s="1"/>
  <c r="G112" i="1"/>
  <c r="H112" i="1" s="1"/>
  <c r="D128" i="1"/>
  <c r="E108" i="1"/>
  <c r="F108" i="1" s="1"/>
  <c r="E120" i="1"/>
  <c r="F120" i="1" s="1"/>
  <c r="G120" i="1"/>
  <c r="H120" i="1" s="1"/>
  <c r="E127" i="1"/>
  <c r="D160" i="1"/>
  <c r="G127" i="1"/>
  <c r="H127" i="1" s="1"/>
  <c r="G38" i="1"/>
  <c r="I38" i="1" s="1"/>
  <c r="E140" i="1"/>
  <c r="F140" i="1" s="1"/>
  <c r="E152" i="1"/>
  <c r="F152" i="1" s="1"/>
  <c r="E159" i="1"/>
  <c r="D95" i="1"/>
  <c r="E94" i="1"/>
  <c r="E93" i="1"/>
  <c r="E92" i="1"/>
  <c r="E91" i="1"/>
  <c r="E90" i="1"/>
  <c r="E89" i="1"/>
  <c r="D88" i="1"/>
  <c r="E87" i="1"/>
  <c r="E86" i="1"/>
  <c r="E85" i="1"/>
  <c r="E84" i="1"/>
  <c r="E83" i="1"/>
  <c r="E82" i="1"/>
  <c r="E81" i="1"/>
  <c r="D80" i="1"/>
  <c r="E79" i="1"/>
  <c r="E78" i="1"/>
  <c r="E77" i="1"/>
  <c r="D76" i="1"/>
  <c r="E75" i="1"/>
  <c r="E74" i="1"/>
  <c r="E73" i="1"/>
  <c r="E72" i="1"/>
  <c r="E71" i="1"/>
  <c r="G91" i="1" l="1"/>
  <c r="I91" i="1" s="1"/>
  <c r="G84" i="1"/>
  <c r="I84" i="1" s="1"/>
  <c r="G77" i="1"/>
  <c r="I77" i="1"/>
  <c r="G85" i="1"/>
  <c r="I85" i="1" s="1"/>
  <c r="G93" i="1"/>
  <c r="I93" i="1" s="1"/>
  <c r="G92" i="1"/>
  <c r="I92" i="1" s="1"/>
  <c r="G86" i="1"/>
  <c r="I86" i="1" s="1"/>
  <c r="G71" i="1"/>
  <c r="I71" i="1" s="1"/>
  <c r="G72" i="1"/>
  <c r="I72" i="1" s="1"/>
  <c r="G75" i="1"/>
  <c r="I75" i="1" s="1"/>
  <c r="G78" i="1"/>
  <c r="I78" i="1" s="1"/>
  <c r="G79" i="1"/>
  <c r="I79" i="1" s="1"/>
  <c r="G81" i="1"/>
  <c r="I81" i="1" s="1"/>
  <c r="G89" i="1"/>
  <c r="I89" i="1" s="1"/>
  <c r="G83" i="1"/>
  <c r="I83" i="1" s="1"/>
  <c r="G94" i="1"/>
  <c r="I94" i="1" s="1"/>
  <c r="G87" i="1"/>
  <c r="I87" i="1" s="1"/>
  <c r="G73" i="1"/>
  <c r="I73" i="1" s="1"/>
  <c r="G74" i="1"/>
  <c r="I74" i="1" s="1"/>
  <c r="G82" i="1"/>
  <c r="I82" i="1" s="1"/>
  <c r="G90" i="1"/>
  <c r="I90" i="1" s="1"/>
  <c r="E128" i="1"/>
  <c r="E76" i="1"/>
  <c r="F76" i="1" s="1"/>
  <c r="F127" i="1"/>
  <c r="G128" i="1"/>
  <c r="E160" i="1"/>
  <c r="F159" i="1"/>
  <c r="E80" i="1"/>
  <c r="F80" i="1" s="1"/>
  <c r="K38" i="1"/>
  <c r="E95" i="1"/>
  <c r="D96" i="1"/>
  <c r="E88" i="1"/>
  <c r="F88" i="1" s="1"/>
  <c r="D63" i="1"/>
  <c r="E62" i="1"/>
  <c r="E61" i="1"/>
  <c r="E60" i="1"/>
  <c r="E59" i="1"/>
  <c r="E58" i="1"/>
  <c r="E57" i="1"/>
  <c r="D56" i="1"/>
  <c r="E55" i="1"/>
  <c r="E54" i="1"/>
  <c r="E53" i="1"/>
  <c r="E52" i="1"/>
  <c r="E51" i="1"/>
  <c r="E50" i="1"/>
  <c r="E49" i="1"/>
  <c r="D48" i="1"/>
  <c r="E47" i="1"/>
  <c r="E46" i="1"/>
  <c r="E45" i="1"/>
  <c r="D44" i="1"/>
  <c r="E43" i="1"/>
  <c r="E42" i="1"/>
  <c r="E41" i="1"/>
  <c r="E40" i="1"/>
  <c r="E39" i="1"/>
  <c r="D29" i="1"/>
  <c r="E28" i="1"/>
  <c r="E27" i="1"/>
  <c r="E26" i="1"/>
  <c r="E25" i="1"/>
  <c r="E24" i="1"/>
  <c r="E23" i="1"/>
  <c r="D22" i="1"/>
  <c r="E21" i="1"/>
  <c r="E20" i="1"/>
  <c r="E19" i="1"/>
  <c r="E18" i="1"/>
  <c r="E17" i="1"/>
  <c r="E16" i="1"/>
  <c r="E15" i="1"/>
  <c r="D14" i="1"/>
  <c r="E13" i="1"/>
  <c r="E12" i="1"/>
  <c r="E11" i="1"/>
  <c r="D10" i="1"/>
  <c r="E9" i="1"/>
  <c r="E8" i="1"/>
  <c r="E7" i="1"/>
  <c r="E6" i="1"/>
  <c r="E5" i="1"/>
  <c r="E4" i="1"/>
  <c r="K28" i="1" l="1"/>
  <c r="G95" i="1"/>
  <c r="H95" i="1" s="1"/>
  <c r="G88" i="1"/>
  <c r="H88" i="1" s="1"/>
  <c r="G80" i="1"/>
  <c r="H80" i="1" s="1"/>
  <c r="I88" i="1"/>
  <c r="J88" i="1" s="1"/>
  <c r="I95" i="1"/>
  <c r="J95" i="1" s="1"/>
  <c r="I80" i="1"/>
  <c r="J80" i="1" s="1"/>
  <c r="I76" i="1"/>
  <c r="J76" i="1" s="1"/>
  <c r="G76" i="1"/>
  <c r="H76" i="1" s="1"/>
  <c r="G17" i="1"/>
  <c r="G47" i="1"/>
  <c r="I47" i="1" s="1"/>
  <c r="G40" i="1"/>
  <c r="I40" i="1" s="1"/>
  <c r="G9" i="1"/>
  <c r="I9" i="1" s="1"/>
  <c r="K9" i="1" s="1"/>
  <c r="G39" i="1"/>
  <c r="G55" i="1"/>
  <c r="I55" i="1" s="1"/>
  <c r="G41" i="1"/>
  <c r="I41" i="1" s="1"/>
  <c r="G57" i="1"/>
  <c r="G25" i="1"/>
  <c r="I25" i="1" s="1"/>
  <c r="G62" i="1"/>
  <c r="I62" i="1" s="1"/>
  <c r="K62" i="1" s="1"/>
  <c r="G18" i="1"/>
  <c r="I18" i="1" s="1"/>
  <c r="G19" i="1"/>
  <c r="I19" i="1" s="1"/>
  <c r="G12" i="1"/>
  <c r="I12" i="1" s="1"/>
  <c r="G20" i="1"/>
  <c r="I20" i="1" s="1"/>
  <c r="G28" i="1"/>
  <c r="I28" i="1" s="1"/>
  <c r="G42" i="1"/>
  <c r="I42" i="1" s="1"/>
  <c r="G50" i="1"/>
  <c r="I50" i="1" s="1"/>
  <c r="G58" i="1"/>
  <c r="I58" i="1" s="1"/>
  <c r="E96" i="1"/>
  <c r="G11" i="1"/>
  <c r="G49" i="1"/>
  <c r="I49" i="1" s="1"/>
  <c r="G5" i="1"/>
  <c r="I5" i="1" s="1"/>
  <c r="K5" i="1" s="1"/>
  <c r="G13" i="1"/>
  <c r="I13" i="1" s="1"/>
  <c r="G21" i="1"/>
  <c r="I21" i="1" s="1"/>
  <c r="G43" i="1"/>
  <c r="I43" i="1" s="1"/>
  <c r="G51" i="1"/>
  <c r="I51" i="1" s="1"/>
  <c r="G6" i="1"/>
  <c r="I6" i="1" s="1"/>
  <c r="K6" i="1" s="1"/>
  <c r="G52" i="1"/>
  <c r="G59" i="1"/>
  <c r="G26" i="1"/>
  <c r="I26" i="1" s="1"/>
  <c r="G27" i="1"/>
  <c r="G4" i="1"/>
  <c r="I4" i="1" s="1"/>
  <c r="K4" i="1" s="1"/>
  <c r="G7" i="1"/>
  <c r="I7" i="1" s="1"/>
  <c r="K7" i="1" s="1"/>
  <c r="M7" i="1" s="1"/>
  <c r="G15" i="1"/>
  <c r="I15" i="1" s="1"/>
  <c r="E29" i="1"/>
  <c r="F29" i="1" s="1"/>
  <c r="G23" i="1"/>
  <c r="G45" i="1"/>
  <c r="I45" i="1" s="1"/>
  <c r="G53" i="1"/>
  <c r="I53" i="1" s="1"/>
  <c r="K53" i="1" s="1"/>
  <c r="G60" i="1"/>
  <c r="G8" i="1"/>
  <c r="I8" i="1" s="1"/>
  <c r="G16" i="1"/>
  <c r="I16" i="1" s="1"/>
  <c r="G24" i="1"/>
  <c r="I24" i="1" s="1"/>
  <c r="G46" i="1"/>
  <c r="I46" i="1" s="1"/>
  <c r="G54" i="1"/>
  <c r="I54" i="1" s="1"/>
  <c r="G61" i="1"/>
  <c r="I61" i="1" s="1"/>
  <c r="E10" i="1"/>
  <c r="F10" i="1" s="1"/>
  <c r="F32" i="1" s="1"/>
  <c r="E14" i="1"/>
  <c r="F14" i="1" s="1"/>
  <c r="F95" i="1"/>
  <c r="D64" i="1"/>
  <c r="E56" i="1"/>
  <c r="F56" i="1" s="1"/>
  <c r="E44" i="1"/>
  <c r="F44" i="1" s="1"/>
  <c r="D30" i="1"/>
  <c r="E48" i="1"/>
  <c r="F48" i="1" s="1"/>
  <c r="E22" i="1"/>
  <c r="F22" i="1" s="1"/>
  <c r="E63" i="1"/>
  <c r="F63" i="1" s="1"/>
  <c r="K13" i="1" l="1"/>
  <c r="K25" i="1"/>
  <c r="M25" i="1" s="1"/>
  <c r="K12" i="1"/>
  <c r="M12" i="1" s="1"/>
  <c r="M13" i="1"/>
  <c r="K21" i="1"/>
  <c r="M21" i="1" s="1"/>
  <c r="K24" i="1"/>
  <c r="M24" i="1" s="1"/>
  <c r="K16" i="1"/>
  <c r="K20" i="1"/>
  <c r="M16" i="1"/>
  <c r="M20" i="1"/>
  <c r="K26" i="1"/>
  <c r="M26" i="1"/>
  <c r="M28" i="1"/>
  <c r="K19" i="1"/>
  <c r="M19" i="1" s="1"/>
  <c r="K15" i="1"/>
  <c r="M15" i="1" s="1"/>
  <c r="K18" i="1"/>
  <c r="M18" i="1" s="1"/>
  <c r="I96" i="1"/>
  <c r="G96" i="1"/>
  <c r="I17" i="1"/>
  <c r="K46" i="1"/>
  <c r="I10" i="1"/>
  <c r="J10" i="1" s="1"/>
  <c r="J32" i="1" s="1"/>
  <c r="K50" i="1"/>
  <c r="K8" i="1"/>
  <c r="K10" i="1" s="1"/>
  <c r="L10" i="1" s="1"/>
  <c r="L32" i="1" s="1"/>
  <c r="K55" i="1"/>
  <c r="K47" i="1"/>
  <c r="G10" i="1"/>
  <c r="H10" i="1" s="1"/>
  <c r="H32" i="1" s="1"/>
  <c r="M4" i="1"/>
  <c r="K43" i="1"/>
  <c r="G63" i="1"/>
  <c r="H63" i="1" s="1"/>
  <c r="K40" i="1"/>
  <c r="K51" i="1"/>
  <c r="G22" i="1"/>
  <c r="H22" i="1" s="1"/>
  <c r="I48" i="1"/>
  <c r="J48" i="1" s="1"/>
  <c r="K61" i="1"/>
  <c r="I27" i="1"/>
  <c r="G29" i="1"/>
  <c r="I39" i="1"/>
  <c r="I44" i="1" s="1"/>
  <c r="J44" i="1" s="1"/>
  <c r="I60" i="1"/>
  <c r="K60" i="1" s="1"/>
  <c r="K41" i="1"/>
  <c r="G14" i="1"/>
  <c r="H14" i="1" s="1"/>
  <c r="M6" i="1"/>
  <c r="M9" i="1"/>
  <c r="I23" i="1"/>
  <c r="K23" i="1" s="1"/>
  <c r="M23" i="1" s="1"/>
  <c r="I59" i="1"/>
  <c r="K59" i="1" s="1"/>
  <c r="M5" i="1"/>
  <c r="K42" i="1"/>
  <c r="K49" i="1"/>
  <c r="I11" i="1"/>
  <c r="I14" i="1" s="1"/>
  <c r="J14" i="1" s="1"/>
  <c r="G48" i="1"/>
  <c r="H48" i="1" s="1"/>
  <c r="K58" i="1"/>
  <c r="G44" i="1"/>
  <c r="H44" i="1" s="1"/>
  <c r="K54" i="1"/>
  <c r="K45" i="1"/>
  <c r="I52" i="1"/>
  <c r="I56" i="1" s="1"/>
  <c r="J56" i="1" s="1"/>
  <c r="G56" i="1"/>
  <c r="H56" i="1" s="1"/>
  <c r="I57" i="1"/>
  <c r="E64" i="1"/>
  <c r="E30" i="1"/>
  <c r="K17" i="1" l="1"/>
  <c r="M17" i="1" s="1"/>
  <c r="M22" i="1" s="1"/>
  <c r="N22" i="1" s="1"/>
  <c r="K27" i="1"/>
  <c r="M27" i="1" s="1"/>
  <c r="K11" i="1"/>
  <c r="K14" i="1" s="1"/>
  <c r="L14" i="1" s="1"/>
  <c r="I22" i="1"/>
  <c r="J22" i="1" s="1"/>
  <c r="H29" i="1"/>
  <c r="G30" i="1"/>
  <c r="K22" i="1"/>
  <c r="L22" i="1" s="1"/>
  <c r="M8" i="1"/>
  <c r="M10" i="1" s="1"/>
  <c r="N10" i="1" s="1"/>
  <c r="N32" i="1" s="1"/>
  <c r="K48" i="1"/>
  <c r="L48" i="1" s="1"/>
  <c r="I63" i="1"/>
  <c r="J63" i="1" s="1"/>
  <c r="K52" i="1"/>
  <c r="K56" i="1" s="1"/>
  <c r="L56" i="1" s="1"/>
  <c r="I29" i="1"/>
  <c r="K39" i="1"/>
  <c r="K44" i="1" s="1"/>
  <c r="L44" i="1" s="1"/>
  <c r="K29" i="1"/>
  <c r="G64" i="1"/>
  <c r="K57" i="1"/>
  <c r="K63" i="1" s="1"/>
  <c r="M11" i="1" l="1"/>
  <c r="M14" i="1" s="1"/>
  <c r="N14" i="1" s="1"/>
  <c r="I30" i="1"/>
  <c r="K30" i="1"/>
  <c r="I64" i="1"/>
  <c r="M29" i="1"/>
  <c r="J29" i="1"/>
  <c r="L29" i="1"/>
  <c r="L63" i="1"/>
  <c r="K64" i="1"/>
  <c r="N29" i="1" l="1"/>
  <c r="M30" i="1"/>
</calcChain>
</file>

<file path=xl/sharedStrings.xml><?xml version="1.0" encoding="utf-8"?>
<sst xmlns="http://schemas.openxmlformats.org/spreadsheetml/2006/main" count="231" uniqueCount="43">
  <si>
    <t>Category</t>
  </si>
  <si>
    <t>CCA Class</t>
  </si>
  <si>
    <t>CCA Rate (Rate)</t>
  </si>
  <si>
    <t xml:space="preserve">2026 Additions
</t>
  </si>
  <si>
    <t>2026 CCA Acclerated</t>
  </si>
  <si>
    <t xml:space="preserve">2027 Additions
</t>
  </si>
  <si>
    <t>2027 CCA Acclerated</t>
  </si>
  <si>
    <t>2027 Average CCA rate (CCA/Additions)</t>
  </si>
  <si>
    <t xml:space="preserve">2028 Additions
</t>
  </si>
  <si>
    <t>2028 CCA Regular</t>
  </si>
  <si>
    <t>2028 Average CCA rate (CCA/Additions)</t>
  </si>
  <si>
    <t xml:space="preserve">2029 Additions
</t>
  </si>
  <si>
    <t>2029 CCA Regular</t>
  </si>
  <si>
    <t>2029 Average CCA rate (CCA/Additions)</t>
  </si>
  <si>
    <t xml:space="preserve">2030 Additions
</t>
  </si>
  <si>
    <t>2030 CCA Regular</t>
  </si>
  <si>
    <t>2030 Average CCA rate (CCA/Additions)</t>
  </si>
  <si>
    <t>General Plant</t>
  </si>
  <si>
    <t>1.3</t>
  </si>
  <si>
    <t>(GP)</t>
  </si>
  <si>
    <t>10</t>
  </si>
  <si>
    <t>12</t>
  </si>
  <si>
    <t>14.1</t>
  </si>
  <si>
    <t>50</t>
  </si>
  <si>
    <t>8</t>
  </si>
  <si>
    <t>Total</t>
  </si>
  <si>
    <t>System Access</t>
  </si>
  <si>
    <t>(SA)</t>
  </si>
  <si>
    <t>42</t>
  </si>
  <si>
    <t>47</t>
  </si>
  <si>
    <t>System Renewal</t>
  </si>
  <si>
    <t>(SR)</t>
  </si>
  <si>
    <t>17</t>
  </si>
  <si>
    <t>System Service</t>
  </si>
  <si>
    <t>(SS)</t>
  </si>
  <si>
    <t>Total Additions</t>
  </si>
  <si>
    <t>2026 Average CCA rate (CCA/Additions)</t>
  </si>
  <si>
    <t>Example GP</t>
  </si>
  <si>
    <t>ORIGINAL ADDITIONS in 2026 TEST YEAR</t>
  </si>
  <si>
    <t>ORIGINAL ADDITIONS in 2027 TEST YEAR</t>
  </si>
  <si>
    <t>ORIGINAL ADDITIONS in 2028 TEST YEAR</t>
  </si>
  <si>
    <t>ORIGINAL ADDITIONS in 2029 TEST YEAR</t>
  </si>
  <si>
    <t>ORIGINAL ADDITIONS in 2030 TEST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</si>
</sst>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;\(#,##0\)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F4CCCC"/>
        <bgColor rgb="FFF4CCCC"/>
      </patternFill>
    </fill>
    <fill>
      <patternFill patternType="solid">
        <fgColor rgb="FFB6D7A8"/>
        <bgColor rgb="FFB6D7A8"/>
      </patternFill>
    </fill>
    <fill>
      <patternFill patternType="solid">
        <fgColor rgb="FFEAD1DC"/>
        <bgColor rgb="FFEAD1DC"/>
      </patternFill>
    </fill>
  </fills>
  <borders count="6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00">
    <xf numFmtId="0" fontId="0" fillId="0" borderId="0" xfId="0"/>
    <xf numFmtId="49" fontId="1" fillId="0" borderId="1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 wrapText="1"/>
    </xf>
    <xf numFmtId="164" fontId="1" fillId="0" borderId="2" xfId="0" applyNumberFormat="1" applyFont="1" applyBorder="1" applyAlignment="1">
      <alignment horizontal="center" wrapText="1"/>
    </xf>
    <xf numFmtId="0" fontId="2" fillId="2" borderId="0" xfId="0" applyFont="1" applyFill="1"/>
    <xf numFmtId="49" fontId="2" fillId="2" borderId="2" xfId="0" applyNumberFormat="1" applyFont="1" applyFill="1" applyBorder="1"/>
    <xf numFmtId="9" fontId="2" fillId="2" borderId="2" xfId="0" applyNumberFormat="1" applyFont="1" applyFill="1" applyBorder="1"/>
    <xf numFmtId="164" fontId="2" fillId="2" borderId="2" xfId="0" applyNumberFormat="1" applyFont="1" applyFill="1" applyBorder="1"/>
    <xf numFmtId="49" fontId="2" fillId="2" borderId="0" xfId="0" applyNumberFormat="1" applyFont="1" applyFill="1"/>
    <xf numFmtId="49" fontId="3" fillId="2" borderId="0" xfId="0" applyNumberFormat="1" applyFont="1" applyFill="1"/>
    <xf numFmtId="0" fontId="3" fillId="2" borderId="0" xfId="0" applyFont="1" applyFill="1"/>
    <xf numFmtId="49" fontId="3" fillId="2" borderId="2" xfId="0" applyNumberFormat="1" applyFont="1" applyFill="1" applyBorder="1"/>
    <xf numFmtId="9" fontId="3" fillId="2" borderId="2" xfId="0" applyNumberFormat="1" applyFont="1" applyFill="1" applyBorder="1"/>
    <xf numFmtId="164" fontId="3" fillId="2" borderId="2" xfId="0" applyNumberFormat="1" applyFont="1" applyFill="1" applyBorder="1"/>
    <xf numFmtId="10" fontId="3" fillId="2" borderId="2" xfId="0" applyNumberFormat="1" applyFont="1" applyFill="1" applyBorder="1"/>
    <xf numFmtId="0" fontId="2" fillId="3" borderId="3" xfId="0" applyFont="1" applyFill="1" applyBorder="1"/>
    <xf numFmtId="49" fontId="2" fillId="3" borderId="1" xfId="0" applyNumberFormat="1" applyFont="1" applyFill="1" applyBorder="1"/>
    <xf numFmtId="9" fontId="2" fillId="3" borderId="2" xfId="0" applyNumberFormat="1" applyFont="1" applyFill="1" applyBorder="1"/>
    <xf numFmtId="164" fontId="2" fillId="3" borderId="2" xfId="0" applyNumberFormat="1" applyFont="1" applyFill="1" applyBorder="1"/>
    <xf numFmtId="49" fontId="2" fillId="3" borderId="4" xfId="0" applyNumberFormat="1" applyFont="1" applyFill="1" applyBorder="1"/>
    <xf numFmtId="0" fontId="3" fillId="3" borderId="4" xfId="0" applyFont="1" applyFill="1" applyBorder="1"/>
    <xf numFmtId="49" fontId="3" fillId="3" borderId="1" xfId="0" applyNumberFormat="1" applyFont="1" applyFill="1" applyBorder="1"/>
    <xf numFmtId="9" fontId="3" fillId="3" borderId="2" xfId="0" applyNumberFormat="1" applyFont="1" applyFill="1" applyBorder="1"/>
    <xf numFmtId="164" fontId="3" fillId="3" borderId="2" xfId="0" applyNumberFormat="1" applyFont="1" applyFill="1" applyBorder="1"/>
    <xf numFmtId="10" fontId="3" fillId="3" borderId="2" xfId="0" applyNumberFormat="1" applyFont="1" applyFill="1" applyBorder="1"/>
    <xf numFmtId="0" fontId="2" fillId="4" borderId="3" xfId="0" applyFont="1" applyFill="1" applyBorder="1"/>
    <xf numFmtId="49" fontId="2" fillId="4" borderId="1" xfId="0" applyNumberFormat="1" applyFont="1" applyFill="1" applyBorder="1"/>
    <xf numFmtId="9" fontId="2" fillId="4" borderId="2" xfId="0" applyNumberFormat="1" applyFont="1" applyFill="1" applyBorder="1"/>
    <xf numFmtId="164" fontId="2" fillId="4" borderId="2" xfId="0" applyNumberFormat="1" applyFont="1" applyFill="1" applyBorder="1"/>
    <xf numFmtId="49" fontId="2" fillId="4" borderId="4" xfId="0" applyNumberFormat="1" applyFont="1" applyFill="1" applyBorder="1"/>
    <xf numFmtId="49" fontId="3" fillId="4" borderId="1" xfId="0" applyNumberFormat="1" applyFont="1" applyFill="1" applyBorder="1"/>
    <xf numFmtId="164" fontId="3" fillId="4" borderId="2" xfId="0" applyNumberFormat="1" applyFont="1" applyFill="1" applyBorder="1"/>
    <xf numFmtId="10" fontId="3" fillId="4" borderId="2" xfId="0" applyNumberFormat="1" applyFont="1" applyFill="1" applyBorder="1"/>
    <xf numFmtId="49" fontId="2" fillId="5" borderId="3" xfId="0" applyNumberFormat="1" applyFont="1" applyFill="1" applyBorder="1"/>
    <xf numFmtId="49" fontId="2" fillId="5" borderId="1" xfId="0" applyNumberFormat="1" applyFont="1" applyFill="1" applyBorder="1"/>
    <xf numFmtId="9" fontId="2" fillId="5" borderId="2" xfId="0" applyNumberFormat="1" applyFont="1" applyFill="1" applyBorder="1"/>
    <xf numFmtId="164" fontId="2" fillId="5" borderId="2" xfId="0" applyNumberFormat="1" applyFont="1" applyFill="1" applyBorder="1"/>
    <xf numFmtId="49" fontId="2" fillId="5" borderId="4" xfId="0" applyNumberFormat="1" applyFont="1" applyFill="1" applyBorder="1"/>
    <xf numFmtId="49" fontId="3" fillId="5" borderId="5" xfId="0" applyNumberFormat="1" applyFont="1" applyFill="1" applyBorder="1"/>
    <xf numFmtId="49" fontId="3" fillId="5" borderId="1" xfId="0" applyNumberFormat="1" applyFont="1" applyFill="1" applyBorder="1"/>
    <xf numFmtId="9" fontId="3" fillId="5" borderId="2" xfId="0" applyNumberFormat="1" applyFont="1" applyFill="1" applyBorder="1"/>
    <xf numFmtId="164" fontId="3" fillId="5" borderId="2" xfId="0" applyNumberFormat="1" applyFont="1" applyFill="1" applyBorder="1"/>
    <xf numFmtId="10" fontId="3" fillId="5" borderId="2" xfId="0" applyNumberFormat="1" applyFont="1" applyFill="1" applyBorder="1"/>
    <xf numFmtId="49" fontId="3" fillId="0" borderId="5" xfId="0" applyNumberFormat="1" applyFont="1" applyBorder="1"/>
    <xf numFmtId="49" fontId="3" fillId="0" borderId="1" xfId="0" applyNumberFormat="1" applyFont="1" applyBorder="1"/>
    <xf numFmtId="9" fontId="3" fillId="0" borderId="2" xfId="0" applyNumberFormat="1" applyFont="1" applyBorder="1"/>
    <xf numFmtId="164" fontId="3" fillId="0" borderId="2" xfId="0" applyNumberFormat="1" applyFont="1" applyBorder="1"/>
    <xf numFmtId="10" fontId="3" fillId="0" borderId="2" xfId="0" applyNumberFormat="1" applyFont="1" applyBorder="1"/>
    <xf numFmtId="0" fontId="4" fillId="0" borderId="0" xfId="0" applyFont="1"/>
    <xf numFmtId="49" fontId="5" fillId="0" borderId="1" xfId="0" applyNumberFormat="1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5" fillId="0" borderId="2" xfId="0" applyNumberFormat="1" applyFont="1" applyBorder="1" applyAlignment="1">
      <alignment horizontal="center" wrapText="1"/>
    </xf>
    <xf numFmtId="164" fontId="5" fillId="0" borderId="2" xfId="0" applyNumberFormat="1" applyFont="1" applyBorder="1" applyAlignment="1">
      <alignment horizontal="center" wrapText="1"/>
    </xf>
    <xf numFmtId="0" fontId="6" fillId="2" borderId="0" xfId="0" applyFont="1" applyFill="1"/>
    <xf numFmtId="49" fontId="6" fillId="2" borderId="2" xfId="0" applyNumberFormat="1" applyFont="1" applyFill="1" applyBorder="1"/>
    <xf numFmtId="9" fontId="6" fillId="2" borderId="2" xfId="0" applyNumberFormat="1" applyFont="1" applyFill="1" applyBorder="1"/>
    <xf numFmtId="164" fontId="6" fillId="2" borderId="2" xfId="0" applyNumberFormat="1" applyFont="1" applyFill="1" applyBorder="1"/>
    <xf numFmtId="49" fontId="6" fillId="2" borderId="0" xfId="0" applyNumberFormat="1" applyFont="1" applyFill="1"/>
    <xf numFmtId="49" fontId="7" fillId="2" borderId="0" xfId="0" applyNumberFormat="1" applyFont="1" applyFill="1"/>
    <xf numFmtId="0" fontId="7" fillId="2" borderId="0" xfId="0" applyFont="1" applyFill="1"/>
    <xf numFmtId="49" fontId="7" fillId="2" borderId="2" xfId="0" applyNumberFormat="1" applyFont="1" applyFill="1" applyBorder="1"/>
    <xf numFmtId="9" fontId="7" fillId="2" borderId="2" xfId="0" applyNumberFormat="1" applyFont="1" applyFill="1" applyBorder="1"/>
    <xf numFmtId="164" fontId="7" fillId="2" borderId="2" xfId="0" applyNumberFormat="1" applyFont="1" applyFill="1" applyBorder="1"/>
    <xf numFmtId="10" fontId="7" fillId="2" borderId="2" xfId="0" applyNumberFormat="1" applyFont="1" applyFill="1" applyBorder="1"/>
    <xf numFmtId="0" fontId="6" fillId="3" borderId="3" xfId="0" applyFont="1" applyFill="1" applyBorder="1"/>
    <xf numFmtId="49" fontId="6" fillId="3" borderId="1" xfId="0" applyNumberFormat="1" applyFont="1" applyFill="1" applyBorder="1"/>
    <xf numFmtId="9" fontId="6" fillId="3" borderId="2" xfId="0" applyNumberFormat="1" applyFont="1" applyFill="1" applyBorder="1"/>
    <xf numFmtId="164" fontId="6" fillId="3" borderId="2" xfId="0" applyNumberFormat="1" applyFont="1" applyFill="1" applyBorder="1"/>
    <xf numFmtId="49" fontId="6" fillId="3" borderId="4" xfId="0" applyNumberFormat="1" applyFont="1" applyFill="1" applyBorder="1"/>
    <xf numFmtId="0" fontId="7" fillId="3" borderId="4" xfId="0" applyFont="1" applyFill="1" applyBorder="1"/>
    <xf numFmtId="49" fontId="7" fillId="3" borderId="1" xfId="0" applyNumberFormat="1" applyFont="1" applyFill="1" applyBorder="1"/>
    <xf numFmtId="9" fontId="7" fillId="3" borderId="2" xfId="0" applyNumberFormat="1" applyFont="1" applyFill="1" applyBorder="1"/>
    <xf numFmtId="164" fontId="7" fillId="3" borderId="2" xfId="0" applyNumberFormat="1" applyFont="1" applyFill="1" applyBorder="1"/>
    <xf numFmtId="10" fontId="7" fillId="3" borderId="2" xfId="0" applyNumberFormat="1" applyFont="1" applyFill="1" applyBorder="1"/>
    <xf numFmtId="0" fontId="6" fillId="4" borderId="3" xfId="0" applyFont="1" applyFill="1" applyBorder="1"/>
    <xf numFmtId="49" fontId="6" fillId="4" borderId="1" xfId="0" applyNumberFormat="1" applyFont="1" applyFill="1" applyBorder="1"/>
    <xf numFmtId="9" fontId="6" fillId="4" borderId="2" xfId="0" applyNumberFormat="1" applyFont="1" applyFill="1" applyBorder="1"/>
    <xf numFmtId="164" fontId="6" fillId="4" borderId="2" xfId="0" applyNumberFormat="1" applyFont="1" applyFill="1" applyBorder="1"/>
    <xf numFmtId="49" fontId="6" fillId="4" borderId="4" xfId="0" applyNumberFormat="1" applyFont="1" applyFill="1" applyBorder="1"/>
    <xf numFmtId="49" fontId="7" fillId="4" borderId="1" xfId="0" applyNumberFormat="1" applyFont="1" applyFill="1" applyBorder="1"/>
    <xf numFmtId="164" fontId="7" fillId="4" borderId="2" xfId="0" applyNumberFormat="1" applyFont="1" applyFill="1" applyBorder="1"/>
    <xf numFmtId="10" fontId="7" fillId="4" borderId="2" xfId="0" applyNumberFormat="1" applyFont="1" applyFill="1" applyBorder="1"/>
    <xf numFmtId="49" fontId="6" fillId="5" borderId="3" xfId="0" applyNumberFormat="1" applyFont="1" applyFill="1" applyBorder="1"/>
    <xf numFmtId="49" fontId="6" fillId="5" borderId="1" xfId="0" applyNumberFormat="1" applyFont="1" applyFill="1" applyBorder="1"/>
    <xf numFmtId="9" fontId="6" fillId="5" borderId="2" xfId="0" applyNumberFormat="1" applyFont="1" applyFill="1" applyBorder="1"/>
    <xf numFmtId="164" fontId="6" fillId="5" borderId="2" xfId="0" applyNumberFormat="1" applyFont="1" applyFill="1" applyBorder="1"/>
    <xf numFmtId="49" fontId="6" fillId="5" borderId="4" xfId="0" applyNumberFormat="1" applyFont="1" applyFill="1" applyBorder="1"/>
    <xf numFmtId="49" fontId="7" fillId="5" borderId="5" xfId="0" applyNumberFormat="1" applyFont="1" applyFill="1" applyBorder="1"/>
    <xf numFmtId="49" fontId="7" fillId="5" borderId="1" xfId="0" applyNumberFormat="1" applyFont="1" applyFill="1" applyBorder="1"/>
    <xf numFmtId="9" fontId="7" fillId="5" borderId="2" xfId="0" applyNumberFormat="1" applyFont="1" applyFill="1" applyBorder="1"/>
    <xf numFmtId="164" fontId="7" fillId="5" borderId="2" xfId="0" applyNumberFormat="1" applyFont="1" applyFill="1" applyBorder="1"/>
    <xf numFmtId="10" fontId="7" fillId="5" borderId="2" xfId="0" applyNumberFormat="1" applyFont="1" applyFill="1" applyBorder="1"/>
    <xf numFmtId="49" fontId="7" fillId="0" borderId="5" xfId="0" applyNumberFormat="1" applyFont="1" applyBorder="1"/>
    <xf numFmtId="49" fontId="7" fillId="0" borderId="1" xfId="0" applyNumberFormat="1" applyFont="1" applyBorder="1"/>
    <xf numFmtId="9" fontId="7" fillId="0" borderId="2" xfId="0" applyNumberFormat="1" applyFont="1" applyBorder="1"/>
    <xf numFmtId="164" fontId="7" fillId="0" borderId="2" xfId="0" applyNumberFormat="1" applyFont="1" applyBorder="1"/>
    <xf numFmtId="10" fontId="7" fillId="0" borderId="2" xfId="0" applyNumberFormat="1" applyFont="1" applyBorder="1"/>
    <xf numFmtId="165" fontId="0" fillId="0" borderId="0" xfId="1" applyNumberFormat="1" applyFont="1"/>
    <xf numFmtId="165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7C54C-E8D2-4A4B-BE26-10844F241D8A}">
  <dimension ref="A2:N160"/>
  <sheetViews>
    <sheetView tabSelected="1" workbookViewId="0"/>
  </sheetViews>
  <sheetFormatPr defaultRowHeight="15" x14ac:dyDescent="0.25"/>
  <cols>
    <col min="1" max="1" width="15.140625" customWidth="1"/>
    <col min="2" max="2" width="15" bestFit="1" customWidth="1"/>
    <col min="4" max="4" width="11.140625" customWidth="1"/>
    <col min="5" max="5" width="11" customWidth="1"/>
    <col min="6" max="6" width="11.85546875" customWidth="1"/>
    <col min="7" max="7" width="11.140625" customWidth="1"/>
    <col min="8" max="8" width="12.5703125" customWidth="1"/>
    <col min="9" max="9" width="11.5703125" customWidth="1"/>
    <col min="10" max="10" width="11.85546875" customWidth="1"/>
    <col min="11" max="11" width="11" bestFit="1" customWidth="1"/>
    <col min="12" max="12" width="12.28515625" customWidth="1"/>
    <col min="13" max="13" width="10.85546875" customWidth="1"/>
    <col min="14" max="14" width="12" customWidth="1"/>
    <col min="15" max="15" width="12.28515625" customWidth="1"/>
    <col min="16" max="16" width="11" customWidth="1"/>
    <col min="17" max="17" width="10.140625" customWidth="1"/>
    <col min="18" max="18" width="12.140625" customWidth="1"/>
  </cols>
  <sheetData>
    <row r="2" spans="1:14" x14ac:dyDescent="0.25">
      <c r="A2" s="49" t="s">
        <v>38</v>
      </c>
    </row>
    <row r="3" spans="1:14" ht="34.5" x14ac:dyDescent="0.25">
      <c r="A3" s="1" t="s">
        <v>0</v>
      </c>
      <c r="B3" s="2" t="s">
        <v>1</v>
      </c>
      <c r="C3" s="3" t="s">
        <v>2</v>
      </c>
      <c r="D3" s="4" t="s">
        <v>3</v>
      </c>
      <c r="E3" s="4" t="s">
        <v>4</v>
      </c>
      <c r="F3" s="4" t="s">
        <v>36</v>
      </c>
      <c r="G3" s="4" t="s">
        <v>6</v>
      </c>
      <c r="H3" s="4" t="s">
        <v>7</v>
      </c>
      <c r="I3" s="4" t="s">
        <v>9</v>
      </c>
      <c r="J3" s="4" t="s">
        <v>10</v>
      </c>
      <c r="K3" s="4" t="s">
        <v>12</v>
      </c>
      <c r="L3" s="4" t="s">
        <v>13</v>
      </c>
      <c r="M3" s="4" t="s">
        <v>15</v>
      </c>
      <c r="N3" s="4" t="s">
        <v>16</v>
      </c>
    </row>
    <row r="4" spans="1:14" x14ac:dyDescent="0.25">
      <c r="A4" s="5" t="s">
        <v>17</v>
      </c>
      <c r="B4" s="6" t="s">
        <v>18</v>
      </c>
      <c r="C4" s="7">
        <v>0.06</v>
      </c>
      <c r="D4" s="8">
        <v>1587158.5499999998</v>
      </c>
      <c r="E4" s="8">
        <f t="shared" ref="E4:E9" si="0">D4*C4</f>
        <v>95229.512999999992</v>
      </c>
      <c r="F4" s="8"/>
      <c r="G4" s="8">
        <f t="shared" ref="G4:G9" si="1">+(D4-E4)*C4</f>
        <v>89515.742219999986</v>
      </c>
      <c r="H4" s="8"/>
      <c r="I4" s="8">
        <f t="shared" ref="I4:I9" si="2">+(D4-E4-G4)*C4</f>
        <v>84144.797686799997</v>
      </c>
      <c r="J4" s="8"/>
      <c r="K4" s="8">
        <f t="shared" ref="K4:K9" si="3">(D4-E4-G4-I4)*C4</f>
        <v>79096.109825591993</v>
      </c>
      <c r="L4" s="8"/>
      <c r="M4" s="8">
        <f t="shared" ref="M4:M9" si="4">(D4-E4-G4-I4-K4)*C4</f>
        <v>74350.343236056477</v>
      </c>
      <c r="N4" s="8"/>
    </row>
    <row r="5" spans="1:14" x14ac:dyDescent="0.25">
      <c r="A5" s="9" t="s">
        <v>19</v>
      </c>
      <c r="B5" s="6" t="s">
        <v>20</v>
      </c>
      <c r="C5" s="7">
        <v>0.3</v>
      </c>
      <c r="D5" s="8">
        <v>12098563.25</v>
      </c>
      <c r="E5" s="8">
        <f t="shared" si="0"/>
        <v>3629568.9750000001</v>
      </c>
      <c r="F5" s="8"/>
      <c r="G5" s="8">
        <f t="shared" si="1"/>
        <v>2540698.2825000002</v>
      </c>
      <c r="H5" s="8"/>
      <c r="I5" s="8">
        <f t="shared" si="2"/>
        <v>1778488.7977499999</v>
      </c>
      <c r="J5" s="8"/>
      <c r="K5" s="8">
        <f t="shared" si="3"/>
        <v>1244942.1584249998</v>
      </c>
      <c r="L5" s="8"/>
      <c r="M5" s="8">
        <f t="shared" si="4"/>
        <v>871459.51089750009</v>
      </c>
      <c r="N5" s="8"/>
    </row>
    <row r="6" spans="1:14" x14ac:dyDescent="0.25">
      <c r="A6" s="9"/>
      <c r="B6" s="6" t="s">
        <v>21</v>
      </c>
      <c r="C6" s="7">
        <v>1</v>
      </c>
      <c r="D6" s="8">
        <v>2762486</v>
      </c>
      <c r="E6" s="8">
        <f t="shared" si="0"/>
        <v>2762486</v>
      </c>
      <c r="F6" s="8"/>
      <c r="G6" s="8">
        <f t="shared" si="1"/>
        <v>0</v>
      </c>
      <c r="H6" s="8"/>
      <c r="I6" s="8">
        <f t="shared" si="2"/>
        <v>0</v>
      </c>
      <c r="J6" s="8"/>
      <c r="K6" s="8">
        <f t="shared" si="3"/>
        <v>0</v>
      </c>
      <c r="L6" s="8"/>
      <c r="M6" s="8">
        <f t="shared" si="4"/>
        <v>0</v>
      </c>
      <c r="N6" s="8"/>
    </row>
    <row r="7" spans="1:14" x14ac:dyDescent="0.25">
      <c r="A7" s="10"/>
      <c r="B7" s="6" t="s">
        <v>22</v>
      </c>
      <c r="C7" s="7">
        <v>0.05</v>
      </c>
      <c r="D7" s="8">
        <v>7696835.9500000002</v>
      </c>
      <c r="E7" s="8">
        <f t="shared" si="0"/>
        <v>384841.79750000004</v>
      </c>
      <c r="F7" s="8"/>
      <c r="G7" s="8">
        <f t="shared" si="1"/>
        <v>365599.70762500004</v>
      </c>
      <c r="H7" s="8"/>
      <c r="I7" s="8">
        <f t="shared" si="2"/>
        <v>347319.72224375</v>
      </c>
      <c r="J7" s="8"/>
      <c r="K7" s="8">
        <f t="shared" si="3"/>
        <v>329953.7361315625</v>
      </c>
      <c r="L7" s="8"/>
      <c r="M7" s="8">
        <f t="shared" si="4"/>
        <v>313456.04932498437</v>
      </c>
      <c r="N7" s="8"/>
    </row>
    <row r="8" spans="1:14" x14ac:dyDescent="0.25">
      <c r="A8" s="9"/>
      <c r="B8" s="6" t="s">
        <v>23</v>
      </c>
      <c r="C8" s="7">
        <v>0.55000000000000004</v>
      </c>
      <c r="D8" s="8">
        <v>1488520.6600000001</v>
      </c>
      <c r="E8" s="8">
        <f t="shared" si="0"/>
        <v>818686.36300000013</v>
      </c>
      <c r="F8" s="8"/>
      <c r="G8" s="8">
        <f t="shared" si="1"/>
        <v>368408.86335000006</v>
      </c>
      <c r="H8" s="8"/>
      <c r="I8" s="8">
        <f t="shared" si="2"/>
        <v>165783.98850750001</v>
      </c>
      <c r="J8" s="8"/>
      <c r="K8" s="8">
        <f t="shared" si="3"/>
        <v>74602.794828374987</v>
      </c>
      <c r="L8" s="8"/>
      <c r="M8" s="8">
        <f t="shared" si="4"/>
        <v>33571.257672768734</v>
      </c>
      <c r="N8" s="8"/>
    </row>
    <row r="9" spans="1:14" x14ac:dyDescent="0.25">
      <c r="A9" s="9"/>
      <c r="B9" s="6" t="s">
        <v>24</v>
      </c>
      <c r="C9" s="7">
        <v>0.2</v>
      </c>
      <c r="D9" s="8">
        <v>1079968.1399999999</v>
      </c>
      <c r="E9" s="8">
        <f t="shared" si="0"/>
        <v>215993.628</v>
      </c>
      <c r="F9" s="8"/>
      <c r="G9" s="8">
        <f t="shared" si="1"/>
        <v>172794.90239999999</v>
      </c>
      <c r="H9" s="8"/>
      <c r="I9" s="8">
        <f t="shared" si="2"/>
        <v>138235.92191999996</v>
      </c>
      <c r="J9" s="8"/>
      <c r="K9" s="8">
        <f t="shared" si="3"/>
        <v>110588.73753599997</v>
      </c>
      <c r="L9" s="8"/>
      <c r="M9" s="8">
        <f t="shared" si="4"/>
        <v>88470.990028799977</v>
      </c>
      <c r="N9" s="8"/>
    </row>
    <row r="10" spans="1:14" x14ac:dyDescent="0.25">
      <c r="A10" s="11"/>
      <c r="B10" s="12" t="s">
        <v>25</v>
      </c>
      <c r="C10" s="13"/>
      <c r="D10" s="14">
        <f t="shared" ref="D10:E10" si="5">SUM(D4:D9)</f>
        <v>26713532.550000001</v>
      </c>
      <c r="E10" s="14">
        <f t="shared" si="5"/>
        <v>7906806.2764999997</v>
      </c>
      <c r="F10" s="15">
        <f>E10/D10</f>
        <v>0.29598505033734296</v>
      </c>
      <c r="G10" s="14">
        <f t="shared" ref="G10" si="6">SUM(G4:G9)</f>
        <v>3537017.4980950002</v>
      </c>
      <c r="H10" s="15">
        <f>G10/$D$10</f>
        <v>0.13240545747645793</v>
      </c>
      <c r="I10" s="14">
        <f t="shared" ref="I10" si="7">SUM(I4:I9)</f>
        <v>2513973.2281080498</v>
      </c>
      <c r="J10" s="15">
        <f>I10/$D$10</f>
        <v>9.4108602948809544E-2</v>
      </c>
      <c r="K10" s="14">
        <f t="shared" ref="K10" si="8">SUM(K4:K9)</f>
        <v>1839183.5367465294</v>
      </c>
      <c r="L10" s="15">
        <f>K10/$D$10</f>
        <v>6.8848383616210623E-2</v>
      </c>
      <c r="M10" s="14">
        <f t="shared" ref="M10" si="9">SUM(M4:M9)</f>
        <v>1381308.1511601098</v>
      </c>
      <c r="N10" s="15">
        <f>M10/$D$14</f>
        <v>6.4054586667396787E-2</v>
      </c>
    </row>
    <row r="11" spans="1:14" x14ac:dyDescent="0.25">
      <c r="A11" s="16" t="s">
        <v>26</v>
      </c>
      <c r="B11" s="17" t="s">
        <v>18</v>
      </c>
      <c r="C11" s="18">
        <v>0.06</v>
      </c>
      <c r="D11" s="19">
        <v>0</v>
      </c>
      <c r="E11" s="19">
        <f t="shared" ref="E11:E13" si="10">D11*C11</f>
        <v>0</v>
      </c>
      <c r="F11" s="19"/>
      <c r="G11" s="68">
        <f>+(D11-E11)*C11</f>
        <v>0</v>
      </c>
      <c r="H11" s="19"/>
      <c r="I11" s="19">
        <f>+(D11-E11-G11)*C11</f>
        <v>0</v>
      </c>
      <c r="J11" s="19"/>
      <c r="K11" s="19">
        <f t="shared" ref="K11:K13" si="11">(D11-E11-G11-I11)*C11</f>
        <v>0</v>
      </c>
      <c r="L11" s="19"/>
      <c r="M11" s="19">
        <f t="shared" ref="M11:M13" si="12">(D11-E11-G11-I11-K11)*C11</f>
        <v>0</v>
      </c>
      <c r="N11" s="19"/>
    </row>
    <row r="12" spans="1:14" x14ac:dyDescent="0.25">
      <c r="A12" s="20" t="s">
        <v>27</v>
      </c>
      <c r="B12" s="17" t="s">
        <v>28</v>
      </c>
      <c r="C12" s="18">
        <v>0.12</v>
      </c>
      <c r="D12" s="19">
        <v>4869.3999999999996</v>
      </c>
      <c r="E12" s="19">
        <f t="shared" si="10"/>
        <v>584.32799999999997</v>
      </c>
      <c r="F12" s="19"/>
      <c r="G12" s="68">
        <f>+(D12-E12)*C12</f>
        <v>514.20863999999995</v>
      </c>
      <c r="H12" s="19"/>
      <c r="I12" s="19">
        <f>+(D12-E12-G12)*C12</f>
        <v>452.50360320000004</v>
      </c>
      <c r="J12" s="19"/>
      <c r="K12" s="19">
        <f t="shared" si="11"/>
        <v>398.20317081600007</v>
      </c>
      <c r="L12" s="19"/>
      <c r="M12" s="19">
        <f t="shared" si="12"/>
        <v>350.41879031808003</v>
      </c>
      <c r="N12" s="19"/>
    </row>
    <row r="13" spans="1:14" x14ac:dyDescent="0.25">
      <c r="A13" s="20"/>
      <c r="B13" s="17" t="s">
        <v>29</v>
      </c>
      <c r="C13" s="18">
        <v>0.08</v>
      </c>
      <c r="D13" s="19">
        <v>21559677.699999996</v>
      </c>
      <c r="E13" s="19">
        <f t="shared" si="10"/>
        <v>1724774.2159999998</v>
      </c>
      <c r="F13" s="19"/>
      <c r="G13" s="68">
        <f>+(D13-E13)*C13</f>
        <v>1586792.2787199998</v>
      </c>
      <c r="H13" s="19"/>
      <c r="I13" s="19">
        <f>+(D13-E13-G13)*C13</f>
        <v>1459848.8964223999</v>
      </c>
      <c r="J13" s="19"/>
      <c r="K13" s="19">
        <f t="shared" si="11"/>
        <v>1343060.9847086079</v>
      </c>
      <c r="L13" s="19"/>
      <c r="M13" s="19">
        <f t="shared" si="12"/>
        <v>1235616.1059319193</v>
      </c>
      <c r="N13" s="19"/>
    </row>
    <row r="14" spans="1:14" s="49" customFormat="1" x14ac:dyDescent="0.25">
      <c r="A14" s="70"/>
      <c r="B14" s="71" t="s">
        <v>25</v>
      </c>
      <c r="C14" s="72"/>
      <c r="D14" s="73">
        <f t="shared" ref="D14:E14" si="13">SUM(D11:D13)</f>
        <v>21564547.099999994</v>
      </c>
      <c r="E14" s="73">
        <f t="shared" si="13"/>
        <v>1725358.5439999998</v>
      </c>
      <c r="F14" s="74">
        <f>E14/D14</f>
        <v>8.0009032232353269E-2</v>
      </c>
      <c r="G14" s="73">
        <f>SUM(G11:G13)</f>
        <v>1587306.4873599999</v>
      </c>
      <c r="H14" s="74">
        <f>G14/$D$14</f>
        <v>7.3607225785882621E-2</v>
      </c>
      <c r="I14" s="73">
        <f>SUM(I11:I13)</f>
        <v>1460301.4000255999</v>
      </c>
      <c r="J14" s="74">
        <f>I14/$D$14</f>
        <v>6.7717693919275512E-2</v>
      </c>
      <c r="K14" s="73">
        <f>SUM(K11:K13)</f>
        <v>1343459.1878794238</v>
      </c>
      <c r="L14" s="74">
        <f>K14/$D$14</f>
        <v>6.2299439058445344E-2</v>
      </c>
      <c r="M14" s="73">
        <f>SUM(M11:M13)</f>
        <v>1235966.5247222374</v>
      </c>
      <c r="N14" s="74">
        <f>M14/$D$14</f>
        <v>5.7314745308156168E-2</v>
      </c>
    </row>
    <row r="15" spans="1:14" x14ac:dyDescent="0.25">
      <c r="A15" s="26" t="s">
        <v>30</v>
      </c>
      <c r="B15" s="27" t="s">
        <v>18</v>
      </c>
      <c r="C15" s="28">
        <v>0.06</v>
      </c>
      <c r="D15" s="29">
        <v>1571025.04</v>
      </c>
      <c r="E15" s="29">
        <f t="shared" ref="E15:E21" si="14">D15*C15</f>
        <v>94261.502399999998</v>
      </c>
      <c r="F15" s="29"/>
      <c r="G15" s="29">
        <f t="shared" ref="G15:G21" si="15">+(D15-E15)*C15</f>
        <v>88605.81225599999</v>
      </c>
      <c r="H15" s="29"/>
      <c r="I15" s="29">
        <f t="shared" ref="I15:I21" si="16">+(D15-E15-G15)*C15</f>
        <v>83289.463520639998</v>
      </c>
      <c r="J15" s="29"/>
      <c r="K15" s="29">
        <f t="shared" ref="K15:K21" si="17">(D15-E15-G15-I15)*C15</f>
        <v>78292.09570940159</v>
      </c>
      <c r="L15" s="29"/>
      <c r="M15" s="29">
        <f t="shared" ref="M15:M21" si="18">(D15-E15-G15-I15-K15)*C15</f>
        <v>73594.569966837487</v>
      </c>
      <c r="N15" s="29"/>
    </row>
    <row r="16" spans="1:14" x14ac:dyDescent="0.25">
      <c r="A16" s="30" t="s">
        <v>31</v>
      </c>
      <c r="B16" s="27" t="s">
        <v>21</v>
      </c>
      <c r="C16" s="28">
        <v>1</v>
      </c>
      <c r="D16" s="29">
        <v>1603632</v>
      </c>
      <c r="E16" s="29">
        <f t="shared" si="14"/>
        <v>1603632</v>
      </c>
      <c r="F16" s="29"/>
      <c r="G16" s="29">
        <f t="shared" si="15"/>
        <v>0</v>
      </c>
      <c r="H16" s="29"/>
      <c r="I16" s="29">
        <f t="shared" si="16"/>
        <v>0</v>
      </c>
      <c r="J16" s="29"/>
      <c r="K16" s="29">
        <f t="shared" si="17"/>
        <v>0</v>
      </c>
      <c r="L16" s="29"/>
      <c r="M16" s="29">
        <f t="shared" si="18"/>
        <v>0</v>
      </c>
      <c r="N16" s="29"/>
    </row>
    <row r="17" spans="1:14" x14ac:dyDescent="0.25">
      <c r="A17" s="30"/>
      <c r="B17" s="27" t="s">
        <v>32</v>
      </c>
      <c r="C17" s="28">
        <v>0.08</v>
      </c>
      <c r="D17" s="29">
        <v>230566.29</v>
      </c>
      <c r="E17" s="29">
        <f t="shared" si="14"/>
        <v>18445.303200000002</v>
      </c>
      <c r="F17" s="29"/>
      <c r="G17" s="29">
        <f t="shared" si="15"/>
        <v>16969.678944000003</v>
      </c>
      <c r="H17" s="29"/>
      <c r="I17" s="29">
        <f t="shared" si="16"/>
        <v>15612.10462848</v>
      </c>
      <c r="J17" s="29"/>
      <c r="K17" s="29">
        <f t="shared" si="17"/>
        <v>14363.136258201599</v>
      </c>
      <c r="L17" s="29"/>
      <c r="M17" s="29">
        <f t="shared" si="18"/>
        <v>13214.085357545473</v>
      </c>
      <c r="N17" s="29"/>
    </row>
    <row r="18" spans="1:14" x14ac:dyDescent="0.25">
      <c r="A18" s="30"/>
      <c r="B18" s="27" t="s">
        <v>28</v>
      </c>
      <c r="C18" s="28">
        <v>0.12</v>
      </c>
      <c r="D18" s="29">
        <v>57646.34</v>
      </c>
      <c r="E18" s="29">
        <f t="shared" si="14"/>
        <v>6917.5607999999993</v>
      </c>
      <c r="F18" s="29"/>
      <c r="G18" s="29">
        <f t="shared" si="15"/>
        <v>6087.4535039999992</v>
      </c>
      <c r="H18" s="29"/>
      <c r="I18" s="29">
        <f t="shared" si="16"/>
        <v>5356.9590835199997</v>
      </c>
      <c r="J18" s="29"/>
      <c r="K18" s="29">
        <f t="shared" si="17"/>
        <v>4714.1239934976002</v>
      </c>
      <c r="L18" s="29"/>
      <c r="M18" s="29">
        <f t="shared" si="18"/>
        <v>4148.4291142778884</v>
      </c>
      <c r="N18" s="29"/>
    </row>
    <row r="19" spans="1:14" x14ac:dyDescent="0.25">
      <c r="A19" s="30"/>
      <c r="B19" s="27" t="s">
        <v>29</v>
      </c>
      <c r="C19" s="28">
        <v>0.08</v>
      </c>
      <c r="D19" s="29">
        <v>75821330.079999968</v>
      </c>
      <c r="E19" s="29">
        <f t="shared" si="14"/>
        <v>6065706.4063999979</v>
      </c>
      <c r="F19" s="29"/>
      <c r="G19" s="29">
        <f t="shared" si="15"/>
        <v>5580449.8938879976</v>
      </c>
      <c r="H19" s="29"/>
      <c r="I19" s="29">
        <f t="shared" si="16"/>
        <v>5134013.9023769582</v>
      </c>
      <c r="J19" s="29"/>
      <c r="K19" s="29">
        <f t="shared" si="17"/>
        <v>4723292.7901868019</v>
      </c>
      <c r="L19" s="29"/>
      <c r="M19" s="29">
        <f t="shared" si="18"/>
        <v>4345429.3669718578</v>
      </c>
      <c r="N19" s="29"/>
    </row>
    <row r="20" spans="1:14" x14ac:dyDescent="0.25">
      <c r="A20" s="30"/>
      <c r="B20" s="27" t="s">
        <v>23</v>
      </c>
      <c r="C20" s="28">
        <v>0.55000000000000004</v>
      </c>
      <c r="D20" s="29">
        <v>415654.28</v>
      </c>
      <c r="E20" s="29">
        <f t="shared" si="14"/>
        <v>228609.85400000002</v>
      </c>
      <c r="F20" s="29"/>
      <c r="G20" s="29">
        <f t="shared" si="15"/>
        <v>102874.43430000001</v>
      </c>
      <c r="H20" s="29"/>
      <c r="I20" s="29">
        <f t="shared" si="16"/>
        <v>46293.495435000004</v>
      </c>
      <c r="J20" s="29"/>
      <c r="K20" s="29">
        <f t="shared" si="17"/>
        <v>20832.072945749998</v>
      </c>
      <c r="L20" s="29"/>
      <c r="M20" s="29">
        <f t="shared" si="18"/>
        <v>9374.4328255874989</v>
      </c>
      <c r="N20" s="29"/>
    </row>
    <row r="21" spans="1:14" x14ac:dyDescent="0.25">
      <c r="A21" s="30"/>
      <c r="B21" s="27" t="s">
        <v>24</v>
      </c>
      <c r="C21" s="28">
        <v>0.2</v>
      </c>
      <c r="D21" s="29">
        <v>285795.5</v>
      </c>
      <c r="E21" s="29">
        <f t="shared" si="14"/>
        <v>57159.100000000006</v>
      </c>
      <c r="F21" s="29"/>
      <c r="G21" s="29">
        <f t="shared" si="15"/>
        <v>45727.28</v>
      </c>
      <c r="H21" s="29"/>
      <c r="I21" s="29">
        <f t="shared" si="16"/>
        <v>36581.824000000001</v>
      </c>
      <c r="J21" s="29"/>
      <c r="K21" s="29">
        <f t="shared" si="17"/>
        <v>29265.459200000001</v>
      </c>
      <c r="L21" s="29"/>
      <c r="M21" s="29">
        <f t="shared" si="18"/>
        <v>23412.367360000004</v>
      </c>
      <c r="N21" s="29"/>
    </row>
    <row r="22" spans="1:14" x14ac:dyDescent="0.25">
      <c r="A22" s="30"/>
      <c r="B22" s="31" t="s">
        <v>25</v>
      </c>
      <c r="C22" s="28"/>
      <c r="D22" s="32">
        <f t="shared" ref="D22:E22" si="19">SUM(D15:D21)</f>
        <v>79985649.529999971</v>
      </c>
      <c r="E22" s="32">
        <f t="shared" si="19"/>
        <v>8074731.7267999984</v>
      </c>
      <c r="F22" s="33">
        <f>E22/D22</f>
        <v>0.10095225548892284</v>
      </c>
      <c r="G22" s="32">
        <f t="shared" ref="G22" si="20">SUM(G15:G21)</f>
        <v>5840714.5528919976</v>
      </c>
      <c r="H22" s="33">
        <f>G22/$D$22</f>
        <v>7.3022030666905297E-2</v>
      </c>
      <c r="I22" s="32">
        <f t="shared" ref="I22" si="21">SUM(I15:I21)</f>
        <v>5321147.749044599</v>
      </c>
      <c r="J22" s="33">
        <f>I22/$D$22</f>
        <v>6.6526280405447141E-2</v>
      </c>
      <c r="K22" s="32">
        <f t="shared" ref="K22" si="22">SUM(K15:K21)</f>
        <v>4870759.6782936538</v>
      </c>
      <c r="L22" s="33">
        <f>K22/$D$22</f>
        <v>6.0895419452295541E-2</v>
      </c>
      <c r="M22" s="32">
        <f t="shared" ref="M22" si="23">SUM(M15:M21)</f>
        <v>4469173.2515961062</v>
      </c>
      <c r="N22" s="33">
        <f>M22/$D$22</f>
        <v>5.5874688495464016E-2</v>
      </c>
    </row>
    <row r="23" spans="1:14" x14ac:dyDescent="0.25">
      <c r="A23" s="34" t="s">
        <v>33</v>
      </c>
      <c r="B23" s="35" t="s">
        <v>18</v>
      </c>
      <c r="C23" s="36">
        <v>0.06</v>
      </c>
      <c r="D23" s="37">
        <v>2639813.89</v>
      </c>
      <c r="E23" s="37">
        <f t="shared" ref="E23:E28" si="24">D23*C23</f>
        <v>158388.8334</v>
      </c>
      <c r="F23" s="37"/>
      <c r="G23" s="37">
        <f t="shared" ref="G23:G28" si="25">+(D23-E23)*C23</f>
        <v>148885.50339600001</v>
      </c>
      <c r="H23" s="37"/>
      <c r="I23" s="37">
        <f t="shared" ref="I23:I28" si="26">+(D23-E23-G23)*C23</f>
        <v>139952.37319223999</v>
      </c>
      <c r="J23" s="37"/>
      <c r="K23" s="37">
        <f t="shared" ref="K23:K28" si="27">(D23-E23-G23-I23)*C23</f>
        <v>131555.23080070558</v>
      </c>
      <c r="L23" s="37"/>
      <c r="M23" s="37">
        <f t="shared" ref="M23:M28" si="28">(D23-E23-G23-I23-K23)*C23</f>
        <v>123661.91695266326</v>
      </c>
      <c r="N23" s="37"/>
    </row>
    <row r="24" spans="1:14" x14ac:dyDescent="0.25">
      <c r="A24" s="38" t="s">
        <v>34</v>
      </c>
      <c r="B24" s="35" t="s">
        <v>21</v>
      </c>
      <c r="C24" s="36">
        <v>1</v>
      </c>
      <c r="D24" s="37">
        <v>2552080</v>
      </c>
      <c r="E24" s="37">
        <f t="shared" si="24"/>
        <v>2552080</v>
      </c>
      <c r="F24" s="37"/>
      <c r="G24" s="37">
        <f t="shared" si="25"/>
        <v>0</v>
      </c>
      <c r="H24" s="37"/>
      <c r="I24" s="37">
        <f t="shared" si="26"/>
        <v>0</v>
      </c>
      <c r="J24" s="37"/>
      <c r="K24" s="37">
        <f t="shared" si="27"/>
        <v>0</v>
      </c>
      <c r="L24" s="37"/>
      <c r="M24" s="37">
        <f t="shared" si="28"/>
        <v>0</v>
      </c>
      <c r="N24" s="37"/>
    </row>
    <row r="25" spans="1:14" x14ac:dyDescent="0.25">
      <c r="A25" s="38"/>
      <c r="B25" s="35" t="s">
        <v>28</v>
      </c>
      <c r="C25" s="36">
        <v>0.12</v>
      </c>
      <c r="D25" s="37">
        <v>1119330.6000000001</v>
      </c>
      <c r="E25" s="37">
        <f t="shared" si="24"/>
        <v>134319.67200000002</v>
      </c>
      <c r="F25" s="37"/>
      <c r="G25" s="37">
        <f t="shared" si="25"/>
        <v>118201.31136000001</v>
      </c>
      <c r="H25" s="37"/>
      <c r="I25" s="37">
        <f t="shared" si="26"/>
        <v>104017.1539968</v>
      </c>
      <c r="J25" s="37"/>
      <c r="K25" s="37">
        <f t="shared" si="27"/>
        <v>91535.095517184003</v>
      </c>
      <c r="L25" s="37"/>
      <c r="M25" s="37">
        <f t="shared" si="28"/>
        <v>80550.884055121918</v>
      </c>
      <c r="N25" s="37"/>
    </row>
    <row r="26" spans="1:14" x14ac:dyDescent="0.25">
      <c r="A26" s="38"/>
      <c r="B26" s="35" t="s">
        <v>29</v>
      </c>
      <c r="C26" s="36">
        <v>0.08</v>
      </c>
      <c r="D26" s="37">
        <v>70572609.070000008</v>
      </c>
      <c r="E26" s="37">
        <f t="shared" si="24"/>
        <v>5645808.7256000005</v>
      </c>
      <c r="F26" s="37"/>
      <c r="G26" s="37">
        <f t="shared" si="25"/>
        <v>5194144.0275520002</v>
      </c>
      <c r="H26" s="37"/>
      <c r="I26" s="37">
        <f t="shared" si="26"/>
        <v>4778612.5053478405</v>
      </c>
      <c r="J26" s="37"/>
      <c r="K26" s="37">
        <f t="shared" si="27"/>
        <v>4396323.5049200132</v>
      </c>
      <c r="L26" s="37"/>
      <c r="M26" s="37">
        <f t="shared" si="28"/>
        <v>4044617.6245264118</v>
      </c>
      <c r="N26" s="37"/>
    </row>
    <row r="27" spans="1:14" x14ac:dyDescent="0.25">
      <c r="A27" s="38"/>
      <c r="B27" s="35" t="s">
        <v>23</v>
      </c>
      <c r="C27" s="36">
        <v>0.55000000000000004</v>
      </c>
      <c r="D27" s="37">
        <v>2747765.22</v>
      </c>
      <c r="E27" s="37">
        <f t="shared" si="24"/>
        <v>1511270.8710000003</v>
      </c>
      <c r="F27" s="37"/>
      <c r="G27" s="37">
        <f t="shared" si="25"/>
        <v>680071.89194999996</v>
      </c>
      <c r="H27" s="37"/>
      <c r="I27" s="37">
        <f t="shared" si="26"/>
        <v>306032.35137749999</v>
      </c>
      <c r="J27" s="37"/>
      <c r="K27" s="37">
        <f t="shared" si="27"/>
        <v>137714.558119875</v>
      </c>
      <c r="L27" s="37"/>
      <c r="M27" s="37">
        <f t="shared" si="28"/>
        <v>61971.551153943743</v>
      </c>
      <c r="N27" s="37"/>
    </row>
    <row r="28" spans="1:14" x14ac:dyDescent="0.25">
      <c r="A28" s="38"/>
      <c r="B28" s="35" t="s">
        <v>24</v>
      </c>
      <c r="C28" s="36">
        <v>0.2</v>
      </c>
      <c r="D28" s="37">
        <v>358468.28</v>
      </c>
      <c r="E28" s="37">
        <f t="shared" si="24"/>
        <v>71693.656000000003</v>
      </c>
      <c r="F28" s="37"/>
      <c r="G28" s="37">
        <f t="shared" si="25"/>
        <v>57354.924800000008</v>
      </c>
      <c r="H28" s="37"/>
      <c r="I28" s="37">
        <f t="shared" si="26"/>
        <v>45883.939840000006</v>
      </c>
      <c r="J28" s="37"/>
      <c r="K28" s="37">
        <f t="shared" si="27"/>
        <v>36707.151872000002</v>
      </c>
      <c r="L28" s="37"/>
      <c r="M28" s="37">
        <f t="shared" si="28"/>
        <v>29365.721497600003</v>
      </c>
      <c r="N28" s="37"/>
    </row>
    <row r="29" spans="1:14" x14ac:dyDescent="0.25">
      <c r="A29" s="39"/>
      <c r="B29" s="40" t="s">
        <v>25</v>
      </c>
      <c r="C29" s="41"/>
      <c r="D29" s="42">
        <f t="shared" ref="D29:E29" si="29">SUM(D23:D28)</f>
        <v>79990067.060000002</v>
      </c>
      <c r="E29" s="42">
        <f t="shared" si="29"/>
        <v>10073561.758000001</v>
      </c>
      <c r="F29" s="43">
        <f>E29/D29</f>
        <v>0.12593515830464164</v>
      </c>
      <c r="G29" s="42">
        <f>SUM(G23:G28)</f>
        <v>6198657.6590580009</v>
      </c>
      <c r="H29" s="43">
        <f>G29/$D$29</f>
        <v>7.7492842385148017E-2</v>
      </c>
      <c r="I29" s="42">
        <f t="shared" ref="I29" si="30">SUM(I23:I28)</f>
        <v>5374498.3237543805</v>
      </c>
      <c r="J29" s="43">
        <f>I29/$D$29</f>
        <v>6.7189571421699221E-2</v>
      </c>
      <c r="K29" s="42">
        <f t="shared" ref="K29" si="31">SUM(K23:K28)</f>
        <v>4793835.541229778</v>
      </c>
      <c r="L29" s="43">
        <f>K29/$D$29</f>
        <v>5.9930385326892585E-2</v>
      </c>
      <c r="M29" s="42">
        <f t="shared" ref="M29" si="32">SUM(M23:M28)</f>
        <v>4340167.698185741</v>
      </c>
      <c r="N29" s="43">
        <f>M29/$D$29</f>
        <v>5.4258833098992286E-2</v>
      </c>
    </row>
    <row r="30" spans="1:14" x14ac:dyDescent="0.25">
      <c r="A30" s="44" t="s">
        <v>35</v>
      </c>
      <c r="B30" s="45"/>
      <c r="C30" s="46"/>
      <c r="D30" s="47">
        <f t="shared" ref="D30:E30" si="33">D29+D22+D14+D10</f>
        <v>208253796.23999998</v>
      </c>
      <c r="E30" s="47">
        <f t="shared" si="33"/>
        <v>27780458.305299997</v>
      </c>
      <c r="F30" s="47"/>
      <c r="G30" s="47">
        <f>G29+G22+G14+G10</f>
        <v>17163696.197404999</v>
      </c>
      <c r="H30" s="47"/>
      <c r="I30" s="47">
        <f>I29+I22+I14+I10</f>
        <v>14669920.700932629</v>
      </c>
      <c r="J30" s="47"/>
      <c r="K30" s="47">
        <f>K29+K22+K14+K10</f>
        <v>12847237.944149386</v>
      </c>
      <c r="L30" s="47"/>
      <c r="M30" s="47">
        <f>M29+M22+M14+M10</f>
        <v>11426615.625664193</v>
      </c>
      <c r="N30" s="47"/>
    </row>
    <row r="32" spans="1:14" x14ac:dyDescent="0.25">
      <c r="A32" t="s">
        <v>37</v>
      </c>
      <c r="B32" s="98">
        <v>10000000</v>
      </c>
      <c r="F32" s="99">
        <f>+$B$32*F10</f>
        <v>2959850.5033734296</v>
      </c>
      <c r="H32" s="99">
        <f>+$B$32*H10</f>
        <v>1324054.5747645793</v>
      </c>
      <c r="J32" s="99">
        <f>+$B$32*J10</f>
        <v>941086.02948809543</v>
      </c>
      <c r="L32" s="99">
        <f>+$B$32*L10</f>
        <v>688483.83616210625</v>
      </c>
      <c r="N32" s="99">
        <f>+$B$32*N10</f>
        <v>640545.86667396792</v>
      </c>
    </row>
    <row r="33" spans="1:13" x14ac:dyDescent="0.25">
      <c r="B33" s="98"/>
      <c r="E33" s="99"/>
      <c r="G33" s="99"/>
      <c r="I33" s="99"/>
      <c r="K33" s="99"/>
      <c r="M33" s="99"/>
    </row>
    <row r="34" spans="1:13" x14ac:dyDescent="0.25">
      <c r="B34" s="98"/>
      <c r="E34" s="99"/>
      <c r="G34" s="99"/>
      <c r="I34" s="99"/>
      <c r="K34" s="99"/>
      <c r="M34" s="99"/>
    </row>
    <row r="36" spans="1:13" x14ac:dyDescent="0.25">
      <c r="A36" s="49" t="s">
        <v>39</v>
      </c>
    </row>
    <row r="37" spans="1:13" ht="34.5" x14ac:dyDescent="0.25">
      <c r="A37" s="1" t="s">
        <v>0</v>
      </c>
      <c r="B37" s="2" t="s">
        <v>1</v>
      </c>
      <c r="C37" s="3" t="s">
        <v>2</v>
      </c>
      <c r="D37" s="4" t="s">
        <v>5</v>
      </c>
      <c r="E37" s="4" t="s">
        <v>6</v>
      </c>
      <c r="F37" s="4" t="s">
        <v>7</v>
      </c>
      <c r="G37" s="4" t="s">
        <v>9</v>
      </c>
      <c r="H37" s="4" t="s">
        <v>10</v>
      </c>
      <c r="I37" s="4" t="s">
        <v>12</v>
      </c>
      <c r="J37" s="4" t="s">
        <v>13</v>
      </c>
      <c r="K37" s="4" t="s">
        <v>15</v>
      </c>
      <c r="L37" s="4" t="s">
        <v>16</v>
      </c>
    </row>
    <row r="38" spans="1:13" x14ac:dyDescent="0.25">
      <c r="A38" s="5" t="s">
        <v>17</v>
      </c>
      <c r="B38" s="6" t="s">
        <v>18</v>
      </c>
      <c r="C38" s="7">
        <v>0.06</v>
      </c>
      <c r="D38" s="8">
        <v>1314357.1200000001</v>
      </c>
      <c r="E38" s="8">
        <f t="shared" ref="E38:E43" si="34">D38*C38</f>
        <v>78861.427200000006</v>
      </c>
      <c r="F38" s="8"/>
      <c r="G38" s="8">
        <f t="shared" ref="G38:G43" si="35">(D38-E38)*C38</f>
        <v>74129.741567999998</v>
      </c>
      <c r="H38" s="8"/>
      <c r="I38" s="8">
        <f t="shared" ref="I38:I43" si="36">(D38-E38-G38)*C38</f>
        <v>69681.957073919999</v>
      </c>
      <c r="J38" s="8"/>
      <c r="K38" s="8">
        <f t="shared" ref="K38:K43" si="37">(D38-E38-G38-I38)*C38</f>
        <v>65501.039649484803</v>
      </c>
      <c r="L38" s="8"/>
    </row>
    <row r="39" spans="1:13" x14ac:dyDescent="0.25">
      <c r="A39" s="9" t="s">
        <v>19</v>
      </c>
      <c r="B39" s="6" t="s">
        <v>20</v>
      </c>
      <c r="C39" s="7">
        <v>0.3</v>
      </c>
      <c r="D39" s="8">
        <v>14206484.109999999</v>
      </c>
      <c r="E39" s="8">
        <f t="shared" si="34"/>
        <v>4261945.233</v>
      </c>
      <c r="F39" s="8"/>
      <c r="G39" s="8">
        <f t="shared" si="35"/>
        <v>2983361.6631</v>
      </c>
      <c r="H39" s="8"/>
      <c r="I39" s="8">
        <f t="shared" si="36"/>
        <v>2088353.1641699998</v>
      </c>
      <c r="J39" s="8"/>
      <c r="K39" s="8">
        <f t="shared" si="37"/>
        <v>1461847.2149189999</v>
      </c>
      <c r="L39" s="8"/>
    </row>
    <row r="40" spans="1:13" x14ac:dyDescent="0.25">
      <c r="A40" s="9"/>
      <c r="B40" s="6" t="s">
        <v>21</v>
      </c>
      <c r="C40" s="7">
        <v>1</v>
      </c>
      <c r="D40" s="8">
        <v>2591513</v>
      </c>
      <c r="E40" s="8">
        <f t="shared" si="34"/>
        <v>2591513</v>
      </c>
      <c r="F40" s="8"/>
      <c r="G40" s="8">
        <f t="shared" si="35"/>
        <v>0</v>
      </c>
      <c r="H40" s="8"/>
      <c r="I40" s="8">
        <f t="shared" si="36"/>
        <v>0</v>
      </c>
      <c r="J40" s="8"/>
      <c r="K40" s="8">
        <f t="shared" si="37"/>
        <v>0</v>
      </c>
      <c r="L40" s="8"/>
    </row>
    <row r="41" spans="1:13" x14ac:dyDescent="0.25">
      <c r="A41" s="10"/>
      <c r="B41" s="6" t="s">
        <v>22</v>
      </c>
      <c r="C41" s="7">
        <v>0.05</v>
      </c>
      <c r="D41" s="8">
        <v>7642093.9000000004</v>
      </c>
      <c r="E41" s="8">
        <f t="shared" si="34"/>
        <v>382104.69500000007</v>
      </c>
      <c r="F41" s="8"/>
      <c r="G41" s="8">
        <f t="shared" si="35"/>
        <v>362999.46025</v>
      </c>
      <c r="H41" s="8"/>
      <c r="I41" s="8">
        <f t="shared" si="36"/>
        <v>344849.48723750003</v>
      </c>
      <c r="J41" s="8"/>
      <c r="K41" s="8">
        <f t="shared" si="37"/>
        <v>327607.01287562505</v>
      </c>
      <c r="L41" s="8"/>
    </row>
    <row r="42" spans="1:13" x14ac:dyDescent="0.25">
      <c r="A42" s="9"/>
      <c r="B42" s="6" t="s">
        <v>23</v>
      </c>
      <c r="C42" s="7">
        <v>0.55000000000000004</v>
      </c>
      <c r="D42" s="8">
        <v>1127161.57</v>
      </c>
      <c r="E42" s="8">
        <f t="shared" si="34"/>
        <v>619938.86350000009</v>
      </c>
      <c r="F42" s="8"/>
      <c r="G42" s="8">
        <f t="shared" si="35"/>
        <v>278972.48857500002</v>
      </c>
      <c r="H42" s="8"/>
      <c r="I42" s="8">
        <f t="shared" si="36"/>
        <v>125537.61985874998</v>
      </c>
      <c r="J42" s="8"/>
      <c r="K42" s="8">
        <f t="shared" si="37"/>
        <v>56491.928936437485</v>
      </c>
      <c r="L42" s="8"/>
    </row>
    <row r="43" spans="1:13" x14ac:dyDescent="0.25">
      <c r="A43" s="9"/>
      <c r="B43" s="6" t="s">
        <v>24</v>
      </c>
      <c r="C43" s="7">
        <v>0.2</v>
      </c>
      <c r="D43" s="8">
        <v>955722.52999999991</v>
      </c>
      <c r="E43" s="8">
        <f t="shared" si="34"/>
        <v>191144.50599999999</v>
      </c>
      <c r="F43" s="8"/>
      <c r="G43" s="8">
        <f t="shared" si="35"/>
        <v>152915.6048</v>
      </c>
      <c r="H43" s="8"/>
      <c r="I43" s="8">
        <f t="shared" si="36"/>
        <v>122332.48384</v>
      </c>
      <c r="J43" s="8"/>
      <c r="K43" s="8">
        <f t="shared" si="37"/>
        <v>97865.987072000004</v>
      </c>
      <c r="L43" s="8"/>
    </row>
    <row r="44" spans="1:13" x14ac:dyDescent="0.25">
      <c r="A44" s="11"/>
      <c r="B44" s="12" t="s">
        <v>25</v>
      </c>
      <c r="C44" s="13"/>
      <c r="D44" s="14">
        <f t="shared" ref="D44:E44" si="38">SUM(D38:D43)</f>
        <v>27837332.230000004</v>
      </c>
      <c r="E44" s="14">
        <f t="shared" si="38"/>
        <v>8125507.7247000001</v>
      </c>
      <c r="F44" s="15">
        <f>E44/D44</f>
        <v>0.29189247222272346</v>
      </c>
      <c r="G44" s="14">
        <f t="shared" ref="G44" si="39">SUM(G38:G43)</f>
        <v>3852378.9582929998</v>
      </c>
      <c r="H44" s="15">
        <f>G44/$D$44</f>
        <v>0.13838894210348687</v>
      </c>
      <c r="I44" s="14">
        <f t="shared" ref="I44" si="40">SUM(I38:I43)</f>
        <v>2750754.7121801698</v>
      </c>
      <c r="J44" s="15">
        <f>I44/$D$44</f>
        <v>9.8815313531219418E-2</v>
      </c>
      <c r="K44" s="14">
        <f t="shared" ref="K44" si="41">SUM(K38:K43)</f>
        <v>2009313.1834525475</v>
      </c>
      <c r="L44" s="15">
        <f>K44/$D$44</f>
        <v>7.2180522431209537E-2</v>
      </c>
    </row>
    <row r="45" spans="1:13" x14ac:dyDescent="0.25">
      <c r="A45" s="16" t="s">
        <v>26</v>
      </c>
      <c r="B45" s="17" t="s">
        <v>18</v>
      </c>
      <c r="C45" s="18">
        <v>0.06</v>
      </c>
      <c r="D45" s="19">
        <v>5994706.8799999999</v>
      </c>
      <c r="E45" s="19">
        <f>D45*C45</f>
        <v>359682.41279999999</v>
      </c>
      <c r="F45" s="19"/>
      <c r="G45" s="19">
        <f>(D45-E45)*C45</f>
        <v>338101.468032</v>
      </c>
      <c r="H45" s="19"/>
      <c r="I45" s="19">
        <f>(D45-E45-G45)*C45</f>
        <v>317815.37995008001</v>
      </c>
      <c r="J45" s="19"/>
      <c r="K45" s="19">
        <f>(D45-E45-G45-I45)*C45</f>
        <v>298746.4571530752</v>
      </c>
      <c r="L45" s="19"/>
    </row>
    <row r="46" spans="1:13" x14ac:dyDescent="0.25">
      <c r="A46" s="20" t="s">
        <v>27</v>
      </c>
      <c r="B46" s="17" t="s">
        <v>28</v>
      </c>
      <c r="C46" s="18">
        <v>0.12</v>
      </c>
      <c r="D46" s="19">
        <v>5048.21</v>
      </c>
      <c r="E46" s="19">
        <f>D46*C46</f>
        <v>605.78520000000003</v>
      </c>
      <c r="F46" s="19"/>
      <c r="G46" s="19">
        <f>(D46-E46)*C46</f>
        <v>533.09097599999996</v>
      </c>
      <c r="H46" s="19"/>
      <c r="I46" s="19">
        <f>(D46-E46-G46)*C46</f>
        <v>469.12005887999999</v>
      </c>
      <c r="J46" s="19"/>
      <c r="K46" s="19">
        <f>(D46-E46-G46-I46)*C46</f>
        <v>412.82565181439998</v>
      </c>
      <c r="L46" s="19"/>
    </row>
    <row r="47" spans="1:13" x14ac:dyDescent="0.25">
      <c r="A47" s="20"/>
      <c r="B47" s="17" t="s">
        <v>29</v>
      </c>
      <c r="C47" s="18">
        <v>0.08</v>
      </c>
      <c r="D47" s="19">
        <v>66850387.550000004</v>
      </c>
      <c r="E47" s="19">
        <f>D47*C47</f>
        <v>5348031.0040000007</v>
      </c>
      <c r="F47" s="19"/>
      <c r="G47" s="19">
        <f>(D47-E47)*C47</f>
        <v>4920188.5236800006</v>
      </c>
      <c r="H47" s="19"/>
      <c r="I47" s="19">
        <f>(D47-E47-G47)*C47</f>
        <v>4526573.4417856</v>
      </c>
      <c r="J47" s="19"/>
      <c r="K47" s="19">
        <f>(D47-E47-G47-I47)*C47</f>
        <v>4164447.5664427518</v>
      </c>
      <c r="L47" s="19"/>
    </row>
    <row r="48" spans="1:13" x14ac:dyDescent="0.25">
      <c r="A48" s="21"/>
      <c r="B48" s="22" t="s">
        <v>25</v>
      </c>
      <c r="C48" s="23"/>
      <c r="D48" s="24">
        <f t="shared" ref="D48:E48" si="42">SUM(D45:D47)</f>
        <v>72850142.640000001</v>
      </c>
      <c r="E48" s="24">
        <f t="shared" si="42"/>
        <v>5708319.2020000005</v>
      </c>
      <c r="F48" s="25">
        <f>E48/D48</f>
        <v>7.8357007895077477E-2</v>
      </c>
      <c r="G48" s="24">
        <f t="shared" ref="G48" si="43">SUM(G45:G47)</f>
        <v>5258823.082688001</v>
      </c>
      <c r="H48" s="25">
        <f>G48/$D$48</f>
        <v>7.2186860479810877E-2</v>
      </c>
      <c r="I48" s="24">
        <f t="shared" ref="I48" si="44">SUM(I45:I47)</f>
        <v>4844857.9417945603</v>
      </c>
      <c r="J48" s="25">
        <f>I48/$D$48</f>
        <v>6.6504440021979902E-2</v>
      </c>
      <c r="K48" s="24">
        <f t="shared" ref="K48" si="45">SUM(K45:K47)</f>
        <v>4463606.8492476419</v>
      </c>
      <c r="L48" s="25">
        <f>K48/$D$48</f>
        <v>6.1271079060273501E-2</v>
      </c>
    </row>
    <row r="49" spans="1:12" x14ac:dyDescent="0.25">
      <c r="A49" s="26" t="s">
        <v>30</v>
      </c>
      <c r="B49" s="27" t="s">
        <v>18</v>
      </c>
      <c r="C49" s="28">
        <v>0.06</v>
      </c>
      <c r="D49" s="29">
        <v>1752279.1300000001</v>
      </c>
      <c r="E49" s="29">
        <f t="shared" ref="E49:E55" si="46">D49*C49</f>
        <v>105136.7478</v>
      </c>
      <c r="F49" s="29"/>
      <c r="G49" s="29">
        <f t="shared" ref="G49:G55" si="47">(D49-E49)*C49</f>
        <v>98828.542931999997</v>
      </c>
      <c r="H49" s="29"/>
      <c r="I49" s="29">
        <f t="shared" ref="I49:I55" si="48">(D49-E49-G49)*C49</f>
        <v>92898.830356079998</v>
      </c>
      <c r="J49" s="29"/>
      <c r="K49" s="29">
        <f t="shared" ref="K49:K55" si="49">(D49-E49-G49-I49)*C49</f>
        <v>87324.900534715198</v>
      </c>
      <c r="L49" s="29"/>
    </row>
    <row r="50" spans="1:12" x14ac:dyDescent="0.25">
      <c r="A50" s="30" t="s">
        <v>31</v>
      </c>
      <c r="B50" s="27" t="s">
        <v>21</v>
      </c>
      <c r="C50" s="28">
        <v>1</v>
      </c>
      <c r="D50" s="29">
        <v>0</v>
      </c>
      <c r="E50" s="29">
        <f t="shared" si="46"/>
        <v>0</v>
      </c>
      <c r="F50" s="29"/>
      <c r="G50" s="29">
        <f t="shared" si="47"/>
        <v>0</v>
      </c>
      <c r="H50" s="29"/>
      <c r="I50" s="29">
        <f t="shared" si="48"/>
        <v>0</v>
      </c>
      <c r="J50" s="29"/>
      <c r="K50" s="29">
        <f t="shared" si="49"/>
        <v>0</v>
      </c>
      <c r="L50" s="29"/>
    </row>
    <row r="51" spans="1:12" x14ac:dyDescent="0.25">
      <c r="A51" s="30"/>
      <c r="B51" s="27" t="s">
        <v>32</v>
      </c>
      <c r="C51" s="28">
        <v>0.08</v>
      </c>
      <c r="D51" s="29">
        <v>0</v>
      </c>
      <c r="E51" s="29">
        <f t="shared" si="46"/>
        <v>0</v>
      </c>
      <c r="F51" s="29"/>
      <c r="G51" s="29">
        <f t="shared" si="47"/>
        <v>0</v>
      </c>
      <c r="H51" s="29"/>
      <c r="I51" s="29">
        <f t="shared" si="48"/>
        <v>0</v>
      </c>
      <c r="J51" s="29"/>
      <c r="K51" s="29">
        <f t="shared" si="49"/>
        <v>0</v>
      </c>
      <c r="L51" s="29"/>
    </row>
    <row r="52" spans="1:12" x14ac:dyDescent="0.25">
      <c r="A52" s="30"/>
      <c r="B52" s="27" t="s">
        <v>28</v>
      </c>
      <c r="C52" s="28">
        <v>0.12</v>
      </c>
      <c r="D52" s="29">
        <v>59715.79</v>
      </c>
      <c r="E52" s="29">
        <f t="shared" si="46"/>
        <v>7165.8948</v>
      </c>
      <c r="F52" s="29"/>
      <c r="G52" s="29">
        <f t="shared" si="47"/>
        <v>6305.9874239999999</v>
      </c>
      <c r="H52" s="29"/>
      <c r="I52" s="29">
        <f t="shared" si="48"/>
        <v>5549.2689331199999</v>
      </c>
      <c r="J52" s="29"/>
      <c r="K52" s="29">
        <f t="shared" si="49"/>
        <v>4883.3566611455999</v>
      </c>
      <c r="L52" s="29"/>
    </row>
    <row r="53" spans="1:12" x14ac:dyDescent="0.25">
      <c r="A53" s="30"/>
      <c r="B53" s="27" t="s">
        <v>29</v>
      </c>
      <c r="C53" s="28">
        <v>0.08</v>
      </c>
      <c r="D53" s="29">
        <v>81303558.939999998</v>
      </c>
      <c r="E53" s="29">
        <f t="shared" si="46"/>
        <v>6504284.7151999995</v>
      </c>
      <c r="F53" s="29"/>
      <c r="G53" s="29">
        <f t="shared" si="47"/>
        <v>5983941.937983999</v>
      </c>
      <c r="H53" s="29"/>
      <c r="I53" s="29">
        <f t="shared" si="48"/>
        <v>5505226.5829452788</v>
      </c>
      <c r="J53" s="29"/>
      <c r="K53" s="29">
        <f t="shared" si="49"/>
        <v>5064808.4563096566</v>
      </c>
      <c r="L53" s="29"/>
    </row>
    <row r="54" spans="1:12" x14ac:dyDescent="0.25">
      <c r="A54" s="30"/>
      <c r="B54" s="27" t="s">
        <v>23</v>
      </c>
      <c r="C54" s="28">
        <v>0.55000000000000004</v>
      </c>
      <c r="D54" s="29">
        <v>55852.97</v>
      </c>
      <c r="E54" s="29">
        <f t="shared" si="46"/>
        <v>30719.133500000004</v>
      </c>
      <c r="F54" s="29"/>
      <c r="G54" s="29">
        <f t="shared" si="47"/>
        <v>13823.610075000001</v>
      </c>
      <c r="H54" s="29"/>
      <c r="I54" s="29">
        <f t="shared" si="48"/>
        <v>6220.6245337499986</v>
      </c>
      <c r="J54" s="29"/>
      <c r="K54" s="29">
        <f t="shared" si="49"/>
        <v>2799.2810401874995</v>
      </c>
      <c r="L54" s="29"/>
    </row>
    <row r="55" spans="1:12" x14ac:dyDescent="0.25">
      <c r="A55" s="30"/>
      <c r="B55" s="27" t="s">
        <v>24</v>
      </c>
      <c r="C55" s="28">
        <v>0.2</v>
      </c>
      <c r="D55" s="29">
        <v>10907.13</v>
      </c>
      <c r="E55" s="29">
        <f t="shared" si="46"/>
        <v>2181.4259999999999</v>
      </c>
      <c r="F55" s="29"/>
      <c r="G55" s="29">
        <f t="shared" si="47"/>
        <v>1745.1408000000001</v>
      </c>
      <c r="H55" s="29"/>
      <c r="I55" s="29">
        <f t="shared" si="48"/>
        <v>1396.1126400000001</v>
      </c>
      <c r="J55" s="29"/>
      <c r="K55" s="29">
        <f t="shared" si="49"/>
        <v>1116.8901119999998</v>
      </c>
      <c r="L55" s="29"/>
    </row>
    <row r="56" spans="1:12" x14ac:dyDescent="0.25">
      <c r="A56" s="30"/>
      <c r="B56" s="31" t="s">
        <v>25</v>
      </c>
      <c r="C56" s="28"/>
      <c r="D56" s="32">
        <f t="shared" ref="D56:E56" si="50">SUM(D49:D55)</f>
        <v>83182313.959999993</v>
      </c>
      <c r="E56" s="32">
        <f t="shared" si="50"/>
        <v>6649487.9172999999</v>
      </c>
      <c r="F56" s="33">
        <f>E56/D56</f>
        <v>7.9938722557027553E-2</v>
      </c>
      <c r="G56" s="32">
        <f t="shared" ref="G56" si="51">SUM(G49:G55)</f>
        <v>6104645.2192149991</v>
      </c>
      <c r="H56" s="33">
        <f>G56/$D$56</f>
        <v>7.338874008903562E-2</v>
      </c>
      <c r="I56" s="32">
        <f t="shared" ref="I56" si="52">SUM(I49:I55)</f>
        <v>5611291.4194082292</v>
      </c>
      <c r="J56" s="33">
        <f>I56/$D$56</f>
        <v>6.7457746151502102E-2</v>
      </c>
      <c r="K56" s="32">
        <f t="shared" ref="K56" si="53">SUM(K49:K55)</f>
        <v>5160932.8846577052</v>
      </c>
      <c r="L56" s="33">
        <f>K56/$D$56</f>
        <v>6.2043632101163364E-2</v>
      </c>
    </row>
    <row r="57" spans="1:12" x14ac:dyDescent="0.25">
      <c r="A57" s="34" t="s">
        <v>33</v>
      </c>
      <c r="B57" s="35" t="s">
        <v>18</v>
      </c>
      <c r="C57" s="36">
        <v>0.06</v>
      </c>
      <c r="D57" s="37">
        <v>8714746.9100000001</v>
      </c>
      <c r="E57" s="37">
        <f t="shared" ref="E57:E62" si="54">D57*C57</f>
        <v>522884.81459999998</v>
      </c>
      <c r="F57" s="37"/>
      <c r="G57" s="37">
        <f t="shared" ref="G57:G62" si="55">(D57-E57)*C57</f>
        <v>491511.72572399996</v>
      </c>
      <c r="H57" s="37"/>
      <c r="I57" s="37">
        <f t="shared" ref="I57:I62" si="56">(D57-E57-G57)*C57</f>
        <v>462021.02218055999</v>
      </c>
      <c r="J57" s="37"/>
      <c r="K57" s="37">
        <f t="shared" ref="K57:K62" si="57">(D57-E57-G57-I57)*C57</f>
        <v>434299.76084972639</v>
      </c>
      <c r="L57" s="37"/>
    </row>
    <row r="58" spans="1:12" x14ac:dyDescent="0.25">
      <c r="A58" s="38" t="s">
        <v>34</v>
      </c>
      <c r="B58" s="35" t="s">
        <v>21</v>
      </c>
      <c r="C58" s="36">
        <v>1</v>
      </c>
      <c r="D58" s="37">
        <v>4606080</v>
      </c>
      <c r="E58" s="37">
        <f t="shared" si="54"/>
        <v>4606080</v>
      </c>
      <c r="F58" s="37"/>
      <c r="G58" s="37">
        <f t="shared" si="55"/>
        <v>0</v>
      </c>
      <c r="H58" s="37"/>
      <c r="I58" s="37">
        <f t="shared" si="56"/>
        <v>0</v>
      </c>
      <c r="J58" s="37"/>
      <c r="K58" s="37">
        <f t="shared" si="57"/>
        <v>0</v>
      </c>
      <c r="L58" s="37"/>
    </row>
    <row r="59" spans="1:12" x14ac:dyDescent="0.25">
      <c r="A59" s="38"/>
      <c r="B59" s="35" t="s">
        <v>28</v>
      </c>
      <c r="C59" s="36">
        <v>0.12</v>
      </c>
      <c r="D59" s="37">
        <v>1172665.8799999999</v>
      </c>
      <c r="E59" s="37">
        <f t="shared" si="54"/>
        <v>140719.90559999997</v>
      </c>
      <c r="F59" s="37"/>
      <c r="G59" s="37">
        <f t="shared" si="55"/>
        <v>123833.51692799998</v>
      </c>
      <c r="H59" s="37"/>
      <c r="I59" s="37">
        <f t="shared" si="56"/>
        <v>108973.49489663998</v>
      </c>
      <c r="J59" s="37"/>
      <c r="K59" s="37">
        <f t="shared" si="57"/>
        <v>95896.675509043198</v>
      </c>
      <c r="L59" s="37"/>
    </row>
    <row r="60" spans="1:12" x14ac:dyDescent="0.25">
      <c r="A60" s="38"/>
      <c r="B60" s="35" t="s">
        <v>29</v>
      </c>
      <c r="C60" s="36">
        <v>0.08</v>
      </c>
      <c r="D60" s="37">
        <v>79854867.930000007</v>
      </c>
      <c r="E60" s="37">
        <f t="shared" si="54"/>
        <v>6388389.4344000006</v>
      </c>
      <c r="F60" s="37"/>
      <c r="G60" s="37">
        <f t="shared" si="55"/>
        <v>5877318.2796480004</v>
      </c>
      <c r="H60" s="37"/>
      <c r="I60" s="37">
        <f t="shared" si="56"/>
        <v>5407132.8172761593</v>
      </c>
      <c r="J60" s="37"/>
      <c r="K60" s="37">
        <f t="shared" si="57"/>
        <v>4974562.1918940675</v>
      </c>
      <c r="L60" s="37"/>
    </row>
    <row r="61" spans="1:12" x14ac:dyDescent="0.25">
      <c r="A61" s="38"/>
      <c r="B61" s="35" t="s">
        <v>23</v>
      </c>
      <c r="C61" s="36">
        <v>0.55000000000000004</v>
      </c>
      <c r="D61" s="37">
        <v>8251286.6299999999</v>
      </c>
      <c r="E61" s="37">
        <f t="shared" si="54"/>
        <v>4538207.6465000007</v>
      </c>
      <c r="F61" s="37"/>
      <c r="G61" s="37">
        <f t="shared" si="55"/>
        <v>2042193.4409249998</v>
      </c>
      <c r="H61" s="37"/>
      <c r="I61" s="37">
        <f t="shared" si="56"/>
        <v>918987.04841624969</v>
      </c>
      <c r="J61" s="37"/>
      <c r="K61" s="37">
        <f t="shared" si="57"/>
        <v>413544.17178731237</v>
      </c>
      <c r="L61" s="37"/>
    </row>
    <row r="62" spans="1:12" x14ac:dyDescent="0.25">
      <c r="A62" s="38"/>
      <c r="B62" s="35" t="s">
        <v>24</v>
      </c>
      <c r="C62" s="36">
        <v>0.2</v>
      </c>
      <c r="D62" s="37">
        <v>809558.44</v>
      </c>
      <c r="E62" s="37">
        <f t="shared" si="54"/>
        <v>161911.68799999999</v>
      </c>
      <c r="F62" s="37"/>
      <c r="G62" s="37">
        <f t="shared" si="55"/>
        <v>129529.3504</v>
      </c>
      <c r="H62" s="37"/>
      <c r="I62" s="37">
        <f t="shared" si="56"/>
        <v>103623.48032</v>
      </c>
      <c r="J62" s="37"/>
      <c r="K62" s="37">
        <f t="shared" si="57"/>
        <v>82898.784256000014</v>
      </c>
      <c r="L62" s="37"/>
    </row>
    <row r="63" spans="1:12" x14ac:dyDescent="0.25">
      <c r="A63" s="39"/>
      <c r="B63" s="40" t="s">
        <v>25</v>
      </c>
      <c r="C63" s="41"/>
      <c r="D63" s="42">
        <f t="shared" ref="D63:E63" si="58">SUM(D57:D62)</f>
        <v>103409205.78999999</v>
      </c>
      <c r="E63" s="42">
        <f t="shared" si="58"/>
        <v>16358193.489100002</v>
      </c>
      <c r="F63" s="43">
        <f>E63/D63</f>
        <v>0.15818894811279841</v>
      </c>
      <c r="G63" s="42">
        <f t="shared" ref="G63" si="59">SUM(G57:G62)</f>
        <v>8664386.3136250004</v>
      </c>
      <c r="H63" s="43">
        <f>G63/$D$63</f>
        <v>8.3787378961408435E-2</v>
      </c>
      <c r="I63" s="42">
        <f t="shared" ref="I63" si="60">SUM(I57:I62)</f>
        <v>7000737.863089609</v>
      </c>
      <c r="J63" s="43">
        <f>I63/$D$63</f>
        <v>6.7699367861952991E-2</v>
      </c>
      <c r="K63" s="42">
        <f t="shared" ref="K63" si="61">SUM(K57:K62)</f>
        <v>6001201.5842961492</v>
      </c>
      <c r="L63" s="43">
        <f>K63/$D$63</f>
        <v>5.8033533266691861E-2</v>
      </c>
    </row>
    <row r="64" spans="1:12" x14ac:dyDescent="0.25">
      <c r="A64" s="44" t="s">
        <v>35</v>
      </c>
      <c r="B64" s="45"/>
      <c r="C64" s="46"/>
      <c r="D64" s="47">
        <f t="shared" ref="D64:E64" si="62">D63+D56+D48+D44</f>
        <v>287278994.62</v>
      </c>
      <c r="E64" s="47">
        <f t="shared" si="62"/>
        <v>36841508.333100006</v>
      </c>
      <c r="F64" s="47"/>
      <c r="G64" s="47">
        <f t="shared" ref="G64" si="63">G63+G56+G48+G44</f>
        <v>23880233.573820997</v>
      </c>
      <c r="H64" s="48"/>
      <c r="I64" s="47">
        <f t="shared" ref="I64" si="64">I63+I56+I48+I44</f>
        <v>20207641.936472569</v>
      </c>
      <c r="J64" s="48"/>
      <c r="K64" s="47">
        <f t="shared" ref="K64" si="65">K63+K56+K48+K44</f>
        <v>17635054.501654044</v>
      </c>
      <c r="L64" s="48"/>
    </row>
    <row r="68" spans="1:10" x14ac:dyDescent="0.25">
      <c r="A68" s="49" t="s">
        <v>40</v>
      </c>
    </row>
    <row r="69" spans="1:10" ht="34.5" x14ac:dyDescent="0.25">
      <c r="A69" s="50" t="s">
        <v>0</v>
      </c>
      <c r="B69" s="51" t="s">
        <v>1</v>
      </c>
      <c r="C69" s="52" t="s">
        <v>2</v>
      </c>
      <c r="D69" s="53" t="s">
        <v>8</v>
      </c>
      <c r="E69" s="53" t="s">
        <v>9</v>
      </c>
      <c r="F69" s="53" t="s">
        <v>10</v>
      </c>
      <c r="G69" s="53" t="s">
        <v>12</v>
      </c>
      <c r="H69" s="53" t="s">
        <v>13</v>
      </c>
      <c r="I69" s="53" t="s">
        <v>15</v>
      </c>
      <c r="J69" s="53" t="s">
        <v>16</v>
      </c>
    </row>
    <row r="70" spans="1:10" x14ac:dyDescent="0.25">
      <c r="A70" s="54" t="s">
        <v>17</v>
      </c>
      <c r="B70" s="55" t="s">
        <v>18</v>
      </c>
      <c r="C70" s="56">
        <v>0.06</v>
      </c>
      <c r="D70" s="57">
        <v>706398.48</v>
      </c>
      <c r="E70" s="57">
        <f>D70/2*$C70</f>
        <v>21191.954399999999</v>
      </c>
      <c r="F70" s="57"/>
      <c r="G70" s="57">
        <f>(D70-E70)*C70</f>
        <v>41112.391535999996</v>
      </c>
      <c r="H70" s="57"/>
      <c r="I70" s="57">
        <f>(D70-E70-G70)*C70</f>
        <v>38645.648043839996</v>
      </c>
      <c r="J70" s="57"/>
    </row>
    <row r="71" spans="1:10" x14ac:dyDescent="0.25">
      <c r="A71" s="58" t="s">
        <v>19</v>
      </c>
      <c r="B71" s="55" t="s">
        <v>20</v>
      </c>
      <c r="C71" s="56">
        <v>0.3</v>
      </c>
      <c r="D71" s="57">
        <v>11138476.99</v>
      </c>
      <c r="E71" s="57">
        <f t="shared" ref="E71:E75" si="66">D71/2*$C71</f>
        <v>1670771.5485</v>
      </c>
      <c r="F71" s="57"/>
      <c r="G71" s="57">
        <f t="shared" ref="G71:G75" si="67">(D71-E71)*C71</f>
        <v>2840311.6324499999</v>
      </c>
      <c r="H71" s="57"/>
      <c r="I71" s="57">
        <f t="shared" ref="I71:I75" si="68">(D71-E71-G71)*C71</f>
        <v>1988218.1427150003</v>
      </c>
      <c r="J71" s="57"/>
    </row>
    <row r="72" spans="1:10" x14ac:dyDescent="0.25">
      <c r="A72" s="58"/>
      <c r="B72" s="55" t="s">
        <v>21</v>
      </c>
      <c r="C72" s="56">
        <v>1</v>
      </c>
      <c r="D72" s="57">
        <v>4982266</v>
      </c>
      <c r="E72" s="57">
        <f t="shared" si="66"/>
        <v>2491133</v>
      </c>
      <c r="F72" s="57"/>
      <c r="G72" s="57">
        <f t="shared" si="67"/>
        <v>2491133</v>
      </c>
      <c r="H72" s="57"/>
      <c r="I72" s="57">
        <f t="shared" si="68"/>
        <v>0</v>
      </c>
      <c r="J72" s="57"/>
    </row>
    <row r="73" spans="1:10" x14ac:dyDescent="0.25">
      <c r="A73" s="59"/>
      <c r="B73" s="55" t="s">
        <v>22</v>
      </c>
      <c r="C73" s="56">
        <v>0.05</v>
      </c>
      <c r="D73" s="57">
        <v>10608150.890000001</v>
      </c>
      <c r="E73" s="57">
        <f t="shared" si="66"/>
        <v>265203.77225000004</v>
      </c>
      <c r="F73" s="57"/>
      <c r="G73" s="57">
        <f t="shared" si="67"/>
        <v>517147.35588750005</v>
      </c>
      <c r="H73" s="57"/>
      <c r="I73" s="57">
        <f t="shared" si="68"/>
        <v>491289.98809312499</v>
      </c>
      <c r="J73" s="57"/>
    </row>
    <row r="74" spans="1:10" x14ac:dyDescent="0.25">
      <c r="A74" s="58"/>
      <c r="B74" s="55" t="s">
        <v>23</v>
      </c>
      <c r="C74" s="56">
        <v>0.55000000000000004</v>
      </c>
      <c r="D74" s="57">
        <v>1784291.38</v>
      </c>
      <c r="E74" s="57">
        <f t="shared" si="66"/>
        <v>490680.12949999998</v>
      </c>
      <c r="F74" s="57"/>
      <c r="G74" s="57">
        <f t="shared" si="67"/>
        <v>711486.187775</v>
      </c>
      <c r="H74" s="57"/>
      <c r="I74" s="57">
        <f t="shared" si="68"/>
        <v>320168.78449874994</v>
      </c>
      <c r="J74" s="57"/>
    </row>
    <row r="75" spans="1:10" x14ac:dyDescent="0.25">
      <c r="A75" s="58"/>
      <c r="B75" s="55" t="s">
        <v>24</v>
      </c>
      <c r="C75" s="56">
        <v>0.2</v>
      </c>
      <c r="D75" s="57">
        <v>884324.4800000001</v>
      </c>
      <c r="E75" s="57">
        <f t="shared" si="66"/>
        <v>88432.448000000019</v>
      </c>
      <c r="F75" s="57"/>
      <c r="G75" s="57">
        <f t="shared" si="67"/>
        <v>159178.40640000004</v>
      </c>
      <c r="H75" s="57"/>
      <c r="I75" s="57">
        <f t="shared" si="68"/>
        <v>127342.72512000003</v>
      </c>
      <c r="J75" s="57"/>
    </row>
    <row r="76" spans="1:10" x14ac:dyDescent="0.25">
      <c r="A76" s="60"/>
      <c r="B76" s="61" t="s">
        <v>25</v>
      </c>
      <c r="C76" s="62"/>
      <c r="D76" s="63">
        <f t="shared" ref="D76:E76" si="69">SUM(D70:D75)</f>
        <v>30103908.219999999</v>
      </c>
      <c r="E76" s="63">
        <f t="shared" si="69"/>
        <v>5027412.8526499998</v>
      </c>
      <c r="F76" s="64">
        <f>E76/D76</f>
        <v>0.16700199907299612</v>
      </c>
      <c r="G76" s="63">
        <f t="shared" ref="G76" si="70">SUM(G70:G75)</f>
        <v>6760368.9740484999</v>
      </c>
      <c r="H76" s="64">
        <f>G76/$D$76</f>
        <v>0.22456781772797008</v>
      </c>
      <c r="I76" s="63">
        <f t="shared" ref="I76" si="71">SUM(I70:I75)</f>
        <v>2965665.2884707153</v>
      </c>
      <c r="J76" s="64">
        <f>I76/$D$76</f>
        <v>9.8514294781845951E-2</v>
      </c>
    </row>
    <row r="77" spans="1:10" x14ac:dyDescent="0.25">
      <c r="A77" s="65" t="s">
        <v>26</v>
      </c>
      <c r="B77" s="66" t="s">
        <v>18</v>
      </c>
      <c r="C77" s="67">
        <v>0.06</v>
      </c>
      <c r="D77" s="68">
        <v>0</v>
      </c>
      <c r="E77" s="68">
        <f t="shared" ref="E77:E79" si="72">D77/2*$C77</f>
        <v>0</v>
      </c>
      <c r="F77" s="68"/>
      <c r="G77" s="68">
        <f t="shared" ref="G77:G78" si="73">(D77-E77)*C77</f>
        <v>0</v>
      </c>
      <c r="H77" s="68"/>
      <c r="I77" s="68">
        <f t="shared" ref="I77:I79" si="74">(D77-E77-G77)*C77</f>
        <v>0</v>
      </c>
      <c r="J77" s="68"/>
    </row>
    <row r="78" spans="1:10" x14ac:dyDescent="0.25">
      <c r="A78" s="69" t="s">
        <v>27</v>
      </c>
      <c r="B78" s="66" t="s">
        <v>28</v>
      </c>
      <c r="C78" s="67">
        <v>0.12</v>
      </c>
      <c r="D78" s="68">
        <v>7516.85</v>
      </c>
      <c r="E78" s="68">
        <f t="shared" si="72"/>
        <v>451.01100000000002</v>
      </c>
      <c r="F78" s="68"/>
      <c r="G78" s="68">
        <f t="shared" si="73"/>
        <v>847.90067999999997</v>
      </c>
      <c r="H78" s="68"/>
      <c r="I78" s="68">
        <f t="shared" si="74"/>
        <v>746.15259839999999</v>
      </c>
      <c r="J78" s="68"/>
    </row>
    <row r="79" spans="1:10" x14ac:dyDescent="0.25">
      <c r="A79" s="69"/>
      <c r="B79" s="66" t="s">
        <v>29</v>
      </c>
      <c r="C79" s="67">
        <v>0.08</v>
      </c>
      <c r="D79" s="68">
        <v>28969264.399999999</v>
      </c>
      <c r="E79" s="68">
        <f t="shared" si="72"/>
        <v>1158770.5759999999</v>
      </c>
      <c r="F79" s="68"/>
      <c r="G79" s="68">
        <f>(D79-E79)*C79</f>
        <v>2224839.5059199999</v>
      </c>
      <c r="H79" s="68"/>
      <c r="I79" s="68">
        <f t="shared" si="74"/>
        <v>2046852.3454463999</v>
      </c>
      <c r="J79" s="68"/>
    </row>
    <row r="80" spans="1:10" x14ac:dyDescent="0.25">
      <c r="A80" s="70"/>
      <c r="B80" s="71" t="s">
        <v>25</v>
      </c>
      <c r="C80" s="72"/>
      <c r="D80" s="73">
        <f t="shared" ref="D80:E80" si="75">SUM(D77:D79)</f>
        <v>28976781.25</v>
      </c>
      <c r="E80" s="73">
        <f t="shared" si="75"/>
        <v>1159221.5869999998</v>
      </c>
      <c r="F80" s="74">
        <f>E80/D80</f>
        <v>4.0005188188387893E-2</v>
      </c>
      <c r="G80" s="73">
        <f t="shared" ref="G80" si="76">SUM(G77:G79)</f>
        <v>2225687.4065999999</v>
      </c>
      <c r="H80" s="74">
        <f>G80/$D$80</f>
        <v>7.6809338739098218E-2</v>
      </c>
      <c r="I80" s="73">
        <f t="shared" ref="I80" si="77">SUM(I77:I79)</f>
        <v>2047598.4980447998</v>
      </c>
      <c r="J80" s="74">
        <f>I80/$D$80</f>
        <v>7.0663421184670047E-2</v>
      </c>
    </row>
    <row r="81" spans="1:10" x14ac:dyDescent="0.25">
      <c r="A81" s="75" t="s">
        <v>30</v>
      </c>
      <c r="B81" s="76" t="s">
        <v>18</v>
      </c>
      <c r="C81" s="77">
        <v>0.06</v>
      </c>
      <c r="D81" s="78">
        <v>1749468.2099999997</v>
      </c>
      <c r="E81" s="78">
        <f t="shared" ref="E81:E87" si="78">D81/2*$C81</f>
        <v>52484.046299999987</v>
      </c>
      <c r="F81" s="78"/>
      <c r="G81" s="78">
        <f t="shared" ref="G81:G87" si="79">(D81-E81)*C81</f>
        <v>101819.04982199997</v>
      </c>
      <c r="H81" s="78"/>
      <c r="I81" s="78">
        <f t="shared" ref="I81:I87" si="80">(D81-E81-G81)*C81</f>
        <v>95709.906832679975</v>
      </c>
      <c r="J81" s="78"/>
    </row>
    <row r="82" spans="1:10" x14ac:dyDescent="0.25">
      <c r="A82" s="79" t="s">
        <v>31</v>
      </c>
      <c r="B82" s="76" t="s">
        <v>21</v>
      </c>
      <c r="C82" s="77">
        <v>1</v>
      </c>
      <c r="D82" s="78">
        <v>0</v>
      </c>
      <c r="E82" s="78">
        <f t="shared" si="78"/>
        <v>0</v>
      </c>
      <c r="F82" s="78"/>
      <c r="G82" s="78">
        <f t="shared" si="79"/>
        <v>0</v>
      </c>
      <c r="H82" s="78"/>
      <c r="I82" s="78">
        <f t="shared" si="80"/>
        <v>0</v>
      </c>
      <c r="J82" s="78"/>
    </row>
    <row r="83" spans="1:10" x14ac:dyDescent="0.25">
      <c r="A83" s="79"/>
      <c r="B83" s="76" t="s">
        <v>32</v>
      </c>
      <c r="C83" s="77">
        <v>0.08</v>
      </c>
      <c r="D83" s="78">
        <v>0</v>
      </c>
      <c r="E83" s="78">
        <f t="shared" si="78"/>
        <v>0</v>
      </c>
      <c r="F83" s="78"/>
      <c r="G83" s="78">
        <f t="shared" si="79"/>
        <v>0</v>
      </c>
      <c r="H83" s="78"/>
      <c r="I83" s="78">
        <f t="shared" si="80"/>
        <v>0</v>
      </c>
      <c r="J83" s="78"/>
    </row>
    <row r="84" spans="1:10" x14ac:dyDescent="0.25">
      <c r="A84" s="79"/>
      <c r="B84" s="76" t="s">
        <v>28</v>
      </c>
      <c r="C84" s="77">
        <v>0.12</v>
      </c>
      <c r="D84" s="78">
        <v>62959.96</v>
      </c>
      <c r="E84" s="78">
        <f t="shared" si="78"/>
        <v>3777.5975999999996</v>
      </c>
      <c r="F84" s="78"/>
      <c r="G84" s="78">
        <f t="shared" si="79"/>
        <v>7101.8834879999995</v>
      </c>
      <c r="H84" s="78"/>
      <c r="I84" s="78">
        <f t="shared" si="80"/>
        <v>6249.6574694399997</v>
      </c>
      <c r="J84" s="78"/>
    </row>
    <row r="85" spans="1:10" x14ac:dyDescent="0.25">
      <c r="A85" s="79"/>
      <c r="B85" s="76" t="s">
        <v>29</v>
      </c>
      <c r="C85" s="77">
        <v>0.08</v>
      </c>
      <c r="D85" s="78">
        <v>84147678.350000009</v>
      </c>
      <c r="E85" s="78">
        <f t="shared" si="78"/>
        <v>3365907.1340000005</v>
      </c>
      <c r="F85" s="78"/>
      <c r="G85" s="78">
        <f t="shared" si="79"/>
        <v>6462541.6972800009</v>
      </c>
      <c r="H85" s="78"/>
      <c r="I85" s="78">
        <f t="shared" si="80"/>
        <v>5945538.3614976006</v>
      </c>
      <c r="J85" s="78"/>
    </row>
    <row r="86" spans="1:10" x14ac:dyDescent="0.25">
      <c r="A86" s="79"/>
      <c r="B86" s="76" t="s">
        <v>23</v>
      </c>
      <c r="C86" s="77">
        <v>0.55000000000000004</v>
      </c>
      <c r="D86" s="78">
        <v>39221.040000000001</v>
      </c>
      <c r="E86" s="78">
        <f t="shared" si="78"/>
        <v>10785.786000000002</v>
      </c>
      <c r="F86" s="78"/>
      <c r="G86" s="78">
        <f t="shared" si="79"/>
        <v>15639.389700000002</v>
      </c>
      <c r="H86" s="78"/>
      <c r="I86" s="78">
        <f t="shared" si="80"/>
        <v>7037.7253650000002</v>
      </c>
      <c r="J86" s="78"/>
    </row>
    <row r="87" spans="1:10" x14ac:dyDescent="0.25">
      <c r="A87" s="79"/>
      <c r="B87" s="76" t="s">
        <v>24</v>
      </c>
      <c r="C87" s="77">
        <v>0.2</v>
      </c>
      <c r="D87" s="78">
        <v>11435.47</v>
      </c>
      <c r="E87" s="78">
        <f t="shared" si="78"/>
        <v>1143.547</v>
      </c>
      <c r="F87" s="78"/>
      <c r="G87" s="78">
        <f t="shared" si="79"/>
        <v>2058.3845999999999</v>
      </c>
      <c r="H87" s="78"/>
      <c r="I87" s="78">
        <f t="shared" si="80"/>
        <v>1646.70768</v>
      </c>
      <c r="J87" s="78"/>
    </row>
    <row r="88" spans="1:10" x14ac:dyDescent="0.25">
      <c r="A88" s="79"/>
      <c r="B88" s="80" t="s">
        <v>25</v>
      </c>
      <c r="C88" s="77"/>
      <c r="D88" s="81">
        <f t="shared" ref="D88:E88" si="81">SUM(D81:D87)</f>
        <v>86010763.030000016</v>
      </c>
      <c r="E88" s="81">
        <f t="shared" si="81"/>
        <v>3434098.1109000002</v>
      </c>
      <c r="F88" s="82">
        <f>E88/D88</f>
        <v>3.9926376536180808E-2</v>
      </c>
      <c r="G88" s="81">
        <f t="shared" ref="G88" si="82">SUM(G81:G87)</f>
        <v>6589160.4048900018</v>
      </c>
      <c r="H88" s="82">
        <f>G88/$D$88</f>
        <v>7.6608556566249084E-2</v>
      </c>
      <c r="I88" s="81">
        <f t="shared" ref="I88" si="83">SUM(I81:I87)</f>
        <v>6056182.3588447208</v>
      </c>
      <c r="J88" s="82">
        <f>I88/$D$88</f>
        <v>7.0411912945503835E-2</v>
      </c>
    </row>
    <row r="89" spans="1:10" x14ac:dyDescent="0.25">
      <c r="A89" s="83" t="s">
        <v>33</v>
      </c>
      <c r="B89" s="84" t="s">
        <v>18</v>
      </c>
      <c r="C89" s="85">
        <v>0.06</v>
      </c>
      <c r="D89" s="86">
        <v>13464357.16</v>
      </c>
      <c r="E89" s="86">
        <f t="shared" ref="E89:E94" si="84">D89/2*$C89</f>
        <v>403930.71480000002</v>
      </c>
      <c r="F89" s="86"/>
      <c r="G89" s="86">
        <f t="shared" ref="G89:G94" si="85">(D89-E89)*C89</f>
        <v>783625.58671199996</v>
      </c>
      <c r="H89" s="86"/>
      <c r="I89" s="86">
        <f t="shared" ref="I89:I94" si="86">(D89-E89-G89)*C89</f>
        <v>736608.05150927999</v>
      </c>
      <c r="J89" s="86"/>
    </row>
    <row r="90" spans="1:10" x14ac:dyDescent="0.25">
      <c r="A90" s="87" t="s">
        <v>34</v>
      </c>
      <c r="B90" s="84" t="s">
        <v>21</v>
      </c>
      <c r="C90" s="85">
        <v>1</v>
      </c>
      <c r="D90" s="86">
        <v>857461</v>
      </c>
      <c r="E90" s="86">
        <f t="shared" si="84"/>
        <v>428730.5</v>
      </c>
      <c r="F90" s="86"/>
      <c r="G90" s="86">
        <f t="shared" si="85"/>
        <v>428730.5</v>
      </c>
      <c r="H90" s="86"/>
      <c r="I90" s="86">
        <f t="shared" si="86"/>
        <v>0</v>
      </c>
      <c r="J90" s="86"/>
    </row>
    <row r="91" spans="1:10" x14ac:dyDescent="0.25">
      <c r="A91" s="87"/>
      <c r="B91" s="84" t="s">
        <v>28</v>
      </c>
      <c r="C91" s="85">
        <v>0.12</v>
      </c>
      <c r="D91" s="86">
        <v>5761070.0199999996</v>
      </c>
      <c r="E91" s="86">
        <f t="shared" si="84"/>
        <v>345664.20119999995</v>
      </c>
      <c r="F91" s="86"/>
      <c r="G91" s="86">
        <f t="shared" si="85"/>
        <v>649848.69825599995</v>
      </c>
      <c r="H91" s="86"/>
      <c r="I91" s="86">
        <f t="shared" si="86"/>
        <v>571866.85446527996</v>
      </c>
      <c r="J91" s="86"/>
    </row>
    <row r="92" spans="1:10" x14ac:dyDescent="0.25">
      <c r="A92" s="87"/>
      <c r="B92" s="84" t="s">
        <v>29</v>
      </c>
      <c r="C92" s="85">
        <v>0.08</v>
      </c>
      <c r="D92" s="86">
        <v>112968598.90000001</v>
      </c>
      <c r="E92" s="86">
        <f t="shared" si="84"/>
        <v>4518743.9560000002</v>
      </c>
      <c r="F92" s="86"/>
      <c r="G92" s="86">
        <f t="shared" si="85"/>
        <v>8675988.3955199998</v>
      </c>
      <c r="H92" s="86"/>
      <c r="I92" s="86">
        <f t="shared" si="86"/>
        <v>7981909.3238784</v>
      </c>
      <c r="J92" s="86"/>
    </row>
    <row r="93" spans="1:10" x14ac:dyDescent="0.25">
      <c r="A93" s="87"/>
      <c r="B93" s="84" t="s">
        <v>23</v>
      </c>
      <c r="C93" s="85">
        <v>0.55000000000000004</v>
      </c>
      <c r="D93" s="86">
        <v>0</v>
      </c>
      <c r="E93" s="86">
        <f t="shared" si="84"/>
        <v>0</v>
      </c>
      <c r="F93" s="86"/>
      <c r="G93" s="86">
        <f t="shared" si="85"/>
        <v>0</v>
      </c>
      <c r="H93" s="86"/>
      <c r="I93" s="86">
        <f t="shared" si="86"/>
        <v>0</v>
      </c>
      <c r="J93" s="86"/>
    </row>
    <row r="94" spans="1:10" x14ac:dyDescent="0.25">
      <c r="A94" s="87"/>
      <c r="B94" s="84" t="s">
        <v>24</v>
      </c>
      <c r="C94" s="85">
        <v>0.2</v>
      </c>
      <c r="D94" s="86">
        <v>437079.68</v>
      </c>
      <c r="E94" s="86">
        <f t="shared" si="84"/>
        <v>43707.968000000001</v>
      </c>
      <c r="F94" s="86"/>
      <c r="G94" s="86">
        <f t="shared" si="85"/>
        <v>78674.342400000009</v>
      </c>
      <c r="H94" s="86"/>
      <c r="I94" s="86">
        <f t="shared" si="86"/>
        <v>62939.473919999997</v>
      </c>
      <c r="J94" s="86"/>
    </row>
    <row r="95" spans="1:10" x14ac:dyDescent="0.25">
      <c r="A95" s="88"/>
      <c r="B95" s="89" t="s">
        <v>25</v>
      </c>
      <c r="C95" s="90"/>
      <c r="D95" s="91">
        <f t="shared" ref="D95:E95" si="87">SUM(D89:D94)</f>
        <v>133488566.76000002</v>
      </c>
      <c r="E95" s="91">
        <f t="shared" si="87"/>
        <v>5740777.3400000008</v>
      </c>
      <c r="F95" s="92">
        <f>E95/D95</f>
        <v>4.3005760563160307E-2</v>
      </c>
      <c r="G95" s="91">
        <f t="shared" ref="G95" si="88">SUM(G89:G94)</f>
        <v>10616867.522887999</v>
      </c>
      <c r="H95" s="92">
        <f>G95/$D$95</f>
        <v>7.9533909012418538E-2</v>
      </c>
      <c r="I95" s="91">
        <f t="shared" ref="I95" si="89">SUM(I89:I94)</f>
        <v>9353323.7037729602</v>
      </c>
      <c r="J95" s="92">
        <f>I95/$D$95</f>
        <v>7.0068350652002745E-2</v>
      </c>
    </row>
    <row r="96" spans="1:10" x14ac:dyDescent="0.25">
      <c r="A96" s="93" t="s">
        <v>35</v>
      </c>
      <c r="B96" s="94"/>
      <c r="C96" s="95"/>
      <c r="D96" s="96">
        <f t="shared" ref="D96:E96" si="90">D95+D88+D80+D76</f>
        <v>278580019.25999999</v>
      </c>
      <c r="E96" s="96">
        <f t="shared" si="90"/>
        <v>15361509.890550001</v>
      </c>
      <c r="F96" s="97"/>
      <c r="G96" s="96">
        <f t="shared" ref="G96" si="91">G95+G88+G80+G76</f>
        <v>26192084.308426499</v>
      </c>
      <c r="H96" s="97"/>
      <c r="I96" s="96">
        <f t="shared" ref="I96" si="92">I95+I88+I80+I76</f>
        <v>20422769.849133197</v>
      </c>
      <c r="J96" s="97"/>
    </row>
    <row r="100" spans="1:8" x14ac:dyDescent="0.25">
      <c r="A100" s="49" t="s">
        <v>41</v>
      </c>
    </row>
    <row r="101" spans="1:8" ht="34.5" x14ac:dyDescent="0.25">
      <c r="A101" s="50" t="s">
        <v>0</v>
      </c>
      <c r="B101" s="51" t="s">
        <v>1</v>
      </c>
      <c r="C101" s="52" t="s">
        <v>2</v>
      </c>
      <c r="D101" s="53" t="s">
        <v>11</v>
      </c>
      <c r="E101" s="53" t="s">
        <v>12</v>
      </c>
      <c r="F101" s="53" t="s">
        <v>13</v>
      </c>
      <c r="G101" s="53" t="s">
        <v>15</v>
      </c>
      <c r="H101" s="53" t="s">
        <v>16</v>
      </c>
    </row>
    <row r="102" spans="1:8" x14ac:dyDescent="0.25">
      <c r="A102" s="54" t="s">
        <v>17</v>
      </c>
      <c r="B102" s="55" t="s">
        <v>18</v>
      </c>
      <c r="C102" s="56">
        <v>0.06</v>
      </c>
      <c r="D102" s="57">
        <v>1217425.56</v>
      </c>
      <c r="E102" s="57">
        <f>D102/2*$C102</f>
        <v>36522.766799999998</v>
      </c>
      <c r="F102" s="57"/>
      <c r="G102" s="57">
        <f>(D102-E102)*C102</f>
        <v>70854.167591999998</v>
      </c>
      <c r="H102" s="57"/>
    </row>
    <row r="103" spans="1:8" x14ac:dyDescent="0.25">
      <c r="A103" s="58" t="s">
        <v>19</v>
      </c>
      <c r="B103" s="55" t="s">
        <v>20</v>
      </c>
      <c r="C103" s="56">
        <v>0.3</v>
      </c>
      <c r="D103" s="57">
        <v>3014122.25</v>
      </c>
      <c r="E103" s="57">
        <f t="shared" ref="E103:E107" si="93">D103/2*$C103</f>
        <v>452118.33749999997</v>
      </c>
      <c r="F103" s="57"/>
      <c r="G103" s="57">
        <f t="shared" ref="G103:G107" si="94">(D103-E103)*C103</f>
        <v>768601.17374999996</v>
      </c>
      <c r="H103" s="57"/>
    </row>
    <row r="104" spans="1:8" x14ac:dyDescent="0.25">
      <c r="A104" s="58"/>
      <c r="B104" s="55" t="s">
        <v>21</v>
      </c>
      <c r="C104" s="56">
        <v>1</v>
      </c>
      <c r="D104" s="57">
        <v>1689950</v>
      </c>
      <c r="E104" s="57">
        <f t="shared" si="93"/>
        <v>844975</v>
      </c>
      <c r="F104" s="57"/>
      <c r="G104" s="57">
        <f t="shared" si="94"/>
        <v>844975</v>
      </c>
      <c r="H104" s="57"/>
    </row>
    <row r="105" spans="1:8" x14ac:dyDescent="0.25">
      <c r="A105" s="59"/>
      <c r="B105" s="55" t="s">
        <v>22</v>
      </c>
      <c r="C105" s="56">
        <v>0.05</v>
      </c>
      <c r="D105" s="57">
        <v>17014576.759999998</v>
      </c>
      <c r="E105" s="57">
        <f t="shared" si="93"/>
        <v>425364.41899999999</v>
      </c>
      <c r="F105" s="57"/>
      <c r="G105" s="57">
        <f t="shared" si="94"/>
        <v>829460.61705</v>
      </c>
      <c r="H105" s="57"/>
    </row>
    <row r="106" spans="1:8" x14ac:dyDescent="0.25">
      <c r="A106" s="58"/>
      <c r="B106" s="55" t="s">
        <v>23</v>
      </c>
      <c r="C106" s="56">
        <v>0.55000000000000004</v>
      </c>
      <c r="D106" s="57">
        <v>1759359.67</v>
      </c>
      <c r="E106" s="57">
        <f t="shared" si="93"/>
        <v>483823.90925000003</v>
      </c>
      <c r="F106" s="57"/>
      <c r="G106" s="57">
        <f t="shared" si="94"/>
        <v>701544.66841249994</v>
      </c>
      <c r="H106" s="57"/>
    </row>
    <row r="107" spans="1:8" x14ac:dyDescent="0.25">
      <c r="A107" s="58"/>
      <c r="B107" s="55" t="s">
        <v>24</v>
      </c>
      <c r="C107" s="56">
        <v>0.2</v>
      </c>
      <c r="D107" s="57">
        <v>882328.51</v>
      </c>
      <c r="E107" s="57">
        <f t="shared" si="93"/>
        <v>88232.85100000001</v>
      </c>
      <c r="F107" s="57"/>
      <c r="G107" s="57">
        <f t="shared" si="94"/>
        <v>158819.1318</v>
      </c>
      <c r="H107" s="57"/>
    </row>
    <row r="108" spans="1:8" x14ac:dyDescent="0.25">
      <c r="A108" s="60"/>
      <c r="B108" s="61" t="s">
        <v>25</v>
      </c>
      <c r="C108" s="62"/>
      <c r="D108" s="63">
        <f t="shared" ref="D108:E108" si="95">SUM(D102:D107)</f>
        <v>25577762.750000004</v>
      </c>
      <c r="E108" s="63">
        <f t="shared" si="95"/>
        <v>2331037.2835499998</v>
      </c>
      <c r="F108" s="64">
        <f>E108/D108</f>
        <v>9.1135307897482143E-2</v>
      </c>
      <c r="G108" s="63">
        <f t="shared" ref="G108" si="96">SUM(G102:G107)</f>
        <v>3374254.7586045</v>
      </c>
      <c r="H108" s="64">
        <f>G108/D108</f>
        <v>0.13192141906955876</v>
      </c>
    </row>
    <row r="109" spans="1:8" x14ac:dyDescent="0.25">
      <c r="A109" s="65" t="s">
        <v>26</v>
      </c>
      <c r="B109" s="66" t="s">
        <v>18</v>
      </c>
      <c r="C109" s="67">
        <v>0.06</v>
      </c>
      <c r="D109" s="68">
        <v>0</v>
      </c>
      <c r="E109" s="68">
        <f t="shared" ref="E109:E111" si="97">D109/2*$C109</f>
        <v>0</v>
      </c>
      <c r="F109" s="68"/>
      <c r="G109" s="68">
        <f t="shared" ref="G109:G111" si="98">(D109-E109)*C109</f>
        <v>0</v>
      </c>
      <c r="H109" s="68"/>
    </row>
    <row r="110" spans="1:8" x14ac:dyDescent="0.25">
      <c r="A110" s="69" t="s">
        <v>27</v>
      </c>
      <c r="B110" s="66" t="s">
        <v>28</v>
      </c>
      <c r="C110" s="67">
        <v>0.12</v>
      </c>
      <c r="D110" s="68">
        <v>7415.01</v>
      </c>
      <c r="E110" s="68">
        <f t="shared" si="97"/>
        <v>444.9006</v>
      </c>
      <c r="F110" s="68"/>
      <c r="G110" s="68">
        <f t="shared" si="98"/>
        <v>836.41312800000003</v>
      </c>
      <c r="H110" s="68"/>
    </row>
    <row r="111" spans="1:8" x14ac:dyDescent="0.25">
      <c r="A111" s="69"/>
      <c r="B111" s="66" t="s">
        <v>29</v>
      </c>
      <c r="C111" s="67">
        <v>0.08</v>
      </c>
      <c r="D111" s="68">
        <v>24019547.370000001</v>
      </c>
      <c r="E111" s="68">
        <f t="shared" si="97"/>
        <v>960781.89480000001</v>
      </c>
      <c r="F111" s="68"/>
      <c r="G111" s="68">
        <f t="shared" si="98"/>
        <v>1844701.238016</v>
      </c>
      <c r="H111" s="68"/>
    </row>
    <row r="112" spans="1:8" x14ac:dyDescent="0.25">
      <c r="A112" s="70"/>
      <c r="B112" s="71" t="s">
        <v>25</v>
      </c>
      <c r="C112" s="72"/>
      <c r="D112" s="73">
        <f t="shared" ref="D112:E112" si="99">SUM(D109:D111)</f>
        <v>24026962.380000003</v>
      </c>
      <c r="E112" s="73">
        <f t="shared" si="99"/>
        <v>961226.79540000006</v>
      </c>
      <c r="F112" s="74">
        <f>E112/D112</f>
        <v>4.000617224090397E-2</v>
      </c>
      <c r="G112" s="73">
        <f t="shared" ref="G112" si="100">SUM(G109:G111)</f>
        <v>1845537.651144</v>
      </c>
      <c r="H112" s="74">
        <f>G112/D112</f>
        <v>7.6811110033627145E-2</v>
      </c>
    </row>
    <row r="113" spans="1:8" x14ac:dyDescent="0.25">
      <c r="A113" s="75" t="s">
        <v>30</v>
      </c>
      <c r="B113" s="76" t="s">
        <v>18</v>
      </c>
      <c r="C113" s="77">
        <v>0.06</v>
      </c>
      <c r="D113" s="78">
        <v>1790492.1500000001</v>
      </c>
      <c r="E113" s="78">
        <f t="shared" ref="E113:E119" si="101">D113/2*$C113</f>
        <v>53714.764500000005</v>
      </c>
      <c r="F113" s="78"/>
      <c r="G113" s="78">
        <f t="shared" ref="G113:G119" si="102">(D113-E113)*C113</f>
        <v>104206.64313</v>
      </c>
      <c r="H113" s="78"/>
    </row>
    <row r="114" spans="1:8" x14ac:dyDescent="0.25">
      <c r="A114" s="79" t="s">
        <v>31</v>
      </c>
      <c r="B114" s="76" t="s">
        <v>21</v>
      </c>
      <c r="C114" s="77">
        <v>1</v>
      </c>
      <c r="D114" s="78">
        <v>0</v>
      </c>
      <c r="E114" s="78">
        <f t="shared" si="101"/>
        <v>0</v>
      </c>
      <c r="F114" s="78"/>
      <c r="G114" s="78">
        <f t="shared" si="102"/>
        <v>0</v>
      </c>
      <c r="H114" s="78"/>
    </row>
    <row r="115" spans="1:8" x14ac:dyDescent="0.25">
      <c r="A115" s="79"/>
      <c r="B115" s="76" t="s">
        <v>32</v>
      </c>
      <c r="C115" s="77">
        <v>0.08</v>
      </c>
      <c r="D115" s="78">
        <v>0</v>
      </c>
      <c r="E115" s="78">
        <f t="shared" si="101"/>
        <v>0</v>
      </c>
      <c r="F115" s="78"/>
      <c r="G115" s="78">
        <f t="shared" si="102"/>
        <v>0</v>
      </c>
      <c r="H115" s="78"/>
    </row>
    <row r="116" spans="1:8" x14ac:dyDescent="0.25">
      <c r="A116" s="79"/>
      <c r="B116" s="76" t="s">
        <v>28</v>
      </c>
      <c r="C116" s="77">
        <v>0.12</v>
      </c>
      <c r="D116" s="78">
        <v>65283.43</v>
      </c>
      <c r="E116" s="78">
        <f t="shared" si="101"/>
        <v>3917.0057999999999</v>
      </c>
      <c r="F116" s="78"/>
      <c r="G116" s="78">
        <f t="shared" si="102"/>
        <v>7363.9709039999998</v>
      </c>
      <c r="H116" s="78"/>
    </row>
    <row r="117" spans="1:8" x14ac:dyDescent="0.25">
      <c r="A117" s="79"/>
      <c r="B117" s="76" t="s">
        <v>29</v>
      </c>
      <c r="C117" s="77">
        <v>0.08</v>
      </c>
      <c r="D117" s="78">
        <v>84420166.12000002</v>
      </c>
      <c r="E117" s="78">
        <f t="shared" si="101"/>
        <v>3376806.6448000008</v>
      </c>
      <c r="F117" s="78"/>
      <c r="G117" s="78">
        <f t="shared" si="102"/>
        <v>6483468.7580160014</v>
      </c>
      <c r="H117" s="78"/>
    </row>
    <row r="118" spans="1:8" x14ac:dyDescent="0.25">
      <c r="A118" s="79"/>
      <c r="B118" s="76" t="s">
        <v>23</v>
      </c>
      <c r="C118" s="77">
        <v>0.55000000000000004</v>
      </c>
      <c r="D118" s="78">
        <v>40591.96</v>
      </c>
      <c r="E118" s="78">
        <f t="shared" si="101"/>
        <v>11162.789000000001</v>
      </c>
      <c r="F118" s="78"/>
      <c r="G118" s="78">
        <f t="shared" si="102"/>
        <v>16186.04405</v>
      </c>
      <c r="H118" s="78"/>
    </row>
    <row r="119" spans="1:8" x14ac:dyDescent="0.25">
      <c r="A119" s="79"/>
      <c r="B119" s="76" t="s">
        <v>24</v>
      </c>
      <c r="C119" s="77">
        <v>0.2</v>
      </c>
      <c r="D119" s="78">
        <v>11832.74</v>
      </c>
      <c r="E119" s="78">
        <f t="shared" si="101"/>
        <v>1183.2740000000001</v>
      </c>
      <c r="F119" s="78"/>
      <c r="G119" s="78">
        <f t="shared" si="102"/>
        <v>2129.8932</v>
      </c>
      <c r="H119" s="78"/>
    </row>
    <row r="120" spans="1:8" x14ac:dyDescent="0.25">
      <c r="A120" s="79"/>
      <c r="B120" s="80" t="s">
        <v>25</v>
      </c>
      <c r="C120" s="77"/>
      <c r="D120" s="81">
        <f t="shared" ref="D120:E120" si="103">SUM(D113:D119)</f>
        <v>86328366.400000006</v>
      </c>
      <c r="E120" s="81">
        <f t="shared" si="103"/>
        <v>3446784.4781000009</v>
      </c>
      <c r="F120" s="82">
        <f>E120/D120</f>
        <v>3.9926441583863916E-2</v>
      </c>
      <c r="G120" s="81">
        <f t="shared" ref="G120" si="104">SUM(G113:G119)</f>
        <v>6613355.3093000008</v>
      </c>
      <c r="H120" s="82">
        <f>G120/D120</f>
        <v>7.6606978506429849E-2</v>
      </c>
    </row>
    <row r="121" spans="1:8" x14ac:dyDescent="0.25">
      <c r="A121" s="83" t="s">
        <v>33</v>
      </c>
      <c r="B121" s="84" t="s">
        <v>18</v>
      </c>
      <c r="C121" s="85">
        <v>0.06</v>
      </c>
      <c r="D121" s="86">
        <v>3038065.31</v>
      </c>
      <c r="E121" s="86">
        <f t="shared" ref="E121:E126" si="105">D121/2*$C121</f>
        <v>91141.959300000002</v>
      </c>
      <c r="F121" s="86"/>
      <c r="G121" s="86">
        <f t="shared" ref="G121:G126" si="106">(D121-E121)*C121</f>
        <v>176815.40104199998</v>
      </c>
      <c r="H121" s="86"/>
    </row>
    <row r="122" spans="1:8" x14ac:dyDescent="0.25">
      <c r="A122" s="87" t="s">
        <v>34</v>
      </c>
      <c r="B122" s="84" t="s">
        <v>21</v>
      </c>
      <c r="C122" s="85">
        <v>1</v>
      </c>
      <c r="D122" s="86">
        <v>1999839</v>
      </c>
      <c r="E122" s="86">
        <f t="shared" si="105"/>
        <v>999919.5</v>
      </c>
      <c r="F122" s="86"/>
      <c r="G122" s="86">
        <f t="shared" si="106"/>
        <v>999919.5</v>
      </c>
      <c r="H122" s="86"/>
    </row>
    <row r="123" spans="1:8" x14ac:dyDescent="0.25">
      <c r="A123" s="87"/>
      <c r="B123" s="84" t="s">
        <v>28</v>
      </c>
      <c r="C123" s="85">
        <v>0.12</v>
      </c>
      <c r="D123" s="86">
        <v>1741467.56</v>
      </c>
      <c r="E123" s="86">
        <f t="shared" si="105"/>
        <v>104488.0536</v>
      </c>
      <c r="F123" s="86"/>
      <c r="G123" s="86">
        <f t="shared" si="106"/>
        <v>196437.54076800001</v>
      </c>
      <c r="H123" s="86"/>
    </row>
    <row r="124" spans="1:8" x14ac:dyDescent="0.25">
      <c r="A124" s="87"/>
      <c r="B124" s="84" t="s">
        <v>29</v>
      </c>
      <c r="C124" s="85">
        <v>0.08</v>
      </c>
      <c r="D124" s="86">
        <v>45413624.660000004</v>
      </c>
      <c r="E124" s="86">
        <f t="shared" si="105"/>
        <v>1816544.9864000003</v>
      </c>
      <c r="F124" s="86"/>
      <c r="G124" s="86">
        <f t="shared" si="106"/>
        <v>3487766.3738880004</v>
      </c>
      <c r="H124" s="86"/>
    </row>
    <row r="125" spans="1:8" x14ac:dyDescent="0.25">
      <c r="A125" s="87"/>
      <c r="B125" s="84" t="s">
        <v>23</v>
      </c>
      <c r="C125" s="85">
        <v>0.55000000000000004</v>
      </c>
      <c r="D125" s="86">
        <v>1599999.94</v>
      </c>
      <c r="E125" s="86">
        <f t="shared" si="105"/>
        <v>439999.98350000003</v>
      </c>
      <c r="F125" s="86"/>
      <c r="G125" s="86">
        <f t="shared" si="106"/>
        <v>637999.97607500001</v>
      </c>
      <c r="H125" s="86"/>
    </row>
    <row r="126" spans="1:8" x14ac:dyDescent="0.25">
      <c r="A126" s="87"/>
      <c r="B126" s="84" t="s">
        <v>24</v>
      </c>
      <c r="C126" s="85">
        <v>0.2</v>
      </c>
      <c r="D126" s="86">
        <v>2178937.64</v>
      </c>
      <c r="E126" s="86">
        <f t="shared" si="105"/>
        <v>217893.76400000002</v>
      </c>
      <c r="F126" s="86"/>
      <c r="G126" s="86">
        <f t="shared" si="106"/>
        <v>392208.77520000003</v>
      </c>
      <c r="H126" s="86"/>
    </row>
    <row r="127" spans="1:8" x14ac:dyDescent="0.25">
      <c r="A127" s="88"/>
      <c r="B127" s="89" t="s">
        <v>25</v>
      </c>
      <c r="C127" s="90"/>
      <c r="D127" s="91">
        <f t="shared" ref="D127:E127" si="107">SUM(D121:D126)</f>
        <v>55971934.109999999</v>
      </c>
      <c r="E127" s="91">
        <f t="shared" si="107"/>
        <v>3669988.2468000003</v>
      </c>
      <c r="F127" s="92">
        <f>E127/D127</f>
        <v>6.5568365738219447E-2</v>
      </c>
      <c r="G127" s="91">
        <f t="shared" ref="G127" si="108">SUM(G121:G126)</f>
        <v>5891147.5669730008</v>
      </c>
      <c r="H127" s="92">
        <f>G127/D127</f>
        <v>0.10525181344270329</v>
      </c>
    </row>
    <row r="128" spans="1:8" x14ac:dyDescent="0.25">
      <c r="A128" s="93" t="s">
        <v>35</v>
      </c>
      <c r="B128" s="94"/>
      <c r="C128" s="95"/>
      <c r="D128" s="96">
        <f t="shared" ref="D128:E128" si="109">D127+D120+D112+D108</f>
        <v>191905025.63999999</v>
      </c>
      <c r="E128" s="96">
        <f t="shared" si="109"/>
        <v>10409036.803850003</v>
      </c>
      <c r="F128" s="97"/>
      <c r="G128" s="96">
        <f t="shared" ref="G128" si="110">G127+G120+G112+G108</f>
        <v>17724295.286021501</v>
      </c>
      <c r="H128" s="97"/>
    </row>
    <row r="132" spans="1:6" x14ac:dyDescent="0.25">
      <c r="A132" s="49" t="s">
        <v>42</v>
      </c>
    </row>
    <row r="133" spans="1:6" ht="34.5" x14ac:dyDescent="0.25">
      <c r="A133" s="50" t="s">
        <v>0</v>
      </c>
      <c r="B133" s="51" t="s">
        <v>1</v>
      </c>
      <c r="C133" s="52" t="s">
        <v>2</v>
      </c>
      <c r="D133" s="53" t="s">
        <v>14</v>
      </c>
      <c r="E133" s="53" t="s">
        <v>15</v>
      </c>
      <c r="F133" s="53" t="s">
        <v>16</v>
      </c>
    </row>
    <row r="134" spans="1:6" x14ac:dyDescent="0.25">
      <c r="A134" s="54" t="s">
        <v>17</v>
      </c>
      <c r="B134" s="55" t="s">
        <v>18</v>
      </c>
      <c r="C134" s="56">
        <v>0.06</v>
      </c>
      <c r="D134" s="57">
        <v>1725954.2400000002</v>
      </c>
      <c r="E134" s="57">
        <f t="shared" ref="E134:E139" si="111">D134/2*$C134</f>
        <v>51778.627200000003</v>
      </c>
      <c r="F134" s="57"/>
    </row>
    <row r="135" spans="1:6" x14ac:dyDescent="0.25">
      <c r="A135" s="58" t="s">
        <v>19</v>
      </c>
      <c r="B135" s="55" t="s">
        <v>20</v>
      </c>
      <c r="C135" s="56">
        <v>0.3</v>
      </c>
      <c r="D135" s="57">
        <v>134931.35999999999</v>
      </c>
      <c r="E135" s="57">
        <f t="shared" si="111"/>
        <v>20239.703999999998</v>
      </c>
      <c r="F135" s="57"/>
    </row>
    <row r="136" spans="1:6" x14ac:dyDescent="0.25">
      <c r="A136" s="58"/>
      <c r="B136" s="55" t="s">
        <v>21</v>
      </c>
      <c r="C136" s="56">
        <v>1</v>
      </c>
      <c r="D136" s="57">
        <v>1714111</v>
      </c>
      <c r="E136" s="57">
        <f t="shared" si="111"/>
        <v>857055.5</v>
      </c>
      <c r="F136" s="57"/>
    </row>
    <row r="137" spans="1:6" x14ac:dyDescent="0.25">
      <c r="A137" s="59"/>
      <c r="B137" s="55" t="s">
        <v>22</v>
      </c>
      <c r="C137" s="56">
        <v>0.05</v>
      </c>
      <c r="D137" s="57">
        <v>1024147.55</v>
      </c>
      <c r="E137" s="57">
        <f t="shared" si="111"/>
        <v>25603.688750000001</v>
      </c>
      <c r="F137" s="57"/>
    </row>
    <row r="138" spans="1:6" x14ac:dyDescent="0.25">
      <c r="A138" s="58"/>
      <c r="B138" s="55" t="s">
        <v>23</v>
      </c>
      <c r="C138" s="56">
        <v>0.55000000000000004</v>
      </c>
      <c r="D138" s="57">
        <v>2689669.55</v>
      </c>
      <c r="E138" s="57">
        <f t="shared" si="111"/>
        <v>739659.12624999997</v>
      </c>
      <c r="F138" s="57"/>
    </row>
    <row r="139" spans="1:6" x14ac:dyDescent="0.25">
      <c r="A139" s="58"/>
      <c r="B139" s="55" t="s">
        <v>24</v>
      </c>
      <c r="C139" s="56">
        <v>0.2</v>
      </c>
      <c r="D139" s="57">
        <v>1203041.8999999999</v>
      </c>
      <c r="E139" s="57">
        <f t="shared" si="111"/>
        <v>120304.19</v>
      </c>
      <c r="F139" s="57"/>
    </row>
    <row r="140" spans="1:6" x14ac:dyDescent="0.25">
      <c r="A140" s="60"/>
      <c r="B140" s="61" t="s">
        <v>25</v>
      </c>
      <c r="C140" s="62"/>
      <c r="D140" s="63">
        <f t="shared" ref="D140:E140" si="112">SUM(D134:D139)</f>
        <v>8491855.5999999996</v>
      </c>
      <c r="E140" s="63">
        <f t="shared" si="112"/>
        <v>1814640.8361999998</v>
      </c>
      <c r="F140" s="64">
        <f>E140/D140</f>
        <v>0.21369190924537151</v>
      </c>
    </row>
    <row r="141" spans="1:6" x14ac:dyDescent="0.25">
      <c r="A141" s="65" t="s">
        <v>26</v>
      </c>
      <c r="B141" s="66" t="s">
        <v>18</v>
      </c>
      <c r="C141" s="67">
        <v>0.06</v>
      </c>
      <c r="D141" s="68">
        <v>0</v>
      </c>
      <c r="E141" s="68">
        <f t="shared" ref="E141:E143" si="113">D141/2*$C141</f>
        <v>0</v>
      </c>
      <c r="F141" s="68"/>
    </row>
    <row r="142" spans="1:6" x14ac:dyDescent="0.25">
      <c r="A142" s="69" t="s">
        <v>27</v>
      </c>
      <c r="B142" s="66" t="s">
        <v>28</v>
      </c>
      <c r="C142" s="67">
        <v>0.12</v>
      </c>
      <c r="D142" s="68">
        <v>8129.5599999999995</v>
      </c>
      <c r="E142" s="68">
        <f t="shared" si="113"/>
        <v>487.77359999999993</v>
      </c>
      <c r="F142" s="68"/>
    </row>
    <row r="143" spans="1:6" x14ac:dyDescent="0.25">
      <c r="A143" s="69"/>
      <c r="B143" s="66" t="s">
        <v>29</v>
      </c>
      <c r="C143" s="67">
        <v>0.08</v>
      </c>
      <c r="D143" s="68">
        <v>42362585.400000006</v>
      </c>
      <c r="E143" s="68">
        <f t="shared" si="113"/>
        <v>1694503.4160000002</v>
      </c>
      <c r="F143" s="68"/>
    </row>
    <row r="144" spans="1:6" x14ac:dyDescent="0.25">
      <c r="A144" s="70"/>
      <c r="B144" s="71" t="s">
        <v>25</v>
      </c>
      <c r="C144" s="72"/>
      <c r="D144" s="73">
        <f t="shared" ref="D144:E144" si="114">SUM(D141:D143)</f>
        <v>42370714.960000008</v>
      </c>
      <c r="E144" s="73">
        <f t="shared" si="114"/>
        <v>1694991.1896000002</v>
      </c>
      <c r="F144" s="74">
        <f>E144/D144</f>
        <v>4.00038373485119E-2</v>
      </c>
    </row>
    <row r="145" spans="1:6" x14ac:dyDescent="0.25">
      <c r="A145" s="75" t="s">
        <v>30</v>
      </c>
      <c r="B145" s="76" t="s">
        <v>18</v>
      </c>
      <c r="C145" s="77">
        <v>0.06</v>
      </c>
      <c r="D145" s="78">
        <v>1565775.54</v>
      </c>
      <c r="E145" s="78">
        <f t="shared" ref="E145:E151" si="115">D145/2*$C145</f>
        <v>46973.266199999998</v>
      </c>
      <c r="F145" s="78"/>
    </row>
    <row r="146" spans="1:6" x14ac:dyDescent="0.25">
      <c r="A146" s="79" t="s">
        <v>31</v>
      </c>
      <c r="B146" s="76" t="s">
        <v>21</v>
      </c>
      <c r="C146" s="77">
        <v>1</v>
      </c>
      <c r="D146" s="78">
        <v>0</v>
      </c>
      <c r="E146" s="78">
        <f t="shared" si="115"/>
        <v>0</v>
      </c>
      <c r="F146" s="78"/>
    </row>
    <row r="147" spans="1:6" x14ac:dyDescent="0.25">
      <c r="A147" s="79"/>
      <c r="B147" s="76" t="s">
        <v>32</v>
      </c>
      <c r="C147" s="77">
        <v>0.08</v>
      </c>
      <c r="D147" s="78">
        <v>0</v>
      </c>
      <c r="E147" s="78">
        <f t="shared" si="115"/>
        <v>0</v>
      </c>
      <c r="F147" s="78"/>
    </row>
    <row r="148" spans="1:6" x14ac:dyDescent="0.25">
      <c r="A148" s="79"/>
      <c r="B148" s="76" t="s">
        <v>28</v>
      </c>
      <c r="C148" s="77">
        <v>0.12</v>
      </c>
      <c r="D148" s="78">
        <v>67000.710000000006</v>
      </c>
      <c r="E148" s="78">
        <f t="shared" si="115"/>
        <v>4020.0426000000002</v>
      </c>
      <c r="F148" s="78"/>
    </row>
    <row r="149" spans="1:6" x14ac:dyDescent="0.25">
      <c r="A149" s="79"/>
      <c r="B149" s="76" t="s">
        <v>29</v>
      </c>
      <c r="C149" s="77">
        <v>0.08</v>
      </c>
      <c r="D149" s="78">
        <v>94231340.230000019</v>
      </c>
      <c r="E149" s="78">
        <f t="shared" si="115"/>
        <v>3769253.6092000008</v>
      </c>
      <c r="F149" s="78"/>
    </row>
    <row r="150" spans="1:6" x14ac:dyDescent="0.25">
      <c r="A150" s="79"/>
      <c r="B150" s="76" t="s">
        <v>23</v>
      </c>
      <c r="C150" s="77">
        <v>0.55000000000000004</v>
      </c>
      <c r="D150" s="78">
        <v>41361.42</v>
      </c>
      <c r="E150" s="78">
        <f t="shared" si="115"/>
        <v>11374.390500000001</v>
      </c>
      <c r="F150" s="78"/>
    </row>
    <row r="151" spans="1:6" x14ac:dyDescent="0.25">
      <c r="A151" s="79"/>
      <c r="B151" s="76" t="s">
        <v>24</v>
      </c>
      <c r="C151" s="77">
        <v>0.2</v>
      </c>
      <c r="D151" s="78">
        <v>12141.63</v>
      </c>
      <c r="E151" s="78">
        <f t="shared" si="115"/>
        <v>1214.163</v>
      </c>
      <c r="F151" s="78"/>
    </row>
    <row r="152" spans="1:6" x14ac:dyDescent="0.25">
      <c r="A152" s="79"/>
      <c r="B152" s="80" t="s">
        <v>25</v>
      </c>
      <c r="C152" s="77"/>
      <c r="D152" s="81">
        <f t="shared" ref="D152:E152" si="116">SUM(D145:D151)</f>
        <v>95917619.530000016</v>
      </c>
      <c r="E152" s="81">
        <f t="shared" si="116"/>
        <v>3832835.4715000009</v>
      </c>
      <c r="F152" s="82">
        <f>E152/D152</f>
        <v>3.9959660073728274E-2</v>
      </c>
    </row>
    <row r="153" spans="1:6" x14ac:dyDescent="0.25">
      <c r="A153" s="83" t="s">
        <v>33</v>
      </c>
      <c r="B153" s="84" t="s">
        <v>18</v>
      </c>
      <c r="C153" s="85">
        <v>0.06</v>
      </c>
      <c r="D153" s="86">
        <v>6084009.7300000004</v>
      </c>
      <c r="E153" s="86">
        <f t="shared" ref="E153:E158" si="117">D153/2*$C153</f>
        <v>182520.29190000001</v>
      </c>
      <c r="F153" s="86"/>
    </row>
    <row r="154" spans="1:6" x14ac:dyDescent="0.25">
      <c r="A154" s="87" t="s">
        <v>34</v>
      </c>
      <c r="B154" s="84" t="s">
        <v>21</v>
      </c>
      <c r="C154" s="85">
        <v>1</v>
      </c>
      <c r="D154" s="86">
        <v>593158</v>
      </c>
      <c r="E154" s="86">
        <f t="shared" si="117"/>
        <v>296579</v>
      </c>
      <c r="F154" s="86"/>
    </row>
    <row r="155" spans="1:6" x14ac:dyDescent="0.25">
      <c r="A155" s="87"/>
      <c r="B155" s="84" t="s">
        <v>28</v>
      </c>
      <c r="C155" s="85">
        <v>0.12</v>
      </c>
      <c r="D155" s="86">
        <v>1611966.9</v>
      </c>
      <c r="E155" s="86">
        <f t="shared" si="117"/>
        <v>96718.013999999996</v>
      </c>
      <c r="F155" s="86"/>
    </row>
    <row r="156" spans="1:6" x14ac:dyDescent="0.25">
      <c r="A156" s="87"/>
      <c r="B156" s="84" t="s">
        <v>29</v>
      </c>
      <c r="C156" s="85">
        <v>0.08</v>
      </c>
      <c r="D156" s="86">
        <v>53346307.739999995</v>
      </c>
      <c r="E156" s="86">
        <f t="shared" si="117"/>
        <v>2133852.3095999998</v>
      </c>
      <c r="F156" s="86"/>
    </row>
    <row r="157" spans="1:6" x14ac:dyDescent="0.25">
      <c r="A157" s="87"/>
      <c r="B157" s="84" t="s">
        <v>23</v>
      </c>
      <c r="C157" s="85">
        <v>0.55000000000000004</v>
      </c>
      <c r="D157" s="86">
        <v>0</v>
      </c>
      <c r="E157" s="86">
        <f t="shared" si="117"/>
        <v>0</v>
      </c>
      <c r="F157" s="86"/>
    </row>
    <row r="158" spans="1:6" x14ac:dyDescent="0.25">
      <c r="A158" s="87"/>
      <c r="B158" s="84" t="s">
        <v>24</v>
      </c>
      <c r="C158" s="85">
        <v>0.2</v>
      </c>
      <c r="D158" s="86">
        <v>365885.51</v>
      </c>
      <c r="E158" s="86">
        <f t="shared" si="117"/>
        <v>36588.550999999999</v>
      </c>
      <c r="F158" s="86"/>
    </row>
    <row r="159" spans="1:6" x14ac:dyDescent="0.25">
      <c r="A159" s="88"/>
      <c r="B159" s="89" t="s">
        <v>25</v>
      </c>
      <c r="C159" s="90"/>
      <c r="D159" s="91">
        <f t="shared" ref="D159:E159" si="118">SUM(D153:D158)</f>
        <v>62001327.879999995</v>
      </c>
      <c r="E159" s="91">
        <f t="shared" si="118"/>
        <v>2746258.1664999998</v>
      </c>
      <c r="F159" s="92">
        <f>E159/D159</f>
        <v>4.4293537903175632E-2</v>
      </c>
    </row>
    <row r="160" spans="1:6" x14ac:dyDescent="0.25">
      <c r="A160" s="93" t="s">
        <v>35</v>
      </c>
      <c r="B160" s="94"/>
      <c r="C160" s="95"/>
      <c r="D160" s="96">
        <f t="shared" ref="D160:E160" si="119">D159+D152+D144+D140</f>
        <v>208781517.97000003</v>
      </c>
      <c r="E160" s="96">
        <f t="shared" si="119"/>
        <v>10088725.663800001</v>
      </c>
      <c r="F160" s="9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Average CCA 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Bettina</dc:creator>
  <cp:lastModifiedBy>Casqueira, Charlotte</cp:lastModifiedBy>
  <dcterms:created xsi:type="dcterms:W3CDTF">2025-11-03T01:04:30Z</dcterms:created>
  <dcterms:modified xsi:type="dcterms:W3CDTF">2025-11-03T20:35:27Z</dcterms:modified>
</cp:coreProperties>
</file>