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ucd\.syncclient\1718713451123\cucduong@hydroottawa.com\1_0NaDz5jaOHaesCbPL9TBKm_WTVX0TMV\"/>
    </mc:Choice>
  </mc:AlternateContent>
  <xr:revisionPtr revIDLastSave="0" documentId="13_ncr:1_{59BD1496-54B7-4733-B5B4-FD155660FCC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able" sheetId="1" r:id="rId1"/>
    <sheet name="1st year only" sheetId="2" r:id="rId2"/>
    <sheet name="CDM 2026 to 2030" sheetId="3" r:id="rId3"/>
    <sheet name="IESO persist tab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3" l="1"/>
  <c r="V167" i="2" s="1"/>
  <c r="P32" i="3"/>
  <c r="N32" i="3"/>
  <c r="K32" i="3"/>
  <c r="L31" i="3"/>
  <c r="Q166" i="2" s="1"/>
  <c r="K31" i="3"/>
  <c r="K26" i="3"/>
  <c r="K25" i="3"/>
  <c r="K15" i="3"/>
  <c r="L15" i="3" s="1"/>
  <c r="L36" i="3" s="1"/>
  <c r="Q171" i="2" s="1"/>
  <c r="K14" i="3"/>
  <c r="K13" i="3"/>
  <c r="K12" i="3"/>
  <c r="Q11" i="3"/>
  <c r="P11" i="3"/>
  <c r="O11" i="3"/>
  <c r="O32" i="3" s="1"/>
  <c r="T167" i="2" s="1"/>
  <c r="N11" i="3"/>
  <c r="M11" i="3"/>
  <c r="M32" i="3" s="1"/>
  <c r="R167" i="2" s="1"/>
  <c r="L11" i="3"/>
  <c r="L32" i="3" s="1"/>
  <c r="Q167" i="2" s="1"/>
  <c r="K11" i="3"/>
  <c r="M10" i="3"/>
  <c r="M31" i="3" s="1"/>
  <c r="R166" i="2" s="1"/>
  <c r="L10" i="3"/>
  <c r="K10" i="3"/>
  <c r="K9" i="3"/>
  <c r="K30" i="3" s="1"/>
  <c r="P165" i="2" s="1"/>
  <c r="K8" i="3"/>
  <c r="K7" i="3"/>
  <c r="K6" i="3"/>
  <c r="L5" i="3"/>
  <c r="K5" i="3"/>
  <c r="M4" i="3"/>
  <c r="M25" i="3" s="1"/>
  <c r="R160" i="2" s="1"/>
  <c r="L4" i="3"/>
  <c r="L25" i="3" s="1"/>
  <c r="Q160" i="2" s="1"/>
  <c r="K4" i="3"/>
  <c r="K3" i="3"/>
  <c r="L3" i="3" s="1"/>
  <c r="N174" i="2"/>
  <c r="M174" i="2"/>
  <c r="J174" i="2"/>
  <c r="O173" i="2"/>
  <c r="O174" i="2" s="1"/>
  <c r="M10" i="1" s="1"/>
  <c r="O10" i="1" s="1"/>
  <c r="N173" i="2"/>
  <c r="M173" i="2"/>
  <c r="L173" i="2"/>
  <c r="L174" i="2" s="1"/>
  <c r="M7" i="1" s="1"/>
  <c r="O7" i="1" s="1"/>
  <c r="K173" i="2"/>
  <c r="K174" i="2" s="1"/>
  <c r="M6" i="1" s="1"/>
  <c r="O6" i="1" s="1"/>
  <c r="J173" i="2"/>
  <c r="V170" i="2"/>
  <c r="U170" i="2"/>
  <c r="T170" i="2"/>
  <c r="S170" i="2"/>
  <c r="R170" i="2"/>
  <c r="Q170" i="2"/>
  <c r="P170" i="2"/>
  <c r="U167" i="2"/>
  <c r="S167" i="2"/>
  <c r="P167" i="2"/>
  <c r="P166" i="2"/>
  <c r="V164" i="2"/>
  <c r="U164" i="2"/>
  <c r="T164" i="2"/>
  <c r="S164" i="2"/>
  <c r="R164" i="2"/>
  <c r="Q164" i="2"/>
  <c r="P164" i="2"/>
  <c r="P161" i="2"/>
  <c r="P160" i="2"/>
  <c r="G18" i="1"/>
  <c r="J17" i="1" s="1"/>
  <c r="L17" i="1" s="1"/>
  <c r="G17" i="1"/>
  <c r="J16" i="1" s="1"/>
  <c r="L16" i="1" s="1"/>
  <c r="G16" i="1"/>
  <c r="J15" i="1" s="1"/>
  <c r="L15" i="1" s="1"/>
  <c r="G15" i="1"/>
  <c r="J14" i="1" s="1"/>
  <c r="L14" i="1" s="1"/>
  <c r="G14" i="1"/>
  <c r="J13" i="1" s="1"/>
  <c r="L13" i="1" s="1"/>
  <c r="G13" i="1"/>
  <c r="J12" i="1" s="1"/>
  <c r="L12" i="1" s="1"/>
  <c r="G12" i="1"/>
  <c r="J11" i="1" s="1"/>
  <c r="L11" i="1" s="1"/>
  <c r="G11" i="1"/>
  <c r="J10" i="1" s="1"/>
  <c r="L10" i="1" s="1"/>
  <c r="G10" i="1"/>
  <c r="J9" i="1" s="1"/>
  <c r="L9" i="1" s="1"/>
  <c r="M9" i="1"/>
  <c r="O9" i="1" s="1"/>
  <c r="G9" i="1"/>
  <c r="J8" i="1" s="1"/>
  <c r="L8" i="1" s="1"/>
  <c r="Q8" i="1" s="1"/>
  <c r="M8" i="1"/>
  <c r="O8" i="1" s="1"/>
  <c r="G8" i="1"/>
  <c r="J7" i="1" s="1"/>
  <c r="L7" i="1" s="1"/>
  <c r="Q7" i="1" s="1"/>
  <c r="G7" i="1"/>
  <c r="J6" i="1" s="1"/>
  <c r="L6" i="1" s="1"/>
  <c r="Q6" i="1" s="1"/>
  <c r="G6" i="1"/>
  <c r="J5" i="1" s="1"/>
  <c r="L5" i="1" s="1"/>
  <c r="M5" i="1"/>
  <c r="O5" i="1" s="1"/>
  <c r="G5" i="1"/>
  <c r="Q10" i="1" l="1"/>
  <c r="Q5" i="1"/>
  <c r="L24" i="3"/>
  <c r="Q9" i="1"/>
  <c r="M3" i="3"/>
  <c r="N3" i="3" s="1"/>
  <c r="M9" i="3"/>
  <c r="M30" i="3" s="1"/>
  <c r="R165" i="2" s="1"/>
  <c r="M15" i="3"/>
  <c r="M36" i="3" s="1"/>
  <c r="R171" i="2" s="1"/>
  <c r="K24" i="3"/>
  <c r="N15" i="3"/>
  <c r="N36" i="3" s="1"/>
  <c r="S171" i="2" s="1"/>
  <c r="M5" i="3"/>
  <c r="M26" i="3" s="1"/>
  <c r="R161" i="2" s="1"/>
  <c r="O15" i="3"/>
  <c r="O36" i="3" s="1"/>
  <c r="T171" i="2" s="1"/>
  <c r="L7" i="3"/>
  <c r="L13" i="3"/>
  <c r="L26" i="3"/>
  <c r="Q161" i="2" s="1"/>
  <c r="K34" i="3"/>
  <c r="P169" i="2" s="1"/>
  <c r="M7" i="3"/>
  <c r="M28" i="3" s="1"/>
  <c r="R163" i="2" s="1"/>
  <c r="M13" i="3"/>
  <c r="M34" i="3" s="1"/>
  <c r="R169" i="2" s="1"/>
  <c r="K28" i="3"/>
  <c r="P163" i="2" s="1"/>
  <c r="K18" i="3"/>
  <c r="N4" i="3"/>
  <c r="L6" i="3"/>
  <c r="N10" i="3"/>
  <c r="L12" i="3"/>
  <c r="K33" i="3"/>
  <c r="P168" i="2" s="1"/>
  <c r="K27" i="3"/>
  <c r="P162" i="2" s="1"/>
  <c r="K36" i="3"/>
  <c r="P171" i="2" s="1"/>
  <c r="L9" i="3"/>
  <c r="L30" i="3" s="1"/>
  <c r="Q165" i="2" s="1"/>
  <c r="N24" i="3" l="1"/>
  <c r="N31" i="3"/>
  <c r="S166" i="2" s="1"/>
  <c r="O10" i="3"/>
  <c r="O31" i="3" s="1"/>
  <c r="T166" i="2" s="1"/>
  <c r="N25" i="3"/>
  <c r="S160" i="2" s="1"/>
  <c r="O4" i="3"/>
  <c r="O13" i="3"/>
  <c r="O34" i="3" s="1"/>
  <c r="T169" i="2" s="1"/>
  <c r="L33" i="3"/>
  <c r="Q168" i="2" s="1"/>
  <c r="M12" i="3"/>
  <c r="N12" i="3" s="1"/>
  <c r="N33" i="3" s="1"/>
  <c r="S168" i="2" s="1"/>
  <c r="N5" i="3"/>
  <c r="O5" i="3"/>
  <c r="O26" i="3" s="1"/>
  <c r="T161" i="2" s="1"/>
  <c r="N9" i="3"/>
  <c r="N30" i="3" s="1"/>
  <c r="S165" i="2" s="1"/>
  <c r="N13" i="3"/>
  <c r="N34" i="3" s="1"/>
  <c r="S169" i="2" s="1"/>
  <c r="P13" i="3"/>
  <c r="P34" i="3" s="1"/>
  <c r="U169" i="2" s="1"/>
  <c r="L34" i="3"/>
  <c r="Q169" i="2" s="1"/>
  <c r="P5" i="3"/>
  <c r="P26" i="3" s="1"/>
  <c r="U161" i="2" s="1"/>
  <c r="K39" i="3"/>
  <c r="P159" i="2"/>
  <c r="P173" i="2" s="1"/>
  <c r="P174" i="2" s="1"/>
  <c r="M11" i="1" s="1"/>
  <c r="O11" i="1" s="1"/>
  <c r="Q11" i="1" s="1"/>
  <c r="Q159" i="2"/>
  <c r="O9" i="3"/>
  <c r="O30" i="3" s="1"/>
  <c r="T165" i="2" s="1"/>
  <c r="L27" i="3"/>
  <c r="Q162" i="2" s="1"/>
  <c r="M6" i="3"/>
  <c r="M18" i="3"/>
  <c r="M24" i="3"/>
  <c r="O3" i="3"/>
  <c r="P15" i="3"/>
  <c r="N7" i="3"/>
  <c r="N28" i="3" s="1"/>
  <c r="S163" i="2" s="1"/>
  <c r="L28" i="3"/>
  <c r="Q163" i="2" s="1"/>
  <c r="L18" i="3"/>
  <c r="O12" i="3" l="1"/>
  <c r="O33" i="3" s="1"/>
  <c r="T168" i="2" s="1"/>
  <c r="M27" i="3"/>
  <c r="R162" i="2" s="1"/>
  <c r="Q13" i="3"/>
  <c r="Q34" i="3" s="1"/>
  <c r="V169" i="2" s="1"/>
  <c r="O25" i="3"/>
  <c r="T160" i="2" s="1"/>
  <c r="P4" i="3"/>
  <c r="P25" i="3" s="1"/>
  <c r="U160" i="2" s="1"/>
  <c r="L39" i="3"/>
  <c r="P36" i="3"/>
  <c r="U171" i="2" s="1"/>
  <c r="Q15" i="3"/>
  <c r="Q36" i="3" s="1"/>
  <c r="V171" i="2" s="1"/>
  <c r="P9" i="3"/>
  <c r="P30" i="3" s="1"/>
  <c r="U165" i="2" s="1"/>
  <c r="O7" i="3"/>
  <c r="P10" i="3"/>
  <c r="N6" i="3"/>
  <c r="Q173" i="2"/>
  <c r="Q174" i="2" s="1"/>
  <c r="M12" i="1" s="1"/>
  <c r="O12" i="1" s="1"/>
  <c r="Q12" i="1" s="1"/>
  <c r="O24" i="3"/>
  <c r="P3" i="3"/>
  <c r="M39" i="3"/>
  <c r="R159" i="2"/>
  <c r="N26" i="3"/>
  <c r="S161" i="2" s="1"/>
  <c r="Q5" i="3"/>
  <c r="Q26" i="3" s="1"/>
  <c r="V161" i="2" s="1"/>
  <c r="S159" i="2"/>
  <c r="M33" i="3"/>
  <c r="R168" i="2" s="1"/>
  <c r="P12" i="3"/>
  <c r="P33" i="3" s="1"/>
  <c r="U168" i="2" s="1"/>
  <c r="P24" i="3" l="1"/>
  <c r="T159" i="2"/>
  <c r="Q4" i="3"/>
  <c r="Q25" i="3" s="1"/>
  <c r="V160" i="2" s="1"/>
  <c r="P6" i="3"/>
  <c r="P27" i="3" s="1"/>
  <c r="U162" i="2" s="1"/>
  <c r="O28" i="3"/>
  <c r="T163" i="2" s="1"/>
  <c r="P7" i="3"/>
  <c r="Q9" i="3"/>
  <c r="Q30" i="3" s="1"/>
  <c r="V165" i="2" s="1"/>
  <c r="N27" i="3"/>
  <c r="N18" i="3"/>
  <c r="O6" i="3"/>
  <c r="P31" i="3"/>
  <c r="U166" i="2" s="1"/>
  <c r="Q10" i="3"/>
  <c r="Q31" i="3" s="1"/>
  <c r="V166" i="2" s="1"/>
  <c r="R173" i="2"/>
  <c r="R174" i="2" s="1"/>
  <c r="M13" i="1" s="1"/>
  <c r="O13" i="1" s="1"/>
  <c r="Q13" i="1" s="1"/>
  <c r="Q12" i="3"/>
  <c r="Q33" i="3" s="1"/>
  <c r="V168" i="2" s="1"/>
  <c r="Q3" i="3"/>
  <c r="U159" i="2" l="1"/>
  <c r="S162" i="2"/>
  <c r="S173" i="2" s="1"/>
  <c r="S174" i="2" s="1"/>
  <c r="M14" i="1" s="1"/>
  <c r="O14" i="1" s="1"/>
  <c r="Q14" i="1" s="1"/>
  <c r="N39" i="3"/>
  <c r="P28" i="3"/>
  <c r="U163" i="2" s="1"/>
  <c r="Q7" i="3"/>
  <c r="Q28" i="3" s="1"/>
  <c r="V163" i="2" s="1"/>
  <c r="Q24" i="3"/>
  <c r="O27" i="3"/>
  <c r="O18" i="3"/>
  <c r="P18" i="3"/>
  <c r="Q6" i="3"/>
  <c r="Q27" i="3" s="1"/>
  <c r="V162" i="2" s="1"/>
  <c r="T162" i="2" l="1"/>
  <c r="T173" i="2" s="1"/>
  <c r="T174" i="2" s="1"/>
  <c r="M15" i="1" s="1"/>
  <c r="O15" i="1" s="1"/>
  <c r="Q15" i="1" s="1"/>
  <c r="O39" i="3"/>
  <c r="Q39" i="3"/>
  <c r="V159" i="2"/>
  <c r="V173" i="2" s="1"/>
  <c r="V174" i="2" s="1"/>
  <c r="M17" i="1" s="1"/>
  <c r="O17" i="1" s="1"/>
  <c r="Q17" i="1" s="1"/>
  <c r="Q18" i="3"/>
  <c r="U173" i="2"/>
  <c r="U174" i="2" s="1"/>
  <c r="M16" i="1" s="1"/>
  <c r="O16" i="1" s="1"/>
  <c r="Q16" i="1" s="1"/>
  <c r="P39" i="3"/>
</calcChain>
</file>

<file path=xl/sharedStrings.xml><?xml version="1.0" encoding="utf-8"?>
<sst xmlns="http://schemas.openxmlformats.org/spreadsheetml/2006/main" count="496" uniqueCount="107">
  <si>
    <t>Cumulative</t>
  </si>
  <si>
    <t>Residential</t>
  </si>
  <si>
    <t>General Service &lt; 50 kW</t>
  </si>
  <si>
    <t>General Service 50 to 4,999 kW</t>
  </si>
  <si>
    <t>General Service 1,500 to 4,999 kW</t>
  </si>
  <si>
    <t>Large Use</t>
  </si>
  <si>
    <t>Total</t>
  </si>
  <si>
    <t>Table 3-2
iTron's report
(A)</t>
  </si>
  <si>
    <t>Table 3-2
iTron's report did not include IF 
(B)</t>
  </si>
  <si>
    <t>Total
(A) + (B)</t>
  </si>
  <si>
    <t xml:space="preserve">VECC-13.0-
First year only
(C) </t>
  </si>
  <si>
    <t>Additional savings
(D)</t>
  </si>
  <si>
    <t>Total
(C) + (D)</t>
  </si>
  <si>
    <t>Diff -rounding</t>
  </si>
  <si>
    <t>updated Nov3'25 to remove persistence</t>
  </si>
  <si>
    <t>Tab reference</t>
  </si>
  <si>
    <t>Program</t>
  </si>
  <si>
    <t>Initiative</t>
  </si>
  <si>
    <t>(Implementation) Year</t>
  </si>
  <si>
    <t>Identify Source of Report</t>
  </si>
  <si>
    <t>Identify Status of Savings</t>
  </si>
  <si>
    <t>CDM 2015-2020</t>
  </si>
  <si>
    <t>Appliance Retirement Initiative</t>
  </si>
  <si>
    <t>2015 Results Persistence</t>
  </si>
  <si>
    <t>Current year savings</t>
  </si>
  <si>
    <t>Bi-Annual Retailer Event Initiative</t>
  </si>
  <si>
    <t>2016 Results Persistence</t>
  </si>
  <si>
    <t>Adjustment</t>
  </si>
  <si>
    <t>Business Refrigeration Incentives Local Program</t>
  </si>
  <si>
    <t>2018 Results Persistence</t>
  </si>
  <si>
    <t>Business Refrigeration Local Program</t>
  </si>
  <si>
    <t>2019 Results Persistence</t>
  </si>
  <si>
    <t>Conservation Voltage Reduction Conservation Fund Pilot Program</t>
  </si>
  <si>
    <t>2017 Results Persistence</t>
  </si>
  <si>
    <t>Coupon Initiative</t>
  </si>
  <si>
    <t>Direct Install Lighting and Water Heating Initiative</t>
  </si>
  <si>
    <t>Efficiency: Equipment Replacement Incentive Initiative</t>
  </si>
  <si>
    <t>Energy Audit Initiative</t>
  </si>
  <si>
    <t>Home Depot Home Appliance Market Uplift Conservation Fund Pilot Program</t>
  </si>
  <si>
    <t>HVAC Incentives Initiative</t>
  </si>
  <si>
    <t>Hydro Ottawa Limited - Residential Demand Response Wi-Fi Thermostat Pilot</t>
  </si>
  <si>
    <t>Loblaws Pilot</t>
  </si>
  <si>
    <t>Low Income Initiative</t>
  </si>
  <si>
    <t>New Construction and Major Renovation Initiative</t>
  </si>
  <si>
    <t>Pool Saver Local Program</t>
  </si>
  <si>
    <t>Process and Systems Upgrades Initiatives - Energy Manager Initiative</t>
  </si>
  <si>
    <t>Residential New Construction and Major Renovation Initiative</t>
  </si>
  <si>
    <t>Save on Energy Audit Funding Program</t>
  </si>
  <si>
    <t>Save on Energy Coupon Program</t>
  </si>
  <si>
    <t>Save on Energy Energy Manager Program</t>
  </si>
  <si>
    <t>Save on Energy Energy Performance Program for Multi-Site Customers</t>
  </si>
  <si>
    <t>Save on Energy Heating and Cooling Program</t>
  </si>
  <si>
    <t>Save on Energy High Performance New Construction Program</t>
  </si>
  <si>
    <t>Save on Energy Home Assistance Program</t>
  </si>
  <si>
    <t>Save on Energy Instant Discount Program</t>
  </si>
  <si>
    <t>Save on Energy New Construction Program</t>
  </si>
  <si>
    <t>Save on Energy Process &amp; Systems Upgrades Program</t>
  </si>
  <si>
    <t>Save on Energy Retrofit Program</t>
  </si>
  <si>
    <t>2020 Results Persistence</t>
  </si>
  <si>
    <t>2021 Results Persistence</t>
  </si>
  <si>
    <t>2022 Results Persistence</t>
  </si>
  <si>
    <t>Save on Energy Small Business Lighting Program</t>
  </si>
  <si>
    <t>Social Benchmarking Local Program</t>
  </si>
  <si>
    <t>Street Lighting</t>
  </si>
  <si>
    <t>Swimming Pool Efficiency Program</t>
  </si>
  <si>
    <t>Whole Home Pilot Program</t>
  </si>
  <si>
    <t>CDM 2020 (New)-2023</t>
  </si>
  <si>
    <t>Adaptive Thermostat Program</t>
  </si>
  <si>
    <t>Energy Performance</t>
  </si>
  <si>
    <t>Energy Management</t>
  </si>
  <si>
    <t>Industrial Energy Efficiency</t>
  </si>
  <si>
    <t>Retrofit</t>
  </si>
  <si>
    <t>Small Business</t>
  </si>
  <si>
    <t>Energy Affordability Program</t>
  </si>
  <si>
    <t>CDM 2026 to 2030</t>
  </si>
  <si>
    <t>Retrofit Programs</t>
  </si>
  <si>
    <t>Targeted Greenhouse</t>
  </si>
  <si>
    <t>Local Initiatives - Res</t>
  </si>
  <si>
    <t>Local Initiatives - Comm</t>
  </si>
  <si>
    <t>Comm-DER solar</t>
  </si>
  <si>
    <t>Residential Demand Response--Ont peak</t>
  </si>
  <si>
    <t>Home Renovation Savings Program</t>
  </si>
  <si>
    <t>Total Annual Savings MWh</t>
  </si>
  <si>
    <t>PROGRAMS</t>
  </si>
  <si>
    <t>First Nations Programs</t>
  </si>
  <si>
    <t>Total Annual Savings</t>
  </si>
  <si>
    <t>Total Annual Savings kWh</t>
  </si>
  <si>
    <t>From the IESO Participation and Cost Report - Persistance by program</t>
  </si>
  <si>
    <t>Program (Based on 2015/16 Verified CFF and Legacy) or Business Case</t>
  </si>
  <si>
    <t>Yr. 1</t>
  </si>
  <si>
    <t>Yr. 2</t>
  </si>
  <si>
    <t>Yr. 3</t>
  </si>
  <si>
    <t>Yr. 4</t>
  </si>
  <si>
    <t>Yr. 5</t>
  </si>
  <si>
    <t>Yr. 6</t>
  </si>
  <si>
    <t>First Nation Conservation Local Program</t>
  </si>
  <si>
    <t>Process and Systems Upgrades Initiatives - Project Incentive Initiative</t>
  </si>
  <si>
    <t>PUMPSaver</t>
  </si>
  <si>
    <t>Save on Energy Existing Building Commissioning Program</t>
  </si>
  <si>
    <t>x</t>
  </si>
  <si>
    <t>Save on Energy Retrofit Program - P4P</t>
  </si>
  <si>
    <t>New framework</t>
  </si>
  <si>
    <t>1a) Retrofit - PY2021</t>
  </si>
  <si>
    <t>1b) Retrofit - PY2022</t>
  </si>
  <si>
    <t>2) Small Business</t>
  </si>
  <si>
    <t>3) Energy Affordability Program</t>
  </si>
  <si>
    <t>4) Capability Building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</si>
</sst>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 x14ac:knownFonts="1">
    <font>
      <sz val="11"/>
      <color theme="1"/>
      <name val="Calibri"/>
      <scheme val="minor"/>
    </font>
    <font>
      <sz val="10"/>
      <color rgb="FFFFFFFF"/>
      <name val="Arial"/>
    </font>
    <font>
      <sz val="11"/>
      <color theme="1"/>
      <name val="Arial"/>
    </font>
    <font>
      <sz val="11"/>
      <color rgb="FFFFFFFF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Arial"/>
    </font>
    <font>
      <b/>
      <sz val="11"/>
      <color theme="1"/>
      <name val="Calibri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3" fontId="5" fillId="0" borderId="2" xfId="0" applyNumberFormat="1" applyFont="1" applyBorder="1"/>
    <xf numFmtId="3" fontId="6" fillId="4" borderId="2" xfId="0" applyNumberFormat="1" applyFont="1" applyFill="1" applyBorder="1" applyAlignment="1">
      <alignment horizontal="right" wrapText="1"/>
    </xf>
    <xf numFmtId="3" fontId="4" fillId="0" borderId="0" xfId="0" applyNumberFormat="1" applyFont="1"/>
    <xf numFmtId="3" fontId="4" fillId="5" borderId="2" xfId="0" applyNumberFormat="1" applyFont="1" applyFill="1" applyBorder="1" applyAlignment="1"/>
    <xf numFmtId="164" fontId="4" fillId="6" borderId="0" xfId="0" applyNumberFormat="1" applyFont="1" applyFill="1" applyAlignment="1"/>
    <xf numFmtId="0" fontId="5" fillId="0" borderId="0" xfId="0" applyFont="1"/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/>
    <xf numFmtId="164" fontId="4" fillId="0" borderId="0" xfId="0" applyNumberFormat="1" applyFont="1"/>
    <xf numFmtId="164" fontId="4" fillId="6" borderId="0" xfId="0" applyNumberFormat="1" applyFont="1" applyFill="1"/>
    <xf numFmtId="164" fontId="7" fillId="6" borderId="0" xfId="0" applyNumberFormat="1" applyFont="1" applyFill="1"/>
    <xf numFmtId="0" fontId="4" fillId="0" borderId="0" xfId="0" applyFont="1" applyAlignment="1"/>
    <xf numFmtId="0" fontId="7" fillId="0" borderId="0" xfId="0" applyFont="1" applyAlignment="1">
      <alignment horizontal="right"/>
    </xf>
    <xf numFmtId="164" fontId="4" fillId="0" borderId="0" xfId="0" applyNumberFormat="1" applyFont="1" applyAlignment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164" fontId="8" fillId="0" borderId="0" xfId="0" applyNumberFormat="1" applyFont="1"/>
    <xf numFmtId="0" fontId="4" fillId="0" borderId="0" xfId="0" applyFont="1" applyAlignment="1"/>
    <xf numFmtId="0" fontId="5" fillId="0" borderId="0" xfId="0" applyFont="1" applyAlignment="1"/>
    <xf numFmtId="10" fontId="5" fillId="0" borderId="0" xfId="0" applyNumberFormat="1" applyFont="1" applyAlignment="1"/>
    <xf numFmtId="0" fontId="8" fillId="0" borderId="0" xfId="0" applyFont="1" applyAlignment="1"/>
    <xf numFmtId="10" fontId="8" fillId="0" borderId="0" xfId="0" applyNumberFormat="1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00"/>
  <sheetViews>
    <sheetView tabSelected="1" topLeftCell="E1" workbookViewId="0">
      <selection activeCell="S11" sqref="S11"/>
    </sheetView>
  </sheetViews>
  <sheetFormatPr defaultColWidth="14.44140625" defaultRowHeight="15" customHeight="1" x14ac:dyDescent="0.3"/>
  <cols>
    <col min="1" max="1" width="17.88671875" customWidth="1"/>
    <col min="2" max="2" width="15.33203125" customWidth="1"/>
    <col min="3" max="7" width="17.88671875" customWidth="1"/>
    <col min="8" max="8" width="8.6640625" customWidth="1"/>
    <col min="9" max="9" width="11" customWidth="1"/>
    <col min="10" max="10" width="14.5546875" customWidth="1"/>
    <col min="11" max="11" width="15.5546875" customWidth="1"/>
    <col min="12" max="12" width="11.109375" customWidth="1"/>
    <col min="13" max="13" width="15.5546875" customWidth="1"/>
    <col min="14" max="14" width="14.44140625" customWidth="1"/>
    <col min="15" max="15" width="13.109375" customWidth="1"/>
    <col min="16" max="16" width="16.88671875" customWidth="1"/>
    <col min="17" max="26" width="8.6640625" customWidth="1"/>
  </cols>
  <sheetData>
    <row r="4" spans="1:17" ht="69.599999999999994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" t="s">
        <v>6</v>
      </c>
      <c r="I4" s="3"/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Q4" s="2" t="s">
        <v>13</v>
      </c>
    </row>
    <row r="5" spans="1:17" ht="14.4" x14ac:dyDescent="0.3">
      <c r="A5" s="5">
        <v>2017</v>
      </c>
      <c r="B5" s="6">
        <v>159552</v>
      </c>
      <c r="C5" s="6">
        <v>45541</v>
      </c>
      <c r="D5" s="6">
        <v>242703</v>
      </c>
      <c r="E5" s="6">
        <v>19349</v>
      </c>
      <c r="F5" s="6">
        <v>34317</v>
      </c>
      <c r="G5" s="6">
        <f t="shared" ref="G5:G18" si="0">SUM(B5:F5)</f>
        <v>501462</v>
      </c>
      <c r="I5" s="4">
        <v>2018</v>
      </c>
      <c r="J5" s="7">
        <f t="shared" ref="J5:J17" si="1">G6-G5</f>
        <v>54913</v>
      </c>
      <c r="K5" s="6"/>
      <c r="L5" s="8">
        <f t="shared" ref="L5:L16" si="2">K5+J5</f>
        <v>54913</v>
      </c>
      <c r="M5" s="6">
        <f>'1st year only'!J174+2</f>
        <v>54915.904999999999</v>
      </c>
      <c r="N5" s="6"/>
      <c r="O5" s="8">
        <f t="shared" ref="O5:O17" si="3">+N5+M5</f>
        <v>54915.904999999999</v>
      </c>
      <c r="Q5" s="9">
        <f t="shared" ref="Q5:Q17" si="4">+L5-O5</f>
        <v>-2.9049999999988358</v>
      </c>
    </row>
    <row r="6" spans="1:17" ht="14.4" x14ac:dyDescent="0.3">
      <c r="A6" s="5">
        <v>2018</v>
      </c>
      <c r="B6" s="6">
        <v>176325</v>
      </c>
      <c r="C6" s="6">
        <v>55895</v>
      </c>
      <c r="D6" s="6">
        <v>265865</v>
      </c>
      <c r="E6" s="6">
        <v>23262</v>
      </c>
      <c r="F6" s="6">
        <v>35028</v>
      </c>
      <c r="G6" s="6">
        <f t="shared" si="0"/>
        <v>556375</v>
      </c>
      <c r="I6" s="4">
        <v>2019</v>
      </c>
      <c r="J6" s="7">
        <f t="shared" si="1"/>
        <v>42528</v>
      </c>
      <c r="K6" s="6">
        <v>4468</v>
      </c>
      <c r="L6" s="8">
        <f t="shared" si="2"/>
        <v>46996</v>
      </c>
      <c r="M6" s="6">
        <f>'1st year only'!K174+2</f>
        <v>46996.59</v>
      </c>
      <c r="N6" s="6"/>
      <c r="O6" s="8">
        <f t="shared" si="3"/>
        <v>46996.59</v>
      </c>
      <c r="Q6" s="9">
        <f t="shared" si="4"/>
        <v>-0.58999999999650754</v>
      </c>
    </row>
    <row r="7" spans="1:17" ht="14.4" x14ac:dyDescent="0.3">
      <c r="A7" s="5">
        <v>2019</v>
      </c>
      <c r="B7" s="6">
        <v>180374</v>
      </c>
      <c r="C7" s="6">
        <v>66202</v>
      </c>
      <c r="D7" s="6">
        <v>289071</v>
      </c>
      <c r="E7" s="6">
        <v>27357</v>
      </c>
      <c r="F7" s="6">
        <v>35899</v>
      </c>
      <c r="G7" s="6">
        <f t="shared" si="0"/>
        <v>598903</v>
      </c>
      <c r="I7" s="4">
        <v>2020</v>
      </c>
      <c r="J7" s="7">
        <f t="shared" si="1"/>
        <v>27229</v>
      </c>
      <c r="K7" s="6">
        <v>15244</v>
      </c>
      <c r="L7" s="8">
        <f t="shared" si="2"/>
        <v>42473</v>
      </c>
      <c r="M7" s="6">
        <f>'1st year only'!L174+2</f>
        <v>42475.235000000001</v>
      </c>
      <c r="N7" s="6"/>
      <c r="O7" s="8">
        <f t="shared" si="3"/>
        <v>42475.235000000001</v>
      </c>
      <c r="Q7" s="9">
        <f t="shared" si="4"/>
        <v>-2.2350000000005821</v>
      </c>
    </row>
    <row r="8" spans="1:17" ht="14.4" x14ac:dyDescent="0.3">
      <c r="A8" s="5">
        <v>2020</v>
      </c>
      <c r="B8" s="6">
        <v>183289</v>
      </c>
      <c r="C8" s="6">
        <v>71052</v>
      </c>
      <c r="D8" s="6">
        <v>302945</v>
      </c>
      <c r="E8" s="6">
        <v>32093</v>
      </c>
      <c r="F8" s="6">
        <v>36753</v>
      </c>
      <c r="G8" s="6">
        <f t="shared" si="0"/>
        <v>626132</v>
      </c>
      <c r="I8" s="4">
        <v>2021</v>
      </c>
      <c r="J8" s="7">
        <f t="shared" si="1"/>
        <v>36777</v>
      </c>
      <c r="K8" s="6"/>
      <c r="L8" s="8">
        <f t="shared" si="2"/>
        <v>36777</v>
      </c>
      <c r="M8" s="6">
        <f>'1st year only'!M174+2</f>
        <v>32193.392</v>
      </c>
      <c r="N8" s="6">
        <v>4584</v>
      </c>
      <c r="O8" s="8">
        <f t="shared" si="3"/>
        <v>36777.392</v>
      </c>
      <c r="P8" s="9"/>
      <c r="Q8" s="9">
        <f t="shared" si="4"/>
        <v>-0.39199999999982538</v>
      </c>
    </row>
    <row r="9" spans="1:17" ht="14.4" x14ac:dyDescent="0.3">
      <c r="A9" s="5">
        <v>2021</v>
      </c>
      <c r="B9" s="6">
        <v>184870</v>
      </c>
      <c r="C9" s="6">
        <v>77983</v>
      </c>
      <c r="D9" s="6">
        <v>320703</v>
      </c>
      <c r="E9" s="6">
        <v>40709</v>
      </c>
      <c r="F9" s="6">
        <v>38644</v>
      </c>
      <c r="G9" s="6">
        <f t="shared" si="0"/>
        <v>662909</v>
      </c>
      <c r="I9" s="4">
        <v>2022</v>
      </c>
      <c r="J9" s="7">
        <f t="shared" si="1"/>
        <v>19160</v>
      </c>
      <c r="K9" s="6"/>
      <c r="L9" s="8">
        <f t="shared" si="2"/>
        <v>19160</v>
      </c>
      <c r="M9" s="6">
        <f>'1st year only'!N174+2</f>
        <v>43.585999999999999</v>
      </c>
      <c r="N9" s="6">
        <v>19116</v>
      </c>
      <c r="O9" s="8">
        <f t="shared" si="3"/>
        <v>19159.585999999999</v>
      </c>
      <c r="Q9" s="9">
        <f t="shared" si="4"/>
        <v>0.41400000000066939</v>
      </c>
    </row>
    <row r="10" spans="1:17" ht="14.4" x14ac:dyDescent="0.3">
      <c r="A10" s="5">
        <v>2022</v>
      </c>
      <c r="B10" s="6">
        <v>186089</v>
      </c>
      <c r="C10" s="6">
        <v>81736</v>
      </c>
      <c r="D10" s="6">
        <v>329368</v>
      </c>
      <c r="E10" s="6">
        <v>45544</v>
      </c>
      <c r="F10" s="6">
        <v>39332</v>
      </c>
      <c r="G10" s="6">
        <f t="shared" si="0"/>
        <v>682069</v>
      </c>
      <c r="I10" s="4">
        <v>2023</v>
      </c>
      <c r="J10" s="7">
        <f t="shared" si="1"/>
        <v>36206</v>
      </c>
      <c r="K10" s="6"/>
      <c r="L10" s="8">
        <f t="shared" si="2"/>
        <v>36206</v>
      </c>
      <c r="M10" s="6">
        <f>'1st year only'!O174+2</f>
        <v>36207.868999999999</v>
      </c>
      <c r="N10" s="6"/>
      <c r="O10" s="8">
        <f t="shared" si="3"/>
        <v>36207.868999999999</v>
      </c>
      <c r="Q10" s="9">
        <f t="shared" si="4"/>
        <v>-1.8689999999987776</v>
      </c>
    </row>
    <row r="11" spans="1:17" ht="14.4" x14ac:dyDescent="0.3">
      <c r="A11" s="5">
        <v>2023</v>
      </c>
      <c r="B11" s="6">
        <v>187479</v>
      </c>
      <c r="C11" s="6">
        <v>86424</v>
      </c>
      <c r="D11" s="6">
        <v>339455</v>
      </c>
      <c r="E11" s="6">
        <v>51086</v>
      </c>
      <c r="F11" s="6">
        <v>53831</v>
      </c>
      <c r="G11" s="6">
        <f t="shared" si="0"/>
        <v>718275</v>
      </c>
      <c r="I11" s="4">
        <v>2024</v>
      </c>
      <c r="J11" s="7">
        <f t="shared" si="1"/>
        <v>27640</v>
      </c>
      <c r="K11" s="6"/>
      <c r="L11" s="8">
        <f t="shared" si="2"/>
        <v>27640</v>
      </c>
      <c r="M11" s="10">
        <f>'1st year only'!P174</f>
        <v>27640.02</v>
      </c>
      <c r="N11" s="6"/>
      <c r="O11" s="8">
        <f t="shared" si="3"/>
        <v>27640.02</v>
      </c>
      <c r="Q11" s="9">
        <f t="shared" si="4"/>
        <v>-2.0000000000436557E-2</v>
      </c>
    </row>
    <row r="12" spans="1:17" ht="14.4" x14ac:dyDescent="0.3">
      <c r="A12" s="5">
        <v>2024</v>
      </c>
      <c r="B12" s="6">
        <v>189751</v>
      </c>
      <c r="C12" s="6">
        <v>92367</v>
      </c>
      <c r="D12" s="6">
        <v>353444</v>
      </c>
      <c r="E12" s="6">
        <v>53484</v>
      </c>
      <c r="F12" s="6">
        <v>56869</v>
      </c>
      <c r="G12" s="6">
        <f t="shared" si="0"/>
        <v>745915</v>
      </c>
      <c r="I12" s="4">
        <v>2025</v>
      </c>
      <c r="J12" s="7">
        <f t="shared" si="1"/>
        <v>75003</v>
      </c>
      <c r="K12" s="6"/>
      <c r="L12" s="8">
        <f t="shared" si="2"/>
        <v>75003</v>
      </c>
      <c r="M12" s="10">
        <f>'1st year only'!Q174</f>
        <v>75002.604743999997</v>
      </c>
      <c r="N12" s="10"/>
      <c r="O12" s="8">
        <f t="shared" si="3"/>
        <v>75002.604743999997</v>
      </c>
      <c r="Q12" s="9">
        <f t="shared" si="4"/>
        <v>0.3952560000034282</v>
      </c>
    </row>
    <row r="13" spans="1:17" ht="14.4" x14ac:dyDescent="0.3">
      <c r="A13" s="5">
        <v>2025</v>
      </c>
      <c r="B13" s="6">
        <v>211380</v>
      </c>
      <c r="C13" s="6">
        <v>98980</v>
      </c>
      <c r="D13" s="6">
        <v>388494</v>
      </c>
      <c r="E13" s="6">
        <v>60368</v>
      </c>
      <c r="F13" s="6">
        <v>61696</v>
      </c>
      <c r="G13" s="6">
        <f t="shared" si="0"/>
        <v>820918</v>
      </c>
      <c r="I13" s="4">
        <v>2026</v>
      </c>
      <c r="J13" s="7">
        <f t="shared" si="1"/>
        <v>68832</v>
      </c>
      <c r="K13" s="6"/>
      <c r="L13" s="8">
        <f t="shared" si="2"/>
        <v>68832</v>
      </c>
      <c r="M13" s="10">
        <f>'1st year only'!R174</f>
        <v>68832.977608064801</v>
      </c>
      <c r="N13" s="10"/>
      <c r="O13" s="8">
        <f t="shared" si="3"/>
        <v>68832.977608064801</v>
      </c>
      <c r="Q13" s="9">
        <f t="shared" si="4"/>
        <v>-0.9776080648007337</v>
      </c>
    </row>
    <row r="14" spans="1:17" ht="14.4" x14ac:dyDescent="0.3">
      <c r="A14" s="5">
        <v>2026</v>
      </c>
      <c r="B14" s="6">
        <v>233653</v>
      </c>
      <c r="C14" s="6">
        <v>105223</v>
      </c>
      <c r="D14" s="6">
        <v>418121</v>
      </c>
      <c r="E14" s="6">
        <v>66272</v>
      </c>
      <c r="F14" s="6">
        <v>66481</v>
      </c>
      <c r="G14" s="6">
        <f t="shared" si="0"/>
        <v>889750</v>
      </c>
      <c r="I14" s="4">
        <v>2027</v>
      </c>
      <c r="J14" s="7">
        <f t="shared" si="1"/>
        <v>70890</v>
      </c>
      <c r="K14" s="6"/>
      <c r="L14" s="8">
        <f t="shared" si="2"/>
        <v>70890</v>
      </c>
      <c r="M14" s="10">
        <f>'1st year only'!S174</f>
        <v>70892.150100240557</v>
      </c>
      <c r="N14" s="10"/>
      <c r="O14" s="8">
        <f t="shared" si="3"/>
        <v>70892.150100240557</v>
      </c>
      <c r="Q14" s="9">
        <f t="shared" si="4"/>
        <v>-2.1501002405566396</v>
      </c>
    </row>
    <row r="15" spans="1:17" ht="14.4" x14ac:dyDescent="0.3">
      <c r="A15" s="5">
        <v>2027</v>
      </c>
      <c r="B15" s="6">
        <v>256621</v>
      </c>
      <c r="C15" s="6">
        <v>111716</v>
      </c>
      <c r="D15" s="6">
        <v>448559</v>
      </c>
      <c r="E15" s="6">
        <v>72327</v>
      </c>
      <c r="F15" s="6">
        <v>71417</v>
      </c>
      <c r="G15" s="6">
        <f t="shared" si="0"/>
        <v>960640</v>
      </c>
      <c r="I15" s="4">
        <v>2028</v>
      </c>
      <c r="J15" s="7">
        <f t="shared" si="1"/>
        <v>73329</v>
      </c>
      <c r="K15" s="6"/>
      <c r="L15" s="8">
        <f t="shared" si="2"/>
        <v>73329</v>
      </c>
      <c r="M15" s="10">
        <f>'1st year only'!T174</f>
        <v>73330.165880034983</v>
      </c>
      <c r="N15" s="10"/>
      <c r="O15" s="8">
        <f t="shared" si="3"/>
        <v>73330.165880034983</v>
      </c>
      <c r="Q15" s="9">
        <f t="shared" si="4"/>
        <v>-1.1658800349832745</v>
      </c>
    </row>
    <row r="16" spans="1:17" ht="14.4" x14ac:dyDescent="0.3">
      <c r="A16" s="5">
        <v>2028</v>
      </c>
      <c r="B16" s="6">
        <v>280337</v>
      </c>
      <c r="C16" s="6">
        <v>118534</v>
      </c>
      <c r="D16" s="6">
        <v>479989</v>
      </c>
      <c r="E16" s="6">
        <v>78565</v>
      </c>
      <c r="F16" s="6">
        <v>76544</v>
      </c>
      <c r="G16" s="6">
        <f t="shared" si="0"/>
        <v>1033969</v>
      </c>
      <c r="I16" s="4">
        <v>2029</v>
      </c>
      <c r="J16" s="7">
        <f t="shared" si="1"/>
        <v>76031</v>
      </c>
      <c r="K16" s="6"/>
      <c r="L16" s="8">
        <f t="shared" si="2"/>
        <v>76031</v>
      </c>
      <c r="M16" s="10">
        <f>'1st year only'!U174</f>
        <v>76030.293890021203</v>
      </c>
      <c r="N16" s="10"/>
      <c r="O16" s="8">
        <f t="shared" si="3"/>
        <v>76030.293890021203</v>
      </c>
      <c r="Q16" s="9">
        <f t="shared" si="4"/>
        <v>0.70610997879703064</v>
      </c>
    </row>
    <row r="17" spans="1:17" ht="14.4" x14ac:dyDescent="0.3">
      <c r="A17" s="5">
        <v>2029</v>
      </c>
      <c r="B17" s="6">
        <v>304847</v>
      </c>
      <c r="C17" s="6">
        <v>125727</v>
      </c>
      <c r="D17" s="6">
        <v>512533</v>
      </c>
      <c r="E17" s="6">
        <v>85006</v>
      </c>
      <c r="F17" s="6">
        <v>81887</v>
      </c>
      <c r="G17" s="6">
        <f t="shared" si="0"/>
        <v>1110000</v>
      </c>
      <c r="I17" s="4">
        <v>2030</v>
      </c>
      <c r="J17" s="7">
        <f t="shared" si="1"/>
        <v>76514</v>
      </c>
      <c r="K17" s="10">
        <v>2509</v>
      </c>
      <c r="L17" s="8">
        <f>+K17+J17</f>
        <v>79023</v>
      </c>
      <c r="M17" s="10">
        <f>'1st year only'!V174</f>
        <v>79022.985728730637</v>
      </c>
      <c r="N17" s="10"/>
      <c r="O17" s="8">
        <f t="shared" si="3"/>
        <v>79022.985728730637</v>
      </c>
      <c r="Q17" s="9">
        <f t="shared" si="4"/>
        <v>1.4271269363234751E-2</v>
      </c>
    </row>
    <row r="18" spans="1:17" ht="14.4" x14ac:dyDescent="0.3">
      <c r="A18" s="5">
        <v>2030</v>
      </c>
      <c r="B18" s="6">
        <v>327687</v>
      </c>
      <c r="C18" s="6">
        <v>133351</v>
      </c>
      <c r="D18" s="6">
        <v>546326</v>
      </c>
      <c r="E18" s="6">
        <v>91674</v>
      </c>
      <c r="F18" s="6">
        <v>87476</v>
      </c>
      <c r="G18" s="6">
        <f t="shared" si="0"/>
        <v>1186514</v>
      </c>
    </row>
    <row r="21" spans="1:17" ht="15.75" customHeight="1" x14ac:dyDescent="0.3"/>
    <row r="22" spans="1:17" ht="15.75" customHeight="1" x14ac:dyDescent="0.3"/>
    <row r="23" spans="1:17" ht="15.75" customHeight="1" x14ac:dyDescent="0.3"/>
    <row r="24" spans="1:17" ht="15.75" customHeight="1" x14ac:dyDescent="0.3"/>
    <row r="25" spans="1:17" ht="15.75" customHeight="1" x14ac:dyDescent="0.3"/>
    <row r="26" spans="1:17" ht="15.75" customHeight="1" x14ac:dyDescent="0.3"/>
    <row r="27" spans="1:17" ht="15.75" customHeight="1" x14ac:dyDescent="0.3"/>
    <row r="28" spans="1:17" ht="15.75" customHeight="1" x14ac:dyDescent="0.3"/>
    <row r="29" spans="1:17" ht="15.75" customHeight="1" x14ac:dyDescent="0.3"/>
    <row r="30" spans="1:17" ht="15.75" customHeight="1" x14ac:dyDescent="0.3"/>
    <row r="31" spans="1:17" ht="15.75" customHeight="1" x14ac:dyDescent="0.3"/>
    <row r="32" spans="1:1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7" sqref="C17"/>
    </sheetView>
  </sheetViews>
  <sheetFormatPr defaultColWidth="14.44140625" defaultRowHeight="15" customHeight="1" x14ac:dyDescent="0.3"/>
  <cols>
    <col min="1" max="1" width="20.5546875" customWidth="1"/>
    <col min="2" max="2" width="8.6640625" customWidth="1"/>
    <col min="3" max="3" width="50" customWidth="1"/>
    <col min="4" max="4" width="21.5546875" customWidth="1"/>
    <col min="5" max="6" width="23.5546875" customWidth="1"/>
    <col min="7" max="10" width="10.109375" customWidth="1"/>
    <col min="11" max="11" width="10.88671875" customWidth="1"/>
    <col min="12" max="13" width="10.109375" customWidth="1"/>
    <col min="14" max="14" width="6.5546875" customWidth="1"/>
    <col min="15" max="22" width="10.109375" customWidth="1"/>
    <col min="23" max="32" width="5" customWidth="1"/>
  </cols>
  <sheetData>
    <row r="1" spans="1:32" ht="14.4" x14ac:dyDescent="0.3">
      <c r="Q1" s="11" t="s">
        <v>14</v>
      </c>
      <c r="R1" s="11"/>
      <c r="S1" s="11"/>
      <c r="T1" s="11"/>
      <c r="U1" s="11"/>
    </row>
    <row r="3" spans="1:32" ht="14.4" x14ac:dyDescent="0.3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>
        <v>2015</v>
      </c>
      <c r="H3" s="12">
        <v>2016</v>
      </c>
      <c r="I3" s="12">
        <v>2017</v>
      </c>
      <c r="J3" s="12">
        <v>2018</v>
      </c>
      <c r="K3" s="12">
        <v>2019</v>
      </c>
      <c r="L3" s="12">
        <v>2020</v>
      </c>
      <c r="M3" s="12">
        <v>2021</v>
      </c>
      <c r="N3" s="12">
        <v>2022</v>
      </c>
      <c r="O3" s="12">
        <v>2023</v>
      </c>
      <c r="P3" s="12">
        <v>2024</v>
      </c>
      <c r="Q3" s="12">
        <v>2025</v>
      </c>
      <c r="R3" s="12">
        <v>2026</v>
      </c>
      <c r="S3" s="12">
        <v>2027</v>
      </c>
      <c r="T3" s="12">
        <v>2028</v>
      </c>
      <c r="U3" s="12">
        <v>2029</v>
      </c>
      <c r="V3" s="12">
        <v>2030</v>
      </c>
      <c r="W3" s="12">
        <v>2031</v>
      </c>
      <c r="X3" s="12">
        <v>2032</v>
      </c>
      <c r="Y3" s="12">
        <v>2033</v>
      </c>
      <c r="Z3" s="12">
        <v>2034</v>
      </c>
      <c r="AA3" s="12">
        <v>2035</v>
      </c>
      <c r="AB3" s="12">
        <v>2036</v>
      </c>
      <c r="AC3" s="12">
        <v>2037</v>
      </c>
      <c r="AD3" s="12">
        <v>2038</v>
      </c>
      <c r="AE3" s="12">
        <v>2039</v>
      </c>
      <c r="AF3" s="12">
        <v>2040</v>
      </c>
    </row>
    <row r="4" spans="1:32" ht="14.4" x14ac:dyDescent="0.3">
      <c r="A4" s="9" t="s">
        <v>21</v>
      </c>
      <c r="B4" s="12">
        <v>67</v>
      </c>
      <c r="C4" s="12" t="s">
        <v>22</v>
      </c>
      <c r="D4" s="12">
        <v>2015</v>
      </c>
      <c r="E4" s="12" t="s">
        <v>23</v>
      </c>
      <c r="F4" s="12" t="s">
        <v>24</v>
      </c>
      <c r="G4" s="9">
        <v>373322</v>
      </c>
    </row>
    <row r="5" spans="1:32" ht="14.4" x14ac:dyDescent="0.3">
      <c r="B5" s="12">
        <v>69</v>
      </c>
      <c r="C5" s="12" t="s">
        <v>25</v>
      </c>
      <c r="D5" s="12">
        <v>2015</v>
      </c>
      <c r="E5" s="12" t="s">
        <v>23</v>
      </c>
      <c r="F5" s="12" t="s">
        <v>24</v>
      </c>
      <c r="G5" s="9">
        <v>5004917</v>
      </c>
    </row>
    <row r="6" spans="1:32" ht="14.4" x14ac:dyDescent="0.3">
      <c r="B6" s="12">
        <v>151</v>
      </c>
      <c r="C6" s="12" t="s">
        <v>25</v>
      </c>
      <c r="D6" s="12">
        <v>2015</v>
      </c>
      <c r="E6" s="12" t="s">
        <v>26</v>
      </c>
      <c r="F6" s="12" t="s">
        <v>27</v>
      </c>
      <c r="G6" s="9">
        <v>51769</v>
      </c>
    </row>
    <row r="7" spans="1:32" ht="14.4" x14ac:dyDescent="0.3">
      <c r="C7" s="12" t="s">
        <v>28</v>
      </c>
      <c r="D7" s="12">
        <v>2018</v>
      </c>
      <c r="E7" s="12" t="s">
        <v>29</v>
      </c>
      <c r="F7" s="12" t="s">
        <v>24</v>
      </c>
    </row>
    <row r="8" spans="1:32" ht="14.4" x14ac:dyDescent="0.3">
      <c r="C8" s="12" t="s">
        <v>30</v>
      </c>
      <c r="D8" s="12">
        <v>2018</v>
      </c>
      <c r="E8" s="12" t="s">
        <v>29</v>
      </c>
      <c r="F8" s="12" t="s">
        <v>24</v>
      </c>
      <c r="J8" s="9">
        <v>1888698</v>
      </c>
    </row>
    <row r="9" spans="1:32" ht="14.4" x14ac:dyDescent="0.3">
      <c r="C9" s="12" t="s">
        <v>30</v>
      </c>
      <c r="D9" s="12">
        <v>2019</v>
      </c>
      <c r="E9" s="12" t="s">
        <v>31</v>
      </c>
      <c r="F9" s="12" t="s">
        <v>24</v>
      </c>
      <c r="K9" s="9">
        <v>1790894</v>
      </c>
    </row>
    <row r="10" spans="1:32" ht="14.4" x14ac:dyDescent="0.3">
      <c r="B10" s="12">
        <v>469</v>
      </c>
      <c r="C10" s="12" t="s">
        <v>32</v>
      </c>
      <c r="D10" s="12">
        <v>2017</v>
      </c>
      <c r="E10" s="12" t="s">
        <v>33</v>
      </c>
      <c r="F10" s="12" t="s">
        <v>24</v>
      </c>
      <c r="I10" s="9">
        <v>1274792</v>
      </c>
    </row>
    <row r="11" spans="1:32" ht="14.4" x14ac:dyDescent="0.3">
      <c r="B11" s="12">
        <v>68</v>
      </c>
      <c r="C11" s="12" t="s">
        <v>34</v>
      </c>
      <c r="D11" s="12">
        <v>2015</v>
      </c>
      <c r="E11" s="12" t="s">
        <v>23</v>
      </c>
      <c r="F11" s="12" t="s">
        <v>24</v>
      </c>
      <c r="G11" s="9">
        <v>4706527</v>
      </c>
    </row>
    <row r="12" spans="1:32" ht="14.4" x14ac:dyDescent="0.3">
      <c r="B12" s="12">
        <v>150</v>
      </c>
      <c r="C12" s="12" t="s">
        <v>34</v>
      </c>
      <c r="D12" s="12">
        <v>2015</v>
      </c>
      <c r="E12" s="12" t="s">
        <v>26</v>
      </c>
      <c r="F12" s="12" t="s">
        <v>27</v>
      </c>
      <c r="G12" s="9">
        <v>777931</v>
      </c>
    </row>
    <row r="13" spans="1:32" ht="14.4" x14ac:dyDescent="0.3">
      <c r="B13" s="12">
        <v>74</v>
      </c>
      <c r="C13" s="12" t="s">
        <v>35</v>
      </c>
      <c r="D13" s="12">
        <v>2015</v>
      </c>
      <c r="E13" s="12" t="s">
        <v>23</v>
      </c>
      <c r="F13" s="12" t="s">
        <v>24</v>
      </c>
      <c r="G13" s="9">
        <v>5000195</v>
      </c>
    </row>
    <row r="14" spans="1:32" ht="14.4" x14ac:dyDescent="0.3">
      <c r="B14" s="12">
        <v>238</v>
      </c>
      <c r="C14" s="12" t="s">
        <v>35</v>
      </c>
      <c r="D14" s="12">
        <v>2015</v>
      </c>
      <c r="E14" s="12" t="s">
        <v>33</v>
      </c>
      <c r="F14" s="12" t="s">
        <v>27</v>
      </c>
      <c r="G14" s="9">
        <v>-2021889</v>
      </c>
    </row>
    <row r="15" spans="1:32" ht="14.4" x14ac:dyDescent="0.3">
      <c r="B15" s="12">
        <v>73</v>
      </c>
      <c r="C15" s="12" t="s">
        <v>36</v>
      </c>
      <c r="D15" s="12">
        <v>2015</v>
      </c>
      <c r="E15" s="12" t="s">
        <v>23</v>
      </c>
      <c r="F15" s="12" t="s">
        <v>24</v>
      </c>
      <c r="G15" s="9">
        <v>30836699</v>
      </c>
    </row>
    <row r="16" spans="1:32" ht="14.4" x14ac:dyDescent="0.3">
      <c r="B16" s="12">
        <v>155</v>
      </c>
      <c r="C16" s="12" t="s">
        <v>36</v>
      </c>
      <c r="D16" s="12">
        <v>2015</v>
      </c>
      <c r="E16" s="12" t="s">
        <v>26</v>
      </c>
      <c r="F16" s="12" t="s">
        <v>27</v>
      </c>
      <c r="G16" s="9">
        <v>2356164</v>
      </c>
    </row>
    <row r="17" spans="2:10" ht="14.4" x14ac:dyDescent="0.3">
      <c r="B17" s="12">
        <v>237</v>
      </c>
      <c r="C17" s="12" t="s">
        <v>36</v>
      </c>
      <c r="D17" s="12">
        <v>2015</v>
      </c>
      <c r="E17" s="12" t="s">
        <v>33</v>
      </c>
      <c r="F17" s="12" t="s">
        <v>27</v>
      </c>
      <c r="G17" s="9">
        <v>3026390</v>
      </c>
    </row>
    <row r="18" spans="2:10" ht="14.4" x14ac:dyDescent="0.3">
      <c r="B18" s="12">
        <v>72</v>
      </c>
      <c r="C18" s="12" t="s">
        <v>37</v>
      </c>
      <c r="D18" s="12">
        <v>2015</v>
      </c>
      <c r="E18" s="12" t="s">
        <v>23</v>
      </c>
      <c r="F18" s="12" t="s">
        <v>24</v>
      </c>
      <c r="G18" s="9">
        <v>3452201</v>
      </c>
    </row>
    <row r="19" spans="2:10" ht="14.4" x14ac:dyDescent="0.3">
      <c r="B19" s="12">
        <v>154</v>
      </c>
      <c r="C19" s="12" t="s">
        <v>37</v>
      </c>
      <c r="D19" s="12">
        <v>2015</v>
      </c>
      <c r="E19" s="12" t="s">
        <v>26</v>
      </c>
      <c r="F19" s="12" t="s">
        <v>27</v>
      </c>
      <c r="G19" s="9">
        <v>1878573</v>
      </c>
    </row>
    <row r="20" spans="2:10" ht="14.4" x14ac:dyDescent="0.3">
      <c r="B20" s="12">
        <v>307</v>
      </c>
      <c r="C20" s="12" t="s">
        <v>38</v>
      </c>
      <c r="D20" s="12">
        <v>2016</v>
      </c>
      <c r="E20" s="12" t="s">
        <v>26</v>
      </c>
      <c r="F20" s="12" t="s">
        <v>24</v>
      </c>
      <c r="H20" s="9">
        <v>4371</v>
      </c>
    </row>
    <row r="21" spans="2:10" ht="15.75" customHeight="1" x14ac:dyDescent="0.3">
      <c r="B21" s="12">
        <v>70</v>
      </c>
      <c r="C21" s="12" t="s">
        <v>39</v>
      </c>
      <c r="D21" s="12">
        <v>2015</v>
      </c>
      <c r="E21" s="12" t="s">
        <v>23</v>
      </c>
      <c r="F21" s="12" t="s">
        <v>24</v>
      </c>
      <c r="G21" s="9">
        <v>4351035</v>
      </c>
    </row>
    <row r="22" spans="2:10" ht="15.75" customHeight="1" x14ac:dyDescent="0.3">
      <c r="B22" s="12">
        <v>152</v>
      </c>
      <c r="C22" s="12" t="s">
        <v>39</v>
      </c>
      <c r="D22" s="12">
        <v>2015</v>
      </c>
      <c r="E22" s="12" t="s">
        <v>26</v>
      </c>
      <c r="F22" s="12" t="s">
        <v>27</v>
      </c>
      <c r="G22" s="9">
        <v>137637</v>
      </c>
    </row>
    <row r="23" spans="2:10" ht="15.75" customHeight="1" x14ac:dyDescent="0.3">
      <c r="C23" s="12" t="s">
        <v>40</v>
      </c>
      <c r="D23" s="12">
        <v>2017</v>
      </c>
      <c r="E23" s="12" t="s">
        <v>29</v>
      </c>
      <c r="F23" s="12" t="s">
        <v>27</v>
      </c>
      <c r="I23" s="9">
        <v>78800</v>
      </c>
    </row>
    <row r="24" spans="2:10" ht="15.75" customHeight="1" x14ac:dyDescent="0.3">
      <c r="C24" s="12" t="s">
        <v>40</v>
      </c>
      <c r="D24" s="12">
        <v>2018</v>
      </c>
      <c r="E24" s="12" t="s">
        <v>29</v>
      </c>
      <c r="F24" s="12" t="s">
        <v>24</v>
      </c>
      <c r="J24" s="9">
        <v>314811</v>
      </c>
    </row>
    <row r="25" spans="2:10" ht="15.75" customHeight="1" x14ac:dyDescent="0.3">
      <c r="B25" s="12">
        <v>62</v>
      </c>
      <c r="C25" s="12" t="s">
        <v>41</v>
      </c>
      <c r="D25" s="12">
        <v>2015</v>
      </c>
      <c r="E25" s="12" t="s">
        <v>23</v>
      </c>
      <c r="F25" s="12" t="s">
        <v>24</v>
      </c>
      <c r="G25" s="9">
        <v>1137198</v>
      </c>
    </row>
    <row r="26" spans="2:10" ht="15.75" customHeight="1" x14ac:dyDescent="0.3">
      <c r="B26" s="12">
        <v>80</v>
      </c>
      <c r="C26" s="12" t="s">
        <v>42</v>
      </c>
      <c r="D26" s="12">
        <v>2015</v>
      </c>
      <c r="E26" s="12" t="s">
        <v>23</v>
      </c>
      <c r="F26" s="12" t="s">
        <v>24</v>
      </c>
      <c r="G26" s="9">
        <v>3472200</v>
      </c>
    </row>
    <row r="27" spans="2:10" ht="15.75" customHeight="1" x14ac:dyDescent="0.3">
      <c r="B27" s="12">
        <v>75</v>
      </c>
      <c r="C27" s="12" t="s">
        <v>43</v>
      </c>
      <c r="D27" s="12">
        <v>2015</v>
      </c>
      <c r="E27" s="12" t="s">
        <v>23</v>
      </c>
      <c r="F27" s="12" t="s">
        <v>24</v>
      </c>
      <c r="G27" s="9">
        <v>328413</v>
      </c>
    </row>
    <row r="28" spans="2:10" ht="15.75" customHeight="1" x14ac:dyDescent="0.3">
      <c r="B28" s="12">
        <v>157</v>
      </c>
      <c r="C28" s="12" t="s">
        <v>43</v>
      </c>
      <c r="D28" s="12">
        <v>2015</v>
      </c>
      <c r="E28" s="12" t="s">
        <v>26</v>
      </c>
      <c r="F28" s="12" t="s">
        <v>27</v>
      </c>
      <c r="G28" s="9">
        <v>269480</v>
      </c>
    </row>
    <row r="29" spans="2:10" ht="15.75" customHeight="1" x14ac:dyDescent="0.3">
      <c r="B29" s="12">
        <v>435</v>
      </c>
      <c r="C29" s="12" t="s">
        <v>44</v>
      </c>
      <c r="D29" s="12">
        <v>2017</v>
      </c>
      <c r="E29" s="12" t="s">
        <v>33</v>
      </c>
      <c r="F29" s="12" t="s">
        <v>24</v>
      </c>
      <c r="I29" s="9">
        <v>1765151</v>
      </c>
    </row>
    <row r="30" spans="2:10" ht="15.75" customHeight="1" x14ac:dyDescent="0.3">
      <c r="B30" s="12">
        <v>78</v>
      </c>
      <c r="C30" s="12" t="s">
        <v>45</v>
      </c>
      <c r="D30" s="12">
        <v>2015</v>
      </c>
      <c r="E30" s="12" t="s">
        <v>23</v>
      </c>
      <c r="F30" s="12" t="s">
        <v>24</v>
      </c>
      <c r="G30" s="9">
        <v>3527753</v>
      </c>
    </row>
    <row r="31" spans="2:10" ht="15.75" customHeight="1" x14ac:dyDescent="0.3">
      <c r="B31" s="12">
        <v>71</v>
      </c>
      <c r="C31" s="12" t="s">
        <v>46</v>
      </c>
      <c r="D31" s="12">
        <v>2015</v>
      </c>
      <c r="E31" s="12" t="s">
        <v>23</v>
      </c>
      <c r="F31" s="12" t="s">
        <v>24</v>
      </c>
      <c r="G31" s="9">
        <v>656805</v>
      </c>
    </row>
    <row r="32" spans="2:10" ht="15.75" customHeight="1" x14ac:dyDescent="0.3">
      <c r="B32" s="12">
        <v>153</v>
      </c>
      <c r="C32" s="12" t="s">
        <v>46</v>
      </c>
      <c r="D32" s="12">
        <v>2015</v>
      </c>
      <c r="E32" s="12" t="s">
        <v>26</v>
      </c>
      <c r="F32" s="12" t="s">
        <v>27</v>
      </c>
      <c r="G32" s="9">
        <v>207993</v>
      </c>
    </row>
    <row r="33" spans="2:9" ht="15.75" customHeight="1" x14ac:dyDescent="0.3">
      <c r="B33" s="12">
        <v>252</v>
      </c>
      <c r="C33" s="12" t="s">
        <v>47</v>
      </c>
      <c r="D33" s="12">
        <v>2016</v>
      </c>
      <c r="E33" s="12" t="s">
        <v>26</v>
      </c>
      <c r="F33" s="12" t="s">
        <v>24</v>
      </c>
      <c r="H33" s="9">
        <v>210282</v>
      </c>
    </row>
    <row r="34" spans="2:9" ht="15.75" customHeight="1" x14ac:dyDescent="0.3">
      <c r="B34" s="12">
        <v>334</v>
      </c>
      <c r="C34" s="12" t="s">
        <v>47</v>
      </c>
      <c r="D34" s="12">
        <v>2016</v>
      </c>
      <c r="E34" s="12" t="s">
        <v>33</v>
      </c>
      <c r="F34" s="12" t="s">
        <v>27</v>
      </c>
      <c r="H34" s="9">
        <v>157712</v>
      </c>
    </row>
    <row r="35" spans="2:9" ht="15.75" customHeight="1" x14ac:dyDescent="0.3">
      <c r="B35" s="12">
        <v>416</v>
      </c>
      <c r="C35" s="12" t="s">
        <v>47</v>
      </c>
      <c r="D35" s="12">
        <v>2017</v>
      </c>
      <c r="E35" s="12" t="s">
        <v>33</v>
      </c>
      <c r="F35" s="12" t="s">
        <v>24</v>
      </c>
      <c r="I35" s="9">
        <v>2417346</v>
      </c>
    </row>
    <row r="36" spans="2:9" ht="15.75" customHeight="1" x14ac:dyDescent="0.3">
      <c r="B36" s="12">
        <v>247</v>
      </c>
      <c r="C36" s="12" t="s">
        <v>48</v>
      </c>
      <c r="D36" s="12">
        <v>2016</v>
      </c>
      <c r="E36" s="12" t="s">
        <v>26</v>
      </c>
      <c r="F36" s="12" t="s">
        <v>24</v>
      </c>
      <c r="H36" s="9">
        <v>25641815</v>
      </c>
    </row>
    <row r="37" spans="2:9" ht="15.75" customHeight="1" x14ac:dyDescent="0.3">
      <c r="B37" s="12">
        <v>329</v>
      </c>
      <c r="C37" s="12" t="s">
        <v>48</v>
      </c>
      <c r="D37" s="12">
        <v>2016</v>
      </c>
      <c r="E37" s="12" t="s">
        <v>33</v>
      </c>
      <c r="F37" s="12" t="s">
        <v>27</v>
      </c>
      <c r="H37" s="9">
        <v>3013527</v>
      </c>
    </row>
    <row r="38" spans="2:9" ht="15.75" customHeight="1" x14ac:dyDescent="0.3">
      <c r="B38" s="12">
        <v>411</v>
      </c>
      <c r="C38" s="12" t="s">
        <v>48</v>
      </c>
      <c r="D38" s="12">
        <v>2017</v>
      </c>
      <c r="E38" s="12" t="s">
        <v>33</v>
      </c>
      <c r="F38" s="12" t="s">
        <v>24</v>
      </c>
      <c r="I38" s="9">
        <v>32592858</v>
      </c>
    </row>
    <row r="39" spans="2:9" ht="15.75" customHeight="1" x14ac:dyDescent="0.3">
      <c r="B39" s="12">
        <v>329</v>
      </c>
      <c r="C39" s="12" t="s">
        <v>48</v>
      </c>
      <c r="D39" s="12">
        <v>2017</v>
      </c>
      <c r="E39" s="12" t="s">
        <v>29</v>
      </c>
      <c r="F39" s="12" t="s">
        <v>27</v>
      </c>
      <c r="I39" s="9">
        <v>38981</v>
      </c>
    </row>
    <row r="40" spans="2:9" ht="15.75" customHeight="1" x14ac:dyDescent="0.3">
      <c r="B40" s="12">
        <v>259</v>
      </c>
      <c r="C40" s="12" t="s">
        <v>49</v>
      </c>
      <c r="D40" s="12">
        <v>2016</v>
      </c>
      <c r="E40" s="12" t="s">
        <v>26</v>
      </c>
      <c r="F40" s="12" t="s">
        <v>24</v>
      </c>
      <c r="H40" s="9">
        <v>283145</v>
      </c>
    </row>
    <row r="41" spans="2:9" ht="15.75" customHeight="1" x14ac:dyDescent="0.3">
      <c r="B41" s="12">
        <v>341</v>
      </c>
      <c r="C41" s="12" t="s">
        <v>49</v>
      </c>
      <c r="D41" s="12">
        <v>2016</v>
      </c>
      <c r="E41" s="12" t="s">
        <v>33</v>
      </c>
      <c r="F41" s="12" t="s">
        <v>27</v>
      </c>
      <c r="H41" s="9">
        <v>339655</v>
      </c>
    </row>
    <row r="42" spans="2:9" ht="15.75" customHeight="1" x14ac:dyDescent="0.3">
      <c r="B42" s="12">
        <v>423</v>
      </c>
      <c r="C42" s="12" t="s">
        <v>49</v>
      </c>
      <c r="D42" s="12">
        <v>2017</v>
      </c>
      <c r="E42" s="12" t="s">
        <v>33</v>
      </c>
      <c r="F42" s="12" t="s">
        <v>24</v>
      </c>
      <c r="I42" s="9">
        <v>538339</v>
      </c>
    </row>
    <row r="43" spans="2:9" ht="15.75" customHeight="1" x14ac:dyDescent="0.3">
      <c r="B43" s="12">
        <v>259</v>
      </c>
      <c r="C43" s="12" t="s">
        <v>49</v>
      </c>
      <c r="D43" s="12">
        <v>2019</v>
      </c>
      <c r="E43" s="12" t="s">
        <v>31</v>
      </c>
      <c r="F43" s="12" t="s">
        <v>24</v>
      </c>
    </row>
    <row r="44" spans="2:9" ht="15.75" customHeight="1" x14ac:dyDescent="0.3">
      <c r="B44" s="12">
        <v>462</v>
      </c>
      <c r="C44" s="12" t="s">
        <v>50</v>
      </c>
      <c r="D44" s="12">
        <v>2017</v>
      </c>
      <c r="E44" s="12" t="s">
        <v>33</v>
      </c>
      <c r="F44" s="12" t="s">
        <v>24</v>
      </c>
      <c r="I44" s="9">
        <v>720695</v>
      </c>
    </row>
    <row r="45" spans="2:9" ht="15.75" customHeight="1" x14ac:dyDescent="0.3">
      <c r="B45" s="12">
        <v>249</v>
      </c>
      <c r="C45" s="12" t="s">
        <v>51</v>
      </c>
      <c r="D45" s="12">
        <v>2016</v>
      </c>
      <c r="E45" s="12" t="s">
        <v>26</v>
      </c>
      <c r="F45" s="12" t="s">
        <v>24</v>
      </c>
      <c r="H45" s="9">
        <v>4899966</v>
      </c>
    </row>
    <row r="46" spans="2:9" ht="15.75" customHeight="1" x14ac:dyDescent="0.3">
      <c r="B46" s="12">
        <v>331</v>
      </c>
      <c r="C46" s="12" t="s">
        <v>51</v>
      </c>
      <c r="D46" s="12">
        <v>2016</v>
      </c>
      <c r="E46" s="12" t="s">
        <v>33</v>
      </c>
      <c r="F46" s="12" t="s">
        <v>27</v>
      </c>
      <c r="H46" s="9">
        <v>52333</v>
      </c>
    </row>
    <row r="47" spans="2:9" ht="15.75" customHeight="1" x14ac:dyDescent="0.3">
      <c r="B47" s="12">
        <v>413</v>
      </c>
      <c r="C47" s="12" t="s">
        <v>51</v>
      </c>
      <c r="D47" s="12">
        <v>2016</v>
      </c>
      <c r="E47" s="12" t="s">
        <v>29</v>
      </c>
      <c r="F47" s="12" t="s">
        <v>27</v>
      </c>
      <c r="H47" s="9">
        <v>2604</v>
      </c>
    </row>
    <row r="48" spans="2:9" ht="15.75" customHeight="1" x14ac:dyDescent="0.3">
      <c r="B48" s="12">
        <v>413</v>
      </c>
      <c r="C48" s="12" t="s">
        <v>51</v>
      </c>
      <c r="D48" s="12">
        <v>2017</v>
      </c>
      <c r="E48" s="12" t="s">
        <v>33</v>
      </c>
      <c r="F48" s="12" t="s">
        <v>24</v>
      </c>
      <c r="I48" s="9">
        <v>5227110</v>
      </c>
    </row>
    <row r="49" spans="2:11" ht="15.75" customHeight="1" x14ac:dyDescent="0.3">
      <c r="B49" s="12">
        <v>413</v>
      </c>
      <c r="C49" s="12" t="s">
        <v>51</v>
      </c>
      <c r="D49" s="12">
        <v>2017</v>
      </c>
      <c r="E49" s="12" t="s">
        <v>29</v>
      </c>
      <c r="F49" s="12" t="s">
        <v>27</v>
      </c>
      <c r="I49" s="9">
        <v>898832</v>
      </c>
    </row>
    <row r="50" spans="2:11" ht="15.75" customHeight="1" x14ac:dyDescent="0.3">
      <c r="B50" s="12">
        <v>413</v>
      </c>
      <c r="C50" s="12" t="s">
        <v>51</v>
      </c>
      <c r="D50" s="12">
        <v>2018</v>
      </c>
      <c r="E50" s="12" t="s">
        <v>29</v>
      </c>
      <c r="F50" s="12" t="s">
        <v>24</v>
      </c>
      <c r="J50" s="9">
        <v>2311746</v>
      </c>
    </row>
    <row r="51" spans="2:11" ht="15.75" customHeight="1" x14ac:dyDescent="0.3">
      <c r="B51" s="12">
        <v>413</v>
      </c>
      <c r="C51" s="12" t="s">
        <v>51</v>
      </c>
      <c r="D51" s="12">
        <v>2018</v>
      </c>
      <c r="E51" s="12" t="s">
        <v>31</v>
      </c>
      <c r="F51" s="12" t="s">
        <v>27</v>
      </c>
      <c r="J51" s="9">
        <v>2933</v>
      </c>
      <c r="K51" s="9">
        <v>2933</v>
      </c>
    </row>
    <row r="52" spans="2:11" ht="15.75" customHeight="1" x14ac:dyDescent="0.3">
      <c r="B52" s="12">
        <v>413</v>
      </c>
      <c r="C52" s="12" t="s">
        <v>51</v>
      </c>
      <c r="D52" s="12">
        <v>2018</v>
      </c>
      <c r="E52" s="12" t="s">
        <v>29</v>
      </c>
      <c r="F52" s="12" t="s">
        <v>24</v>
      </c>
      <c r="K52" s="9">
        <v>2311746</v>
      </c>
    </row>
    <row r="53" spans="2:11" ht="15.75" customHeight="1" x14ac:dyDescent="0.3">
      <c r="B53" s="12">
        <v>413</v>
      </c>
      <c r="C53" s="12" t="s">
        <v>51</v>
      </c>
      <c r="D53" s="12">
        <v>2019</v>
      </c>
      <c r="E53" s="12" t="s">
        <v>31</v>
      </c>
      <c r="F53" s="12" t="s">
        <v>24</v>
      </c>
      <c r="K53" s="9">
        <v>1105211</v>
      </c>
    </row>
    <row r="54" spans="2:11" ht="15.75" customHeight="1" x14ac:dyDescent="0.3">
      <c r="B54" s="12">
        <v>419</v>
      </c>
      <c r="C54" s="12" t="s">
        <v>52</v>
      </c>
      <c r="D54" s="12">
        <v>2015</v>
      </c>
      <c r="E54" s="12" t="s">
        <v>29</v>
      </c>
      <c r="F54" s="12" t="s">
        <v>27</v>
      </c>
      <c r="G54" s="9">
        <v>84008</v>
      </c>
    </row>
    <row r="55" spans="2:11" ht="15.75" customHeight="1" x14ac:dyDescent="0.3">
      <c r="B55" s="12">
        <v>255</v>
      </c>
      <c r="C55" s="12" t="s">
        <v>52</v>
      </c>
      <c r="D55" s="12">
        <v>2016</v>
      </c>
      <c r="E55" s="12" t="s">
        <v>26</v>
      </c>
      <c r="F55" s="12" t="s">
        <v>24</v>
      </c>
      <c r="H55" s="9">
        <v>509159</v>
      </c>
    </row>
    <row r="56" spans="2:11" ht="15.75" customHeight="1" x14ac:dyDescent="0.3">
      <c r="B56" s="12">
        <v>337</v>
      </c>
      <c r="C56" s="12" t="s">
        <v>52</v>
      </c>
      <c r="D56" s="12">
        <v>2016</v>
      </c>
      <c r="E56" s="12" t="s">
        <v>33</v>
      </c>
      <c r="F56" s="12" t="s">
        <v>27</v>
      </c>
      <c r="H56" s="9">
        <v>-95739</v>
      </c>
    </row>
    <row r="57" spans="2:11" ht="15.75" customHeight="1" x14ac:dyDescent="0.3">
      <c r="B57" s="12">
        <v>419</v>
      </c>
      <c r="C57" s="12" t="s">
        <v>52</v>
      </c>
      <c r="D57" s="12">
        <v>2016</v>
      </c>
      <c r="E57" s="12" t="s">
        <v>29</v>
      </c>
      <c r="F57" s="12" t="s">
        <v>27</v>
      </c>
      <c r="H57" s="9">
        <v>910522</v>
      </c>
    </row>
    <row r="58" spans="2:11" ht="15.75" customHeight="1" x14ac:dyDescent="0.3">
      <c r="B58" s="12">
        <v>419</v>
      </c>
      <c r="C58" s="12" t="s">
        <v>52</v>
      </c>
      <c r="D58" s="12">
        <v>2017</v>
      </c>
      <c r="E58" s="12" t="s">
        <v>33</v>
      </c>
      <c r="F58" s="12" t="s">
        <v>24</v>
      </c>
      <c r="I58" s="9">
        <v>249304</v>
      </c>
    </row>
    <row r="59" spans="2:11" ht="15.75" customHeight="1" x14ac:dyDescent="0.3">
      <c r="B59" s="12">
        <v>419</v>
      </c>
      <c r="C59" s="12" t="s">
        <v>52</v>
      </c>
      <c r="D59" s="12">
        <v>2017</v>
      </c>
      <c r="E59" s="12" t="s">
        <v>29</v>
      </c>
      <c r="F59" s="12" t="s">
        <v>27</v>
      </c>
      <c r="I59" s="9">
        <v>121952</v>
      </c>
    </row>
    <row r="60" spans="2:11" ht="15.75" customHeight="1" x14ac:dyDescent="0.3">
      <c r="B60" s="12">
        <v>419</v>
      </c>
      <c r="C60" s="12" t="s">
        <v>52</v>
      </c>
      <c r="D60" s="12">
        <v>2017</v>
      </c>
      <c r="E60" s="12" t="s">
        <v>31</v>
      </c>
      <c r="F60" s="12" t="s">
        <v>27</v>
      </c>
      <c r="I60" s="9">
        <v>266280</v>
      </c>
    </row>
    <row r="61" spans="2:11" ht="15.75" customHeight="1" x14ac:dyDescent="0.3">
      <c r="B61" s="12">
        <v>419</v>
      </c>
      <c r="C61" s="12" t="s">
        <v>52</v>
      </c>
      <c r="D61" s="12">
        <v>2019</v>
      </c>
      <c r="E61" s="12" t="s">
        <v>31</v>
      </c>
      <c r="F61" s="12" t="s">
        <v>24</v>
      </c>
      <c r="K61" s="9">
        <v>1167261</v>
      </c>
    </row>
    <row r="62" spans="2:11" ht="15.75" customHeight="1" x14ac:dyDescent="0.3">
      <c r="B62" s="12">
        <v>333</v>
      </c>
      <c r="C62" s="12" t="s">
        <v>53</v>
      </c>
      <c r="D62" s="12">
        <v>2016</v>
      </c>
      <c r="E62" s="12" t="s">
        <v>33</v>
      </c>
      <c r="F62" s="12" t="s">
        <v>27</v>
      </c>
      <c r="H62" s="9">
        <v>1258571</v>
      </c>
    </row>
    <row r="63" spans="2:11" ht="15.75" customHeight="1" x14ac:dyDescent="0.3">
      <c r="B63" s="12">
        <v>415</v>
      </c>
      <c r="C63" s="12" t="s">
        <v>53</v>
      </c>
      <c r="D63" s="12">
        <v>2016</v>
      </c>
      <c r="E63" s="12" t="s">
        <v>29</v>
      </c>
      <c r="F63" s="12" t="s">
        <v>27</v>
      </c>
      <c r="H63" s="9">
        <v>-2995</v>
      </c>
    </row>
    <row r="64" spans="2:11" ht="15.75" customHeight="1" x14ac:dyDescent="0.3">
      <c r="B64" s="12">
        <v>415</v>
      </c>
      <c r="C64" s="12" t="s">
        <v>53</v>
      </c>
      <c r="D64" s="12">
        <v>2017</v>
      </c>
      <c r="E64" s="12" t="s">
        <v>33</v>
      </c>
      <c r="F64" s="12" t="s">
        <v>24</v>
      </c>
      <c r="I64" s="9">
        <v>903720</v>
      </c>
    </row>
    <row r="65" spans="2:11" ht="15.75" customHeight="1" x14ac:dyDescent="0.3">
      <c r="B65" s="12">
        <v>5</v>
      </c>
      <c r="C65" s="12" t="s">
        <v>53</v>
      </c>
      <c r="D65" s="12">
        <v>2019</v>
      </c>
      <c r="E65" s="12" t="s">
        <v>31</v>
      </c>
      <c r="F65" s="12" t="s">
        <v>24</v>
      </c>
      <c r="K65" s="9">
        <v>1541</v>
      </c>
    </row>
    <row r="66" spans="2:11" ht="15.75" customHeight="1" x14ac:dyDescent="0.3">
      <c r="B66" s="12">
        <v>412</v>
      </c>
      <c r="C66" s="12" t="s">
        <v>54</v>
      </c>
      <c r="D66" s="12">
        <v>2017</v>
      </c>
      <c r="E66" s="12" t="s">
        <v>33</v>
      </c>
      <c r="F66" s="12" t="s">
        <v>24</v>
      </c>
      <c r="I66" s="9">
        <v>29248443</v>
      </c>
    </row>
    <row r="67" spans="2:11" ht="15.75" customHeight="1" x14ac:dyDescent="0.3">
      <c r="B67" s="12">
        <v>412</v>
      </c>
      <c r="C67" s="12" t="s">
        <v>54</v>
      </c>
      <c r="D67" s="12">
        <v>2018</v>
      </c>
      <c r="E67" s="12" t="s">
        <v>29</v>
      </c>
      <c r="F67" s="12" t="s">
        <v>24</v>
      </c>
      <c r="J67" s="9">
        <v>12536293</v>
      </c>
    </row>
    <row r="68" spans="2:11" ht="15.75" customHeight="1" x14ac:dyDescent="0.3">
      <c r="B68" s="12">
        <v>414</v>
      </c>
      <c r="C68" s="12" t="s">
        <v>55</v>
      </c>
      <c r="D68" s="12">
        <v>2017</v>
      </c>
      <c r="E68" s="12" t="s">
        <v>33</v>
      </c>
      <c r="F68" s="12" t="s">
        <v>24</v>
      </c>
      <c r="I68" s="9">
        <v>11429</v>
      </c>
    </row>
    <row r="69" spans="2:11" ht="15.75" customHeight="1" x14ac:dyDescent="0.3">
      <c r="B69" s="12">
        <v>414</v>
      </c>
      <c r="C69" s="12" t="s">
        <v>55</v>
      </c>
      <c r="D69" s="12">
        <v>2017</v>
      </c>
      <c r="E69" s="12" t="s">
        <v>29</v>
      </c>
      <c r="F69" s="12" t="s">
        <v>27</v>
      </c>
      <c r="I69" s="9">
        <v>6055</v>
      </c>
    </row>
    <row r="70" spans="2:11" ht="15.75" customHeight="1" x14ac:dyDescent="0.3">
      <c r="B70" s="12">
        <v>414</v>
      </c>
      <c r="C70" s="12" t="s">
        <v>55</v>
      </c>
      <c r="D70" s="12">
        <v>2017</v>
      </c>
      <c r="E70" s="12" t="s">
        <v>31</v>
      </c>
      <c r="F70" s="12" t="s">
        <v>27</v>
      </c>
      <c r="I70" s="12">
        <v>336</v>
      </c>
    </row>
    <row r="71" spans="2:11" ht="15.75" customHeight="1" x14ac:dyDescent="0.3">
      <c r="B71" s="12">
        <v>414</v>
      </c>
      <c r="C71" s="12" t="s">
        <v>55</v>
      </c>
      <c r="D71" s="12">
        <v>2018</v>
      </c>
      <c r="E71" s="12" t="s">
        <v>29</v>
      </c>
      <c r="F71" s="12" t="s">
        <v>24</v>
      </c>
      <c r="J71" s="9">
        <v>148754</v>
      </c>
    </row>
    <row r="72" spans="2:11" ht="15.75" customHeight="1" x14ac:dyDescent="0.3">
      <c r="B72" s="12">
        <v>414</v>
      </c>
      <c r="C72" s="12" t="s">
        <v>55</v>
      </c>
      <c r="D72" s="12">
        <v>2018</v>
      </c>
      <c r="E72" s="12" t="s">
        <v>31</v>
      </c>
      <c r="F72" s="12" t="s">
        <v>27</v>
      </c>
      <c r="J72" s="9">
        <v>20169</v>
      </c>
    </row>
    <row r="73" spans="2:11" ht="15.75" customHeight="1" x14ac:dyDescent="0.3">
      <c r="B73" s="12">
        <v>414</v>
      </c>
      <c r="C73" s="12" t="s">
        <v>55</v>
      </c>
      <c r="D73" s="12">
        <v>2018</v>
      </c>
      <c r="E73" s="12" t="s">
        <v>29</v>
      </c>
      <c r="F73" s="12" t="s">
        <v>24</v>
      </c>
      <c r="K73" s="9">
        <v>148754</v>
      </c>
    </row>
    <row r="74" spans="2:11" ht="15.75" customHeight="1" x14ac:dyDescent="0.3">
      <c r="B74" s="12">
        <v>414</v>
      </c>
      <c r="C74" s="12" t="s">
        <v>55</v>
      </c>
      <c r="D74" s="12">
        <v>2019</v>
      </c>
      <c r="E74" s="12" t="s">
        <v>31</v>
      </c>
      <c r="F74" s="12" t="s">
        <v>24</v>
      </c>
      <c r="K74" s="9">
        <v>72405</v>
      </c>
    </row>
    <row r="75" spans="2:11" ht="15.75" customHeight="1" x14ac:dyDescent="0.3">
      <c r="B75" s="12">
        <v>340</v>
      </c>
      <c r="C75" s="12" t="s">
        <v>56</v>
      </c>
      <c r="D75" s="12">
        <v>2016</v>
      </c>
      <c r="E75" s="12" t="s">
        <v>33</v>
      </c>
      <c r="F75" s="12" t="s">
        <v>27</v>
      </c>
      <c r="H75" s="9">
        <v>4463526</v>
      </c>
    </row>
    <row r="76" spans="2:11" ht="15.75" customHeight="1" x14ac:dyDescent="0.3">
      <c r="B76" s="12">
        <v>7</v>
      </c>
      <c r="C76" s="12" t="s">
        <v>57</v>
      </c>
      <c r="D76" s="12">
        <v>2015</v>
      </c>
      <c r="E76" s="12" t="s">
        <v>23</v>
      </c>
      <c r="F76" s="12" t="s">
        <v>24</v>
      </c>
      <c r="G76" s="9">
        <v>1541118</v>
      </c>
    </row>
    <row r="77" spans="2:11" ht="15.75" customHeight="1" x14ac:dyDescent="0.3">
      <c r="B77" s="12">
        <v>89</v>
      </c>
      <c r="C77" s="12" t="s">
        <v>57</v>
      </c>
      <c r="D77" s="12">
        <v>2015</v>
      </c>
      <c r="E77" s="12" t="s">
        <v>26</v>
      </c>
      <c r="F77" s="12" t="s">
        <v>27</v>
      </c>
      <c r="G77" s="9">
        <v>6812419</v>
      </c>
    </row>
    <row r="78" spans="2:11" ht="15.75" customHeight="1" x14ac:dyDescent="0.3">
      <c r="B78" s="12">
        <v>171</v>
      </c>
      <c r="C78" s="12" t="s">
        <v>57</v>
      </c>
      <c r="D78" s="12">
        <v>2015</v>
      </c>
      <c r="E78" s="12" t="s">
        <v>33</v>
      </c>
      <c r="F78" s="12" t="s">
        <v>27</v>
      </c>
      <c r="G78" s="9">
        <v>3195070</v>
      </c>
    </row>
    <row r="79" spans="2:11" ht="15.75" customHeight="1" x14ac:dyDescent="0.3">
      <c r="B79" s="12">
        <v>417</v>
      </c>
      <c r="C79" s="12" t="s">
        <v>57</v>
      </c>
      <c r="D79" s="12">
        <v>2015</v>
      </c>
      <c r="E79" s="12" t="s">
        <v>29</v>
      </c>
      <c r="F79" s="12" t="s">
        <v>27</v>
      </c>
      <c r="G79" s="9">
        <v>122651</v>
      </c>
    </row>
    <row r="80" spans="2:11" ht="15.75" customHeight="1" x14ac:dyDescent="0.3">
      <c r="B80" s="12">
        <v>417</v>
      </c>
      <c r="C80" s="12" t="s">
        <v>57</v>
      </c>
      <c r="D80" s="12">
        <v>2015</v>
      </c>
      <c r="E80" s="12" t="s">
        <v>31</v>
      </c>
      <c r="F80" s="12" t="s">
        <v>27</v>
      </c>
      <c r="G80" s="9">
        <v>1569419</v>
      </c>
    </row>
    <row r="81" spans="2:12" ht="15.75" customHeight="1" x14ac:dyDescent="0.3">
      <c r="B81" s="12">
        <v>253</v>
      </c>
      <c r="C81" s="12" t="s">
        <v>57</v>
      </c>
      <c r="D81" s="12">
        <v>2016</v>
      </c>
      <c r="E81" s="12" t="s">
        <v>26</v>
      </c>
      <c r="F81" s="12" t="s">
        <v>24</v>
      </c>
      <c r="H81" s="9">
        <v>28358787</v>
      </c>
    </row>
    <row r="82" spans="2:12" ht="15.75" customHeight="1" x14ac:dyDescent="0.3">
      <c r="B82" s="12">
        <v>335</v>
      </c>
      <c r="C82" s="12" t="s">
        <v>57</v>
      </c>
      <c r="D82" s="12">
        <v>2016</v>
      </c>
      <c r="E82" s="12" t="s">
        <v>33</v>
      </c>
      <c r="F82" s="12" t="s">
        <v>27</v>
      </c>
      <c r="H82" s="9">
        <v>20808711</v>
      </c>
    </row>
    <row r="83" spans="2:12" ht="15.75" customHeight="1" x14ac:dyDescent="0.3">
      <c r="B83" s="12">
        <v>417</v>
      </c>
      <c r="C83" s="12" t="s">
        <v>57</v>
      </c>
      <c r="D83" s="12">
        <v>2016</v>
      </c>
      <c r="E83" s="12" t="s">
        <v>29</v>
      </c>
      <c r="F83" s="12" t="s">
        <v>27</v>
      </c>
      <c r="H83" s="9">
        <v>1117122</v>
      </c>
    </row>
    <row r="84" spans="2:12" ht="15.75" customHeight="1" x14ac:dyDescent="0.3">
      <c r="B84" s="12">
        <v>335</v>
      </c>
      <c r="C84" s="12" t="s">
        <v>57</v>
      </c>
      <c r="D84" s="12">
        <v>2016</v>
      </c>
      <c r="E84" s="12" t="s">
        <v>33</v>
      </c>
      <c r="F84" s="12" t="s">
        <v>27</v>
      </c>
      <c r="H84" s="9">
        <v>-783236</v>
      </c>
    </row>
    <row r="85" spans="2:12" ht="15.75" customHeight="1" x14ac:dyDescent="0.3">
      <c r="B85" s="12">
        <v>335</v>
      </c>
      <c r="C85" s="12" t="s">
        <v>57</v>
      </c>
      <c r="D85" s="12">
        <v>2016</v>
      </c>
      <c r="E85" s="12" t="s">
        <v>33</v>
      </c>
      <c r="F85" s="12" t="s">
        <v>27</v>
      </c>
      <c r="H85" s="9">
        <v>-615803</v>
      </c>
    </row>
    <row r="86" spans="2:12" ht="15.75" customHeight="1" x14ac:dyDescent="0.3">
      <c r="B86" s="12">
        <v>417</v>
      </c>
      <c r="C86" s="12" t="s">
        <v>57</v>
      </c>
      <c r="D86" s="12">
        <v>2016</v>
      </c>
      <c r="E86" s="12" t="s">
        <v>31</v>
      </c>
      <c r="F86" s="12" t="s">
        <v>27</v>
      </c>
      <c r="H86" s="9">
        <v>190270</v>
      </c>
    </row>
    <row r="87" spans="2:12" ht="15.75" customHeight="1" x14ac:dyDescent="0.3">
      <c r="B87" s="12">
        <v>417</v>
      </c>
      <c r="C87" s="12" t="s">
        <v>57</v>
      </c>
      <c r="D87" s="12">
        <v>2017</v>
      </c>
      <c r="E87" s="12" t="s">
        <v>33</v>
      </c>
      <c r="F87" s="12" t="s">
        <v>24</v>
      </c>
      <c r="I87" s="9">
        <v>47629973</v>
      </c>
    </row>
    <row r="88" spans="2:12" ht="15.75" customHeight="1" x14ac:dyDescent="0.3">
      <c r="B88" s="12">
        <v>417</v>
      </c>
      <c r="C88" s="12" t="s">
        <v>57</v>
      </c>
      <c r="D88" s="12">
        <v>2017</v>
      </c>
      <c r="E88" s="12" t="s">
        <v>29</v>
      </c>
      <c r="F88" s="12" t="s">
        <v>27</v>
      </c>
      <c r="I88" s="9">
        <v>16891576</v>
      </c>
    </row>
    <row r="89" spans="2:12" ht="15.75" customHeight="1" x14ac:dyDescent="0.3">
      <c r="B89" s="12">
        <v>335</v>
      </c>
      <c r="C89" s="12" t="s">
        <v>57</v>
      </c>
      <c r="D89" s="12">
        <v>2017</v>
      </c>
      <c r="E89" s="12" t="s">
        <v>33</v>
      </c>
      <c r="F89" s="12" t="s">
        <v>24</v>
      </c>
      <c r="I89" s="9">
        <v>-8974165</v>
      </c>
    </row>
    <row r="90" spans="2:12" ht="15.75" customHeight="1" x14ac:dyDescent="0.3">
      <c r="B90" s="12">
        <v>417</v>
      </c>
      <c r="C90" s="12" t="s">
        <v>57</v>
      </c>
      <c r="D90" s="12">
        <v>2017</v>
      </c>
      <c r="E90" s="12" t="s">
        <v>31</v>
      </c>
      <c r="F90" s="12" t="s">
        <v>27</v>
      </c>
      <c r="I90" s="9">
        <v>11475495</v>
      </c>
    </row>
    <row r="91" spans="2:12" ht="15.75" customHeight="1" x14ac:dyDescent="0.3">
      <c r="B91" s="12">
        <v>417</v>
      </c>
      <c r="C91" s="12" t="s">
        <v>57</v>
      </c>
      <c r="D91" s="12">
        <v>2018</v>
      </c>
      <c r="E91" s="12" t="s">
        <v>29</v>
      </c>
      <c r="F91" s="12" t="s">
        <v>24</v>
      </c>
      <c r="J91" s="9">
        <v>16880355</v>
      </c>
    </row>
    <row r="92" spans="2:12" ht="15.75" customHeight="1" x14ac:dyDescent="0.3">
      <c r="B92" s="12">
        <v>335</v>
      </c>
      <c r="C92" s="12" t="s">
        <v>57</v>
      </c>
      <c r="D92" s="12">
        <v>2018</v>
      </c>
      <c r="E92" s="12" t="s">
        <v>29</v>
      </c>
      <c r="F92" s="12" t="s">
        <v>24</v>
      </c>
      <c r="J92" s="9">
        <v>-1322557</v>
      </c>
    </row>
    <row r="93" spans="2:12" ht="15.75" customHeight="1" x14ac:dyDescent="0.3">
      <c r="B93" s="12">
        <v>417</v>
      </c>
      <c r="C93" s="12" t="s">
        <v>57</v>
      </c>
      <c r="D93" s="12">
        <v>2018</v>
      </c>
      <c r="E93" s="12" t="s">
        <v>31</v>
      </c>
      <c r="F93" s="12" t="s">
        <v>27</v>
      </c>
      <c r="J93" s="9">
        <v>20017721</v>
      </c>
    </row>
    <row r="94" spans="2:12" ht="15.75" customHeight="1" x14ac:dyDescent="0.3">
      <c r="B94" s="12">
        <v>417</v>
      </c>
      <c r="C94" s="12" t="s">
        <v>57</v>
      </c>
      <c r="D94" s="12">
        <v>2018</v>
      </c>
      <c r="E94" s="12" t="s">
        <v>29</v>
      </c>
      <c r="F94" s="12" t="s">
        <v>24</v>
      </c>
      <c r="L94" s="9">
        <v>16796880</v>
      </c>
    </row>
    <row r="95" spans="2:12" ht="15.75" customHeight="1" x14ac:dyDescent="0.3">
      <c r="B95" s="12">
        <v>335</v>
      </c>
      <c r="C95" s="12" t="s">
        <v>57</v>
      </c>
      <c r="D95" s="12">
        <v>2019</v>
      </c>
      <c r="E95" s="12" t="s">
        <v>31</v>
      </c>
      <c r="F95" s="12" t="s">
        <v>24</v>
      </c>
      <c r="K95" s="9">
        <v>-15776452</v>
      </c>
    </row>
    <row r="96" spans="2:12" ht="15.75" customHeight="1" x14ac:dyDescent="0.3">
      <c r="B96" s="12">
        <v>417</v>
      </c>
      <c r="C96" s="12" t="s">
        <v>57</v>
      </c>
      <c r="D96" s="12">
        <v>2019</v>
      </c>
      <c r="E96" s="12" t="s">
        <v>31</v>
      </c>
      <c r="F96" s="12" t="s">
        <v>24</v>
      </c>
      <c r="K96" s="9">
        <v>48998631</v>
      </c>
    </row>
    <row r="97" spans="2:13" ht="15.75" customHeight="1" x14ac:dyDescent="0.3">
      <c r="B97" s="12">
        <v>417</v>
      </c>
      <c r="C97" s="12" t="s">
        <v>57</v>
      </c>
      <c r="D97" s="12">
        <v>2020</v>
      </c>
      <c r="E97" s="12" t="s">
        <v>58</v>
      </c>
      <c r="F97" s="12" t="s">
        <v>24</v>
      </c>
      <c r="L97" s="9">
        <v>11584995</v>
      </c>
    </row>
    <row r="98" spans="2:13" ht="15.75" customHeight="1" x14ac:dyDescent="0.3">
      <c r="B98" s="12">
        <v>417</v>
      </c>
      <c r="C98" s="12" t="s">
        <v>57</v>
      </c>
      <c r="D98" s="12">
        <v>2021</v>
      </c>
      <c r="E98" s="12" t="s">
        <v>59</v>
      </c>
      <c r="F98" s="12" t="s">
        <v>24</v>
      </c>
      <c r="M98" s="9">
        <v>4568663</v>
      </c>
    </row>
    <row r="99" spans="2:13" ht="15.75" customHeight="1" x14ac:dyDescent="0.3">
      <c r="B99" s="12">
        <v>417</v>
      </c>
      <c r="C99" s="12" t="s">
        <v>57</v>
      </c>
      <c r="D99" s="12">
        <v>2022</v>
      </c>
      <c r="E99" s="12" t="s">
        <v>60</v>
      </c>
      <c r="F99" s="12" t="s">
        <v>24</v>
      </c>
      <c r="M99" s="9">
        <v>21629</v>
      </c>
    </row>
    <row r="100" spans="2:13" ht="15.75" customHeight="1" x14ac:dyDescent="0.3">
      <c r="B100" s="12">
        <v>418</v>
      </c>
      <c r="C100" s="12" t="s">
        <v>61</v>
      </c>
      <c r="D100" s="12">
        <v>2017</v>
      </c>
      <c r="E100" s="12" t="s">
        <v>33</v>
      </c>
      <c r="F100" s="12" t="s">
        <v>24</v>
      </c>
      <c r="I100" s="9">
        <v>442365</v>
      </c>
    </row>
    <row r="101" spans="2:13" ht="15.75" customHeight="1" x14ac:dyDescent="0.3">
      <c r="B101" s="12">
        <v>418</v>
      </c>
      <c r="C101" s="12" t="s">
        <v>61</v>
      </c>
      <c r="D101" s="12">
        <v>2018</v>
      </c>
      <c r="E101" s="12" t="s">
        <v>29</v>
      </c>
      <c r="F101" s="12" t="s">
        <v>24</v>
      </c>
      <c r="J101" s="9">
        <v>676556</v>
      </c>
    </row>
    <row r="102" spans="2:13" ht="15.75" customHeight="1" x14ac:dyDescent="0.3">
      <c r="B102" s="12">
        <v>418</v>
      </c>
      <c r="C102" s="12" t="s">
        <v>61</v>
      </c>
      <c r="D102" s="12">
        <v>2018</v>
      </c>
      <c r="E102" s="12" t="s">
        <v>29</v>
      </c>
      <c r="F102" s="12" t="s">
        <v>24</v>
      </c>
      <c r="K102" s="9">
        <v>595708</v>
      </c>
    </row>
    <row r="103" spans="2:13" ht="15.75" customHeight="1" x14ac:dyDescent="0.3">
      <c r="B103" s="12">
        <v>418</v>
      </c>
      <c r="C103" s="12" t="s">
        <v>61</v>
      </c>
      <c r="D103" s="12">
        <v>2019</v>
      </c>
      <c r="E103" s="12" t="s">
        <v>31</v>
      </c>
      <c r="F103" s="12" t="s">
        <v>24</v>
      </c>
      <c r="K103" s="9">
        <v>902897</v>
      </c>
    </row>
    <row r="104" spans="2:13" ht="15.75" customHeight="1" x14ac:dyDescent="0.3">
      <c r="B104" s="12">
        <v>438</v>
      </c>
      <c r="C104" s="12" t="s">
        <v>62</v>
      </c>
      <c r="D104" s="12">
        <v>2017</v>
      </c>
      <c r="E104" s="12" t="s">
        <v>33</v>
      </c>
      <c r="F104" s="12" t="s">
        <v>24</v>
      </c>
      <c r="I104" s="9">
        <v>1240558</v>
      </c>
    </row>
    <row r="105" spans="2:13" ht="15.75" customHeight="1" x14ac:dyDescent="0.3">
      <c r="B105" s="12">
        <v>335</v>
      </c>
      <c r="C105" s="12" t="s">
        <v>63</v>
      </c>
      <c r="D105" s="12">
        <v>2016</v>
      </c>
      <c r="E105" s="12" t="s">
        <v>26</v>
      </c>
      <c r="F105" s="12" t="s">
        <v>27</v>
      </c>
    </row>
    <row r="106" spans="2:13" ht="15.75" customHeight="1" x14ac:dyDescent="0.3">
      <c r="B106" s="12">
        <v>335</v>
      </c>
      <c r="C106" s="12" t="s">
        <v>63</v>
      </c>
      <c r="D106" s="12">
        <v>2017</v>
      </c>
      <c r="E106" s="12" t="s">
        <v>33</v>
      </c>
      <c r="F106" s="12" t="s">
        <v>24</v>
      </c>
    </row>
    <row r="107" spans="2:13" ht="15.75" customHeight="1" x14ac:dyDescent="0.3">
      <c r="B107" s="12">
        <v>335</v>
      </c>
      <c r="C107" s="12" t="s">
        <v>63</v>
      </c>
      <c r="D107" s="12">
        <v>2017</v>
      </c>
      <c r="E107" s="12" t="s">
        <v>33</v>
      </c>
      <c r="F107" s="12" t="s">
        <v>27</v>
      </c>
    </row>
    <row r="108" spans="2:13" ht="15.75" customHeight="1" x14ac:dyDescent="0.3">
      <c r="B108" s="12">
        <v>335</v>
      </c>
      <c r="C108" s="12" t="s">
        <v>63</v>
      </c>
      <c r="D108" s="12">
        <v>2018</v>
      </c>
      <c r="E108" s="12" t="s">
        <v>29</v>
      </c>
      <c r="F108" s="12" t="s">
        <v>24</v>
      </c>
    </row>
    <row r="109" spans="2:13" ht="15.75" customHeight="1" x14ac:dyDescent="0.3">
      <c r="B109" s="12">
        <v>335</v>
      </c>
      <c r="C109" s="12" t="s">
        <v>63</v>
      </c>
      <c r="D109" s="12">
        <v>2018</v>
      </c>
      <c r="E109" s="12" t="s">
        <v>29</v>
      </c>
      <c r="F109" s="12" t="s">
        <v>27</v>
      </c>
    </row>
    <row r="110" spans="2:13" ht="15.75" customHeight="1" x14ac:dyDescent="0.3">
      <c r="B110" s="12">
        <v>335</v>
      </c>
      <c r="C110" s="12" t="s">
        <v>63</v>
      </c>
      <c r="D110" s="12">
        <v>2019</v>
      </c>
      <c r="E110" s="12" t="s">
        <v>31</v>
      </c>
      <c r="F110" s="12" t="s">
        <v>24</v>
      </c>
    </row>
    <row r="111" spans="2:13" ht="15.75" customHeight="1" x14ac:dyDescent="0.3">
      <c r="B111" s="12">
        <v>335</v>
      </c>
      <c r="C111" s="12" t="s">
        <v>63</v>
      </c>
      <c r="D111" s="12">
        <v>2019</v>
      </c>
      <c r="E111" s="12" t="s">
        <v>31</v>
      </c>
      <c r="F111" s="12" t="s">
        <v>27</v>
      </c>
    </row>
    <row r="112" spans="2:13" ht="15.75" customHeight="1" x14ac:dyDescent="0.3">
      <c r="B112" s="12">
        <v>335</v>
      </c>
      <c r="C112" s="12" t="s">
        <v>63</v>
      </c>
      <c r="D112" s="12">
        <v>2020</v>
      </c>
      <c r="E112" s="12" t="s">
        <v>58</v>
      </c>
      <c r="F112" s="12" t="s">
        <v>24</v>
      </c>
    </row>
    <row r="113" spans="1:32" ht="15.75" customHeight="1" x14ac:dyDescent="0.3">
      <c r="B113" s="12">
        <v>335</v>
      </c>
      <c r="C113" s="12" t="s">
        <v>63</v>
      </c>
      <c r="D113" s="12">
        <v>2020</v>
      </c>
      <c r="E113" s="12" t="s">
        <v>58</v>
      </c>
      <c r="F113" s="12" t="s">
        <v>27</v>
      </c>
    </row>
    <row r="114" spans="1:32" ht="15.75" customHeight="1" x14ac:dyDescent="0.3">
      <c r="B114" s="12">
        <v>335</v>
      </c>
      <c r="C114" s="12" t="s">
        <v>63</v>
      </c>
      <c r="D114" s="12">
        <v>2021</v>
      </c>
      <c r="E114" s="12" t="s">
        <v>59</v>
      </c>
      <c r="F114" s="12" t="s">
        <v>24</v>
      </c>
    </row>
    <row r="115" spans="1:32" ht="15.75" customHeight="1" x14ac:dyDescent="0.3">
      <c r="C115" s="12" t="s">
        <v>64</v>
      </c>
      <c r="D115" s="12">
        <v>2017</v>
      </c>
      <c r="E115" s="12" t="s">
        <v>29</v>
      </c>
      <c r="F115" s="12" t="s">
        <v>27</v>
      </c>
      <c r="I115" s="9">
        <v>68254</v>
      </c>
    </row>
    <row r="116" spans="1:32" ht="15.75" customHeight="1" x14ac:dyDescent="0.3">
      <c r="C116" s="12" t="s">
        <v>64</v>
      </c>
      <c r="D116" s="12">
        <v>2017</v>
      </c>
      <c r="E116" s="12" t="s">
        <v>31</v>
      </c>
      <c r="F116" s="12" t="s">
        <v>27</v>
      </c>
      <c r="I116" s="9">
        <v>19490</v>
      </c>
    </row>
    <row r="117" spans="1:32" ht="15.75" customHeight="1" x14ac:dyDescent="0.3">
      <c r="C117" s="12" t="s">
        <v>64</v>
      </c>
      <c r="D117" s="12">
        <v>2018</v>
      </c>
      <c r="E117" s="12" t="s">
        <v>29</v>
      </c>
      <c r="F117" s="12" t="s">
        <v>24</v>
      </c>
      <c r="J117" s="9">
        <v>1408642</v>
      </c>
    </row>
    <row r="118" spans="1:32" ht="15.75" customHeight="1" x14ac:dyDescent="0.3">
      <c r="C118" s="12" t="s">
        <v>64</v>
      </c>
      <c r="D118" s="12">
        <v>2018</v>
      </c>
      <c r="E118" s="12" t="s">
        <v>31</v>
      </c>
      <c r="F118" s="12" t="s">
        <v>27</v>
      </c>
      <c r="J118" s="9">
        <v>29784</v>
      </c>
    </row>
    <row r="119" spans="1:32" ht="15.75" customHeight="1" x14ac:dyDescent="0.3">
      <c r="C119" s="12" t="s">
        <v>64</v>
      </c>
      <c r="D119" s="12">
        <v>2018</v>
      </c>
      <c r="E119" s="12" t="s">
        <v>29</v>
      </c>
      <c r="F119" s="12" t="s">
        <v>24</v>
      </c>
      <c r="K119" s="9">
        <v>1408642</v>
      </c>
    </row>
    <row r="120" spans="1:32" ht="15.75" customHeight="1" x14ac:dyDescent="0.3">
      <c r="C120" s="12" t="s">
        <v>64</v>
      </c>
      <c r="D120" s="12">
        <v>2019</v>
      </c>
      <c r="E120" s="12" t="s">
        <v>31</v>
      </c>
      <c r="F120" s="12" t="s">
        <v>24</v>
      </c>
      <c r="K120" s="9">
        <v>1868905</v>
      </c>
    </row>
    <row r="121" spans="1:32" ht="15.75" customHeight="1" x14ac:dyDescent="0.3">
      <c r="A121" s="13"/>
      <c r="B121" s="13">
        <v>463</v>
      </c>
      <c r="C121" s="13" t="s">
        <v>65</v>
      </c>
      <c r="D121" s="13">
        <v>2017</v>
      </c>
      <c r="E121" s="13" t="s">
        <v>33</v>
      </c>
      <c r="F121" s="13" t="s">
        <v>24</v>
      </c>
      <c r="G121" s="13"/>
      <c r="H121" s="13"/>
      <c r="I121" s="14">
        <v>37610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ht="15.75" customHeight="1" x14ac:dyDescent="0.3">
      <c r="A122" s="12" t="s">
        <v>66</v>
      </c>
      <c r="B122" s="12">
        <v>335</v>
      </c>
      <c r="C122" s="12" t="s">
        <v>63</v>
      </c>
      <c r="D122" s="12">
        <v>2021</v>
      </c>
    </row>
    <row r="123" spans="1:32" ht="15.75" customHeight="1" x14ac:dyDescent="0.3"/>
    <row r="124" spans="1:32" ht="15.75" customHeight="1" x14ac:dyDescent="0.3">
      <c r="B124" s="12">
        <v>335</v>
      </c>
      <c r="C124" s="12" t="s">
        <v>63</v>
      </c>
      <c r="D124" s="12">
        <v>2022</v>
      </c>
    </row>
    <row r="125" spans="1:32" ht="15.75" customHeight="1" x14ac:dyDescent="0.3">
      <c r="B125" s="12">
        <v>335</v>
      </c>
      <c r="C125" s="12" t="s">
        <v>63</v>
      </c>
      <c r="D125" s="12">
        <v>2023</v>
      </c>
    </row>
    <row r="126" spans="1:32" ht="15.75" customHeight="1" x14ac:dyDescent="0.3">
      <c r="B126" s="12">
        <v>419</v>
      </c>
      <c r="C126" s="12" t="s">
        <v>52</v>
      </c>
      <c r="D126" s="12">
        <v>2021</v>
      </c>
      <c r="M126" s="9">
        <v>326789</v>
      </c>
    </row>
    <row r="127" spans="1:32" ht="15.75" customHeight="1" x14ac:dyDescent="0.3"/>
    <row r="128" spans="1:32" ht="15.75" customHeight="1" x14ac:dyDescent="0.3">
      <c r="C128" s="12" t="s">
        <v>56</v>
      </c>
      <c r="D128" s="12">
        <v>2023</v>
      </c>
      <c r="O128" s="9">
        <v>13697127</v>
      </c>
    </row>
    <row r="129" spans="2:19" ht="15.75" customHeight="1" x14ac:dyDescent="0.3">
      <c r="C129" s="12" t="s">
        <v>67</v>
      </c>
      <c r="D129" s="12">
        <v>2021</v>
      </c>
      <c r="M129" s="9">
        <v>516000</v>
      </c>
    </row>
    <row r="130" spans="2:19" ht="15.75" customHeight="1" x14ac:dyDescent="0.3">
      <c r="B130" s="12">
        <v>417</v>
      </c>
      <c r="C130" s="12" t="s">
        <v>57</v>
      </c>
      <c r="D130" s="12">
        <v>2022</v>
      </c>
      <c r="M130" s="9">
        <v>-21629</v>
      </c>
    </row>
    <row r="131" spans="2:19" ht="15.75" customHeight="1" x14ac:dyDescent="0.3">
      <c r="B131" s="12">
        <v>417</v>
      </c>
      <c r="C131" s="12" t="s">
        <v>57</v>
      </c>
      <c r="D131" s="12">
        <v>2022</v>
      </c>
      <c r="N131" s="9">
        <v>41586</v>
      </c>
    </row>
    <row r="132" spans="2:19" ht="15.75" customHeight="1" x14ac:dyDescent="0.3">
      <c r="C132" s="12" t="s">
        <v>68</v>
      </c>
      <c r="D132" s="12">
        <v>2023</v>
      </c>
      <c r="O132" s="9">
        <v>52727</v>
      </c>
    </row>
    <row r="133" spans="2:19" ht="15.75" customHeight="1" x14ac:dyDescent="0.3">
      <c r="C133" s="12" t="s">
        <v>69</v>
      </c>
      <c r="D133" s="12">
        <v>2023</v>
      </c>
      <c r="O133" s="9">
        <v>344105</v>
      </c>
    </row>
    <row r="134" spans="2:19" ht="15.75" customHeight="1" x14ac:dyDescent="0.3">
      <c r="C134" s="12" t="s">
        <v>70</v>
      </c>
      <c r="D134" s="12">
        <v>2023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</row>
    <row r="135" spans="2:19" ht="15.75" customHeight="1" x14ac:dyDescent="0.3">
      <c r="C135" s="12" t="s">
        <v>71</v>
      </c>
      <c r="D135" s="12">
        <v>2023</v>
      </c>
      <c r="O135" s="9">
        <v>19444692</v>
      </c>
    </row>
    <row r="136" spans="2:19" ht="15.75" customHeight="1" x14ac:dyDescent="0.3">
      <c r="C136" s="12" t="s">
        <v>72</v>
      </c>
      <c r="D136" s="12">
        <v>2023</v>
      </c>
      <c r="O136" s="9">
        <v>1277628</v>
      </c>
    </row>
    <row r="137" spans="2:19" ht="15.75" customHeight="1" x14ac:dyDescent="0.3">
      <c r="C137" s="12" t="s">
        <v>73</v>
      </c>
      <c r="D137" s="12">
        <v>2023</v>
      </c>
      <c r="O137" s="9">
        <v>1389590</v>
      </c>
    </row>
    <row r="138" spans="2:19" ht="15.75" customHeight="1" x14ac:dyDescent="0.3"/>
    <row r="139" spans="2:19" ht="15.75" customHeight="1" x14ac:dyDescent="0.3"/>
    <row r="140" spans="2:19" ht="15.75" customHeight="1" x14ac:dyDescent="0.3">
      <c r="C140" s="12" t="s">
        <v>57</v>
      </c>
      <c r="D140" s="12">
        <v>2019</v>
      </c>
      <c r="K140" s="9">
        <v>777188</v>
      </c>
    </row>
    <row r="141" spans="2:19" ht="15.75" customHeight="1" x14ac:dyDescent="0.3">
      <c r="C141" s="12" t="s">
        <v>61</v>
      </c>
      <c r="D141" s="12">
        <v>2019</v>
      </c>
      <c r="K141" s="9">
        <v>189217</v>
      </c>
    </row>
    <row r="142" spans="2:19" ht="15.75" customHeight="1" x14ac:dyDescent="0.3">
      <c r="C142" s="12" t="s">
        <v>49</v>
      </c>
      <c r="D142" s="12">
        <v>2019</v>
      </c>
      <c r="K142" s="9">
        <v>202797</v>
      </c>
    </row>
    <row r="143" spans="2:19" ht="15.75" customHeight="1" x14ac:dyDescent="0.3">
      <c r="C143" s="12" t="s">
        <v>49</v>
      </c>
      <c r="D143" s="12">
        <v>2019</v>
      </c>
      <c r="K143" s="9">
        <v>69548</v>
      </c>
    </row>
    <row r="144" spans="2:19" ht="15.75" customHeight="1" x14ac:dyDescent="0.3">
      <c r="C144" s="12" t="s">
        <v>56</v>
      </c>
      <c r="D144" s="12">
        <v>2019</v>
      </c>
      <c r="K144" s="9">
        <v>155717</v>
      </c>
    </row>
    <row r="145" spans="1:32" ht="15.75" customHeight="1" x14ac:dyDescent="0.3">
      <c r="C145" s="12" t="s">
        <v>52</v>
      </c>
      <c r="D145" s="12">
        <v>2019</v>
      </c>
      <c r="K145" s="12">
        <v>0</v>
      </c>
    </row>
    <row r="146" spans="1:32" ht="15.75" customHeight="1" x14ac:dyDescent="0.3">
      <c r="C146" s="12" t="s">
        <v>53</v>
      </c>
      <c r="D146" s="12">
        <v>2019</v>
      </c>
      <c r="K146" s="9">
        <v>1001047</v>
      </c>
    </row>
    <row r="147" spans="1:32" ht="15.75" customHeight="1" x14ac:dyDescent="0.3">
      <c r="C147" s="12" t="s">
        <v>57</v>
      </c>
      <c r="D147" s="12">
        <v>2020</v>
      </c>
      <c r="L147" s="9">
        <v>12139717</v>
      </c>
    </row>
    <row r="148" spans="1:32" ht="15.75" customHeight="1" x14ac:dyDescent="0.3">
      <c r="C148" s="12" t="s">
        <v>61</v>
      </c>
      <c r="D148" s="12">
        <v>2020</v>
      </c>
      <c r="L148" s="9">
        <v>80701</v>
      </c>
    </row>
    <row r="149" spans="1:32" ht="15.75" customHeight="1" x14ac:dyDescent="0.3">
      <c r="C149" s="12" t="s">
        <v>49</v>
      </c>
      <c r="D149" s="12">
        <v>2020</v>
      </c>
      <c r="L149" s="9">
        <v>119512</v>
      </c>
    </row>
    <row r="150" spans="1:32" ht="15.75" customHeight="1" x14ac:dyDescent="0.3">
      <c r="C150" s="12" t="s">
        <v>49</v>
      </c>
      <c r="D150" s="12">
        <v>2020</v>
      </c>
      <c r="L150" s="9">
        <v>280607</v>
      </c>
    </row>
    <row r="151" spans="1:32" ht="15.75" customHeight="1" x14ac:dyDescent="0.3">
      <c r="C151" s="12" t="s">
        <v>56</v>
      </c>
      <c r="D151" s="12">
        <v>2020</v>
      </c>
      <c r="L151" s="9">
        <v>108811</v>
      </c>
    </row>
    <row r="152" spans="1:32" ht="15.75" customHeight="1" x14ac:dyDescent="0.3">
      <c r="C152" s="12" t="s">
        <v>52</v>
      </c>
      <c r="D152" s="12">
        <v>2020</v>
      </c>
      <c r="L152" s="12">
        <v>0</v>
      </c>
    </row>
    <row r="153" spans="1:32" ht="15.75" customHeight="1" x14ac:dyDescent="0.3">
      <c r="C153" s="12" t="s">
        <v>53</v>
      </c>
      <c r="D153" s="12">
        <v>2020</v>
      </c>
      <c r="L153" s="9">
        <v>1362012</v>
      </c>
    </row>
    <row r="154" spans="1:32" ht="15.75" customHeight="1" x14ac:dyDescent="0.3">
      <c r="C154" s="12" t="s">
        <v>57</v>
      </c>
      <c r="D154" s="12">
        <v>2021</v>
      </c>
      <c r="M154" s="9">
        <v>25512505</v>
      </c>
    </row>
    <row r="155" spans="1:32" ht="15.75" customHeight="1" x14ac:dyDescent="0.3">
      <c r="C155" s="12" t="s">
        <v>61</v>
      </c>
      <c r="D155" s="12">
        <v>2021</v>
      </c>
      <c r="M155" s="9">
        <v>32507</v>
      </c>
    </row>
    <row r="156" spans="1:32" ht="15.75" customHeight="1" x14ac:dyDescent="0.3">
      <c r="C156" s="12" t="s">
        <v>49</v>
      </c>
      <c r="D156" s="12">
        <v>2021</v>
      </c>
      <c r="M156" s="9">
        <v>242078</v>
      </c>
    </row>
    <row r="157" spans="1:32" ht="15.75" customHeight="1" x14ac:dyDescent="0.3">
      <c r="C157" s="12" t="s">
        <v>56</v>
      </c>
      <c r="D157" s="12">
        <v>2021</v>
      </c>
      <c r="M157" s="9">
        <v>640007</v>
      </c>
    </row>
    <row r="158" spans="1:32" ht="15.75" customHeight="1" x14ac:dyDescent="0.3">
      <c r="A158" s="13"/>
      <c r="B158" s="13"/>
      <c r="C158" s="13" t="s">
        <v>53</v>
      </c>
      <c r="D158" s="13">
        <v>2021</v>
      </c>
      <c r="E158" s="13"/>
      <c r="F158" s="13"/>
      <c r="G158" s="13"/>
      <c r="H158" s="13"/>
      <c r="I158" s="13"/>
      <c r="J158" s="13"/>
      <c r="K158" s="13"/>
      <c r="L158" s="13"/>
      <c r="M158" s="14">
        <v>352843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ht="15.75" customHeight="1" x14ac:dyDescent="0.3">
      <c r="A159" s="12" t="s">
        <v>74</v>
      </c>
      <c r="C159" s="15" t="s">
        <v>75</v>
      </c>
      <c r="P159" s="16">
        <f>'CDM 2026 to 2030'!K24</f>
        <v>20818430</v>
      </c>
      <c r="Q159" s="17">
        <f>'CDM 2026 to 2030'!L24</f>
        <v>21234794.743999999</v>
      </c>
      <c r="R159" s="17">
        <f>'CDM 2026 to 2030'!M24</f>
        <v>21871835.738064799</v>
      </c>
      <c r="S159" s="17">
        <f>'CDM 2026 to 2030'!N24</f>
        <v>22746712.169140365</v>
      </c>
      <c r="T159" s="17">
        <f>'CDM 2026 to 2030'!O24</f>
        <v>23884051.375808936</v>
      </c>
      <c r="U159" s="17">
        <f>'CDM 2026 to 2030'!P24</f>
        <v>25197670.433899358</v>
      </c>
      <c r="V159" s="17">
        <f>'CDM 2026 to 2030'!Q24</f>
        <v>26709530.215822365</v>
      </c>
    </row>
    <row r="160" spans="1:32" ht="15.75" customHeight="1" x14ac:dyDescent="0.3">
      <c r="C160" s="15" t="s">
        <v>72</v>
      </c>
      <c r="P160" s="16">
        <f>'CDM 2026 to 2030'!K25</f>
        <v>1514020</v>
      </c>
      <c r="Q160" s="17">
        <f>'CDM 2026 to 2030'!L25</f>
        <v>1544300.0000000002</v>
      </c>
      <c r="R160" s="17">
        <f>'CDM 2026 to 2030'!M25</f>
        <v>1590631.632</v>
      </c>
      <c r="S160" s="17">
        <f>'CDM 2026 to 2030'!N25</f>
        <v>1654257.8116495998</v>
      </c>
      <c r="T160" s="17">
        <f>'CDM 2026 to 2030'!O25</f>
        <v>1736965.9109552321</v>
      </c>
      <c r="U160" s="17">
        <f>'CDM 2026 to 2030'!P25</f>
        <v>1832510.5041539783</v>
      </c>
      <c r="V160" s="17">
        <f>'CDM 2026 to 2030'!Q25</f>
        <v>1942444.6113440336</v>
      </c>
    </row>
    <row r="161" spans="3:22" ht="15.75" customHeight="1" x14ac:dyDescent="0.3">
      <c r="C161" s="15" t="s">
        <v>68</v>
      </c>
      <c r="P161" s="16">
        <f>'CDM 2026 to 2030'!K26</f>
        <v>98190</v>
      </c>
      <c r="Q161" s="17">
        <f>'CDM 2026 to 2030'!L26</f>
        <v>100160</v>
      </c>
      <c r="R161" s="17">
        <f>'CDM 2026 to 2030'!M26</f>
        <v>103163.66500000001</v>
      </c>
      <c r="S161" s="17">
        <f>'CDM 2026 to 2030'!N26</f>
        <v>107291.3202835</v>
      </c>
      <c r="T161" s="17">
        <f>'CDM 2026 to 2030'!O26</f>
        <v>112656.58656344839</v>
      </c>
      <c r="U161" s="17">
        <f>'CDM 2026 to 2030'!P26</f>
        <v>118851.62850025983</v>
      </c>
      <c r="V161" s="17">
        <f>'CDM 2026 to 2030'!Q26</f>
        <v>125976.05693640276</v>
      </c>
    </row>
    <row r="162" spans="3:22" ht="15.75" customHeight="1" x14ac:dyDescent="0.3">
      <c r="C162" s="15" t="s">
        <v>69</v>
      </c>
      <c r="P162" s="16">
        <f>'CDM 2026 to 2030'!K27</f>
        <v>315660</v>
      </c>
      <c r="Q162" s="17">
        <f>'CDM 2026 to 2030'!L27</f>
        <v>315649.99999999994</v>
      </c>
      <c r="R162" s="17">
        <f>'CDM 2026 to 2030'!M27</f>
        <v>325130.00000000012</v>
      </c>
      <c r="S162" s="17">
        <f>'CDM 2026 to 2030'!N27</f>
        <v>338129.99999999988</v>
      </c>
      <c r="T162" s="17">
        <f>'CDM 2026 to 2030'!O27</f>
        <v>355039.99999999994</v>
      </c>
      <c r="U162" s="17">
        <f>'CDM 2026 to 2030'!P27</f>
        <v>374570.00000000017</v>
      </c>
      <c r="V162" s="17">
        <f>'CDM 2026 to 2030'!Q27</f>
        <v>397039.99999999971</v>
      </c>
    </row>
    <row r="163" spans="3:22" ht="15.75" customHeight="1" x14ac:dyDescent="0.3">
      <c r="C163" s="15" t="s">
        <v>70</v>
      </c>
      <c r="P163" s="16">
        <f>'CDM 2026 to 2030'!K28</f>
        <v>2621790</v>
      </c>
      <c r="Q163" s="17">
        <f>'CDM 2026 to 2030'!L28</f>
        <v>2674240</v>
      </c>
      <c r="R163" s="17">
        <f>'CDM 2026 to 2030'!M28</f>
        <v>2754450</v>
      </c>
      <c r="S163" s="17">
        <f>'CDM 2026 to 2030'!N28</f>
        <v>2864640.0000000014</v>
      </c>
      <c r="T163" s="17">
        <f>'CDM 2026 to 2030'!O28</f>
        <v>3007869.9999999991</v>
      </c>
      <c r="U163" s="17">
        <f>'CDM 2026 to 2030'!P28</f>
        <v>3173300.0000000009</v>
      </c>
      <c r="V163" s="17">
        <f>'CDM 2026 to 2030'!Q28</f>
        <v>3363700.0000000009</v>
      </c>
    </row>
    <row r="164" spans="3:22" ht="15.75" customHeight="1" x14ac:dyDescent="0.3">
      <c r="C164" s="15" t="s">
        <v>76</v>
      </c>
      <c r="P164" s="16">
        <f>'CDM 2026 to 2030'!K29</f>
        <v>0</v>
      </c>
      <c r="Q164" s="17">
        <f>'CDM 2026 to 2030'!L29</f>
        <v>0</v>
      </c>
      <c r="R164" s="17">
        <f>'CDM 2026 to 2030'!M29</f>
        <v>0</v>
      </c>
      <c r="S164" s="17">
        <f>'CDM 2026 to 2030'!N29</f>
        <v>0</v>
      </c>
      <c r="T164" s="17">
        <f>'CDM 2026 to 2030'!O29</f>
        <v>0</v>
      </c>
      <c r="U164" s="17">
        <f>'CDM 2026 to 2030'!P29</f>
        <v>0</v>
      </c>
      <c r="V164" s="17">
        <f>'CDM 2026 to 2030'!Q29</f>
        <v>0</v>
      </c>
    </row>
    <row r="165" spans="3:22" ht="15.75" customHeight="1" x14ac:dyDescent="0.3">
      <c r="C165" s="15" t="s">
        <v>77</v>
      </c>
      <c r="P165" s="16">
        <f>'CDM 2026 to 2030'!K30</f>
        <v>0</v>
      </c>
      <c r="Q165" s="17">
        <f>'CDM 2026 to 2030'!L30</f>
        <v>1052510</v>
      </c>
      <c r="R165" s="17">
        <f>'CDM 2026 to 2030'!M30</f>
        <v>1084083.017</v>
      </c>
      <c r="S165" s="17">
        <f>'CDM 2026 to 2030'!N30</f>
        <v>1127455.1785939003</v>
      </c>
      <c r="T165" s="17">
        <f>'CDM 2026 to 2030'!O30</f>
        <v>1183816.5566322345</v>
      </c>
      <c r="U165" s="17">
        <f>'CDM 2026 to 2030'!P30</f>
        <v>1248938.3770042236</v>
      </c>
      <c r="V165" s="17">
        <f>'CDM 2026 to 2030'!Q30</f>
        <v>1323872.455147427</v>
      </c>
    </row>
    <row r="166" spans="3:22" ht="15.75" customHeight="1" x14ac:dyDescent="0.3">
      <c r="C166" s="15" t="s">
        <v>78</v>
      </c>
      <c r="P166" s="16">
        <f>'CDM 2026 to 2030'!K31</f>
        <v>0</v>
      </c>
      <c r="Q166" s="17">
        <f>'CDM 2026 to 2030'!L31</f>
        <v>19620300</v>
      </c>
      <c r="R166" s="17">
        <f>'CDM 2026 to 2030'!M31</f>
        <v>19914602.780000001</v>
      </c>
      <c r="S166" s="17">
        <f>'CDM 2026 to 2030'!N31</f>
        <v>20213322.204733994</v>
      </c>
      <c r="T166" s="17">
        <f>'CDM 2026 to 2030'!O31</f>
        <v>20516525.992645409</v>
      </c>
      <c r="U166" s="17">
        <f>'CDM 2026 to 2030'!P31</f>
        <v>20824275.382980805</v>
      </c>
      <c r="V166" s="17">
        <f>'CDM 2026 to 2030'!Q31</f>
        <v>21136627.319059595</v>
      </c>
    </row>
    <row r="167" spans="3:22" ht="15.75" customHeight="1" x14ac:dyDescent="0.3">
      <c r="C167" s="15" t="s">
        <v>79</v>
      </c>
      <c r="P167" s="16">
        <f>'CDM 2026 to 2030'!K32</f>
        <v>0</v>
      </c>
      <c r="Q167" s="17">
        <f>'CDM 2026 to 2030'!L32</f>
        <v>7884000</v>
      </c>
      <c r="R167" s="17">
        <f>'CDM 2026 to 2030'!M32</f>
        <v>0</v>
      </c>
      <c r="S167" s="17">
        <f>'CDM 2026 to 2030'!N32</f>
        <v>0</v>
      </c>
      <c r="T167" s="17">
        <f>'CDM 2026 to 2030'!O32</f>
        <v>0</v>
      </c>
      <c r="U167" s="17">
        <f>'CDM 2026 to 2030'!P32</f>
        <v>0</v>
      </c>
      <c r="V167" s="17">
        <f>'CDM 2026 to 2030'!Q32</f>
        <v>0</v>
      </c>
    </row>
    <row r="168" spans="3:22" ht="15.75" customHeight="1" x14ac:dyDescent="0.3">
      <c r="C168" s="15" t="s">
        <v>80</v>
      </c>
      <c r="P168" s="16">
        <f>'CDM 2026 to 2030'!K33</f>
        <v>318030</v>
      </c>
      <c r="Q168" s="17">
        <f>'CDM 2026 to 2030'!L33</f>
        <v>324390</v>
      </c>
      <c r="R168" s="17">
        <f>'CDM 2026 to 2030'!M33</f>
        <v>329260</v>
      </c>
      <c r="S168" s="17">
        <f>'CDM 2026 to 2030'!N33</f>
        <v>334189.99999999994</v>
      </c>
      <c r="T168" s="17">
        <f>'CDM 2026 to 2030'!O33</f>
        <v>339210.00000000006</v>
      </c>
      <c r="U168" s="17">
        <f>'CDM 2026 to 2030'!P33</f>
        <v>344289.99999999994</v>
      </c>
      <c r="V168" s="17">
        <f>'CDM 2026 to 2030'!Q33</f>
        <v>349470.00000000023</v>
      </c>
    </row>
    <row r="169" spans="3:22" ht="15.75" customHeight="1" x14ac:dyDescent="0.3">
      <c r="C169" s="15" t="s">
        <v>81</v>
      </c>
      <c r="P169" s="16">
        <f>'CDM 2026 to 2030'!K34</f>
        <v>0</v>
      </c>
      <c r="Q169" s="17">
        <f>'CDM 2026 to 2030'!L34</f>
        <v>18259280</v>
      </c>
      <c r="R169" s="17">
        <f>'CDM 2026 to 2030'!M34</f>
        <v>18807060.775999997</v>
      </c>
      <c r="S169" s="17">
        <f>'CDM 2026 to 2030'!N34</f>
        <v>19371271.415839206</v>
      </c>
      <c r="T169" s="17">
        <f>'CDM 2026 to 2030'!O34</f>
        <v>19952409.457429726</v>
      </c>
      <c r="U169" s="17">
        <f>'CDM 2026 to 2030'!P34</f>
        <v>20550977.563482586</v>
      </c>
      <c r="V169" s="17">
        <f>'CDM 2026 to 2030'!Q34</f>
        <v>21167515.070420805</v>
      </c>
    </row>
    <row r="170" spans="3:22" ht="15.75" customHeight="1" x14ac:dyDescent="0.3">
      <c r="P170" s="16">
        <f>'CDM 2026 to 2030'!K35</f>
        <v>0</v>
      </c>
      <c r="Q170" s="17">
        <f>'CDM 2026 to 2030'!L35</f>
        <v>0</v>
      </c>
      <c r="R170" s="17">
        <f>'CDM 2026 to 2030'!M35</f>
        <v>0</v>
      </c>
      <c r="S170" s="17">
        <f>'CDM 2026 to 2030'!N35</f>
        <v>0</v>
      </c>
      <c r="T170" s="17">
        <f>'CDM 2026 to 2030'!O35</f>
        <v>0</v>
      </c>
      <c r="U170" s="17">
        <f>'CDM 2026 to 2030'!P35</f>
        <v>0</v>
      </c>
      <c r="V170" s="17">
        <f>'CDM 2026 to 2030'!Q35</f>
        <v>0</v>
      </c>
    </row>
    <row r="171" spans="3:22" ht="15.75" customHeight="1" x14ac:dyDescent="0.3">
      <c r="C171" s="15" t="s">
        <v>73</v>
      </c>
      <c r="P171" s="16">
        <f>'CDM 2026 to 2030'!K36</f>
        <v>1953900</v>
      </c>
      <c r="Q171" s="17">
        <f>'CDM 2026 to 2030'!L36</f>
        <v>1992980</v>
      </c>
      <c r="R171" s="17">
        <f>'CDM 2026 to 2030'!M36</f>
        <v>2052760.0000000002</v>
      </c>
      <c r="S171" s="17">
        <f>'CDM 2026 to 2030'!N36</f>
        <v>2134880</v>
      </c>
      <c r="T171" s="17">
        <f>'CDM 2026 to 2030'!O36</f>
        <v>2241619.9999999991</v>
      </c>
      <c r="U171" s="17">
        <f>'CDM 2026 to 2030'!P36</f>
        <v>2364910</v>
      </c>
      <c r="V171" s="18">
        <f>'CDM 2026 to 2030'!Q36</f>
        <v>2506810.0000000014</v>
      </c>
    </row>
    <row r="172" spans="3:22" ht="15.75" customHeight="1" x14ac:dyDescent="0.3"/>
    <row r="173" spans="3:22" ht="15.75" customHeight="1" x14ac:dyDescent="0.3">
      <c r="J173" s="9">
        <f t="shared" ref="J173:V173" si="0">SUM(J4:J172)</f>
        <v>54913905</v>
      </c>
      <c r="K173" s="9">
        <f t="shared" si="0"/>
        <v>46994590</v>
      </c>
      <c r="L173" s="9">
        <f t="shared" si="0"/>
        <v>42473235</v>
      </c>
      <c r="M173" s="9">
        <f t="shared" si="0"/>
        <v>32191392</v>
      </c>
      <c r="N173" s="9">
        <f t="shared" si="0"/>
        <v>41586</v>
      </c>
      <c r="O173" s="9">
        <f t="shared" si="0"/>
        <v>36205869</v>
      </c>
      <c r="P173" s="16">
        <f t="shared" si="0"/>
        <v>27640020</v>
      </c>
      <c r="Q173" s="16">
        <f t="shared" si="0"/>
        <v>75002604.744000003</v>
      </c>
      <c r="R173" s="16">
        <f t="shared" si="0"/>
        <v>68832977.608064801</v>
      </c>
      <c r="S173" s="16">
        <f t="shared" si="0"/>
        <v>70892150.100240558</v>
      </c>
      <c r="T173" s="16">
        <f t="shared" si="0"/>
        <v>73330165.880034983</v>
      </c>
      <c r="U173" s="16">
        <f t="shared" si="0"/>
        <v>76030293.890021205</v>
      </c>
      <c r="V173" s="16">
        <f t="shared" si="0"/>
        <v>79022985.728730634</v>
      </c>
    </row>
    <row r="174" spans="3:22" ht="15.75" customHeight="1" x14ac:dyDescent="0.3">
      <c r="J174" s="12">
        <f t="shared" ref="J174:V174" si="1">+J173/1000</f>
        <v>54913.904999999999</v>
      </c>
      <c r="K174" s="12">
        <f t="shared" si="1"/>
        <v>46994.59</v>
      </c>
      <c r="L174" s="12">
        <f t="shared" si="1"/>
        <v>42473.235000000001</v>
      </c>
      <c r="M174" s="12">
        <f t="shared" si="1"/>
        <v>32191.392</v>
      </c>
      <c r="N174" s="12">
        <f t="shared" si="1"/>
        <v>41.585999999999999</v>
      </c>
      <c r="O174" s="12">
        <f t="shared" si="1"/>
        <v>36205.868999999999</v>
      </c>
      <c r="P174" s="16">
        <f t="shared" si="1"/>
        <v>27640.02</v>
      </c>
      <c r="Q174" s="16">
        <f t="shared" si="1"/>
        <v>75002.604743999997</v>
      </c>
      <c r="R174" s="16">
        <f t="shared" si="1"/>
        <v>68832.977608064801</v>
      </c>
      <c r="S174" s="16">
        <f t="shared" si="1"/>
        <v>70892.150100240557</v>
      </c>
      <c r="T174" s="16">
        <f t="shared" si="1"/>
        <v>73330.165880034983</v>
      </c>
      <c r="U174" s="16">
        <f t="shared" si="1"/>
        <v>76030.293890021203</v>
      </c>
      <c r="V174" s="16">
        <f t="shared" si="1"/>
        <v>79022.985728730637</v>
      </c>
    </row>
    <row r="175" spans="3:22" ht="15.75" customHeight="1" x14ac:dyDescent="0.3"/>
    <row r="176" spans="3:22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39"/>
  <sheetViews>
    <sheetView workbookViewId="0"/>
  </sheetViews>
  <sheetFormatPr defaultColWidth="14.44140625" defaultRowHeight="15" customHeight="1" x14ac:dyDescent="0.3"/>
  <cols>
    <col min="1" max="1" width="35.6640625" customWidth="1"/>
    <col min="3" max="9" width="8.6640625" customWidth="1"/>
  </cols>
  <sheetData>
    <row r="1" spans="1:17" x14ac:dyDescent="0.3">
      <c r="A1" s="19"/>
      <c r="B1" s="19"/>
      <c r="C1" s="20"/>
      <c r="D1" s="20"/>
      <c r="E1" s="20"/>
      <c r="F1" s="20"/>
      <c r="G1" s="20"/>
      <c r="H1" s="20"/>
      <c r="I1" s="20"/>
      <c r="K1" s="15" t="s">
        <v>82</v>
      </c>
    </row>
    <row r="2" spans="1:17" x14ac:dyDescent="0.3">
      <c r="A2" s="19" t="s">
        <v>83</v>
      </c>
      <c r="B2" s="19"/>
      <c r="C2" s="20">
        <v>2024</v>
      </c>
      <c r="D2" s="20">
        <v>2025</v>
      </c>
      <c r="E2" s="20">
        <v>2026</v>
      </c>
      <c r="F2" s="20">
        <v>2027</v>
      </c>
      <c r="G2" s="20">
        <v>2028</v>
      </c>
      <c r="H2" s="20">
        <v>2029</v>
      </c>
      <c r="I2" s="20">
        <v>2030</v>
      </c>
      <c r="K2" s="20">
        <v>2024</v>
      </c>
      <c r="L2" s="20">
        <v>2025</v>
      </c>
      <c r="M2" s="20">
        <v>2026</v>
      </c>
      <c r="N2" s="20">
        <v>2027</v>
      </c>
      <c r="O2" s="20">
        <v>2028</v>
      </c>
      <c r="P2" s="20">
        <v>2029</v>
      </c>
      <c r="Q2" s="20">
        <v>2030</v>
      </c>
    </row>
    <row r="3" spans="1:17" x14ac:dyDescent="0.3">
      <c r="A3" s="19" t="s">
        <v>75</v>
      </c>
      <c r="B3" s="21"/>
      <c r="C3" s="22">
        <v>20818.43</v>
      </c>
      <c r="D3" s="22">
        <v>42036.57</v>
      </c>
      <c r="E3" s="22">
        <v>63853.57</v>
      </c>
      <c r="F3" s="22">
        <v>86511.96</v>
      </c>
      <c r="G3" s="22">
        <v>110261.14</v>
      </c>
      <c r="H3" s="22">
        <v>135289.16</v>
      </c>
      <c r="I3" s="22">
        <v>161892.85999999999</v>
      </c>
      <c r="K3" s="23">
        <f t="shared" ref="K3:K15" si="0">C3</f>
        <v>20818.43</v>
      </c>
      <c r="L3" s="23">
        <f>D3-(K3*'IESO persist table'!C26)</f>
        <v>21234.794743999999</v>
      </c>
      <c r="M3" s="23">
        <f>E3-SUM($K$3:L3)*'IESO persist table'!D26</f>
        <v>21871.835738064801</v>
      </c>
      <c r="N3" s="23">
        <f>F3-SUM($K$3:M3)*'IESO persist table'!E26</f>
        <v>22746.712169140366</v>
      </c>
      <c r="O3" s="23">
        <f>G3-SUM($K$3:N3)*'IESO persist table'!F26</f>
        <v>23884.051375808936</v>
      </c>
      <c r="P3" s="23">
        <f>H3-SUM($K$3:O3)*'IESO persist table'!G26</f>
        <v>25197.670433899359</v>
      </c>
      <c r="Q3" s="23">
        <f>I3-SUM($K$3:P3)*'IESO persist table'!G26</f>
        <v>26709.530215822364</v>
      </c>
    </row>
    <row r="4" spans="1:17" x14ac:dyDescent="0.3">
      <c r="A4" s="19" t="s">
        <v>72</v>
      </c>
      <c r="B4" s="21"/>
      <c r="C4" s="22">
        <v>1514.02</v>
      </c>
      <c r="D4" s="22">
        <v>3058.32</v>
      </c>
      <c r="E4" s="22">
        <v>4641</v>
      </c>
      <c r="F4" s="22">
        <v>6278.57</v>
      </c>
      <c r="G4" s="22">
        <v>7990.38</v>
      </c>
      <c r="H4" s="22">
        <v>9787.4599999999991</v>
      </c>
      <c r="I4" s="22">
        <v>11710.48</v>
      </c>
      <c r="K4" s="23">
        <f t="shared" si="0"/>
        <v>1514.02</v>
      </c>
      <c r="L4" s="23">
        <f>D4-(K4*'IESO persist table'!C28)</f>
        <v>1544.3000000000002</v>
      </c>
      <c r="M4" s="23">
        <f>E4-SUM($K$4:L4)*'IESO persist table'!D28</f>
        <v>1590.6316320000001</v>
      </c>
      <c r="N4" s="23">
        <f>F4-SUM($K$4:M4)*'IESO persist table'!E28</f>
        <v>1654.2578116495997</v>
      </c>
      <c r="O4" s="23">
        <f>G4-SUM($K$4:N4)*'IESO persist table'!F28</f>
        <v>1736.9659109552322</v>
      </c>
      <c r="P4" s="23">
        <f>H4-SUM($K$4:O4)*'IESO persist table'!G28</f>
        <v>1832.5105041539782</v>
      </c>
      <c r="Q4" s="23">
        <f>I4-SUM($K$4:P4)*'IESO persist table'!G28</f>
        <v>1942.4446113440335</v>
      </c>
    </row>
    <row r="5" spans="1:17" x14ac:dyDescent="0.3">
      <c r="A5" s="19" t="s">
        <v>68</v>
      </c>
      <c r="B5" s="21"/>
      <c r="C5" s="22">
        <v>98.19</v>
      </c>
      <c r="D5" s="22">
        <v>198.35</v>
      </c>
      <c r="E5" s="22">
        <v>299.55</v>
      </c>
      <c r="F5" s="22">
        <v>405.82</v>
      </c>
      <c r="G5" s="22">
        <v>517.21</v>
      </c>
      <c r="H5" s="22">
        <v>634.89</v>
      </c>
      <c r="I5" s="22">
        <v>759.63</v>
      </c>
      <c r="K5" s="23">
        <f t="shared" si="0"/>
        <v>98.19</v>
      </c>
      <c r="L5" s="23">
        <f>D5-(K5*'IESO persist table'!C31)</f>
        <v>100.16</v>
      </c>
      <c r="M5" s="23">
        <f>E5-SUM($K$5:L5)*'IESO persist table'!D31</f>
        <v>103.16366500000001</v>
      </c>
      <c r="N5" s="23">
        <f>F5-SUM($K$5:M5)*'IESO persist table'!E31</f>
        <v>107.2913202835</v>
      </c>
      <c r="O5" s="23">
        <f>G5-SUM($K$5:N5)*'IESO persist table'!F31</f>
        <v>112.6565865634484</v>
      </c>
      <c r="P5" s="23">
        <f>H5-SUM($K$5:O5)*'IESO persist table'!G31</f>
        <v>118.85162850025984</v>
      </c>
      <c r="Q5" s="23">
        <f>I5-SUM($K$5:P5)*'IESO persist table'!G31</f>
        <v>125.97605693640276</v>
      </c>
    </row>
    <row r="6" spans="1:17" x14ac:dyDescent="0.3">
      <c r="A6" s="19" t="s">
        <v>69</v>
      </c>
      <c r="B6" s="21"/>
      <c r="C6" s="22">
        <v>315.66000000000003</v>
      </c>
      <c r="D6" s="22">
        <v>631.30999999999995</v>
      </c>
      <c r="E6" s="22">
        <v>956.44</v>
      </c>
      <c r="F6" s="22">
        <v>1294.57</v>
      </c>
      <c r="G6" s="22">
        <v>1649.61</v>
      </c>
      <c r="H6" s="22">
        <v>2024.18</v>
      </c>
      <c r="I6" s="22">
        <v>2421.2199999999998</v>
      </c>
      <c r="K6" s="23">
        <f t="shared" si="0"/>
        <v>315.66000000000003</v>
      </c>
      <c r="L6" s="23">
        <f>D6-(K6*'IESO persist table'!C32)</f>
        <v>315.64999999999992</v>
      </c>
      <c r="M6" s="23">
        <f>E6-SUM($K$6:L6)*'IESO persist table'!D32</f>
        <v>325.13000000000011</v>
      </c>
      <c r="N6" s="23">
        <f>F6-SUM($K$6:M6)*'IESO persist table'!E32</f>
        <v>338.12999999999988</v>
      </c>
      <c r="O6" s="23">
        <f>G6-SUM($K$6:N6)*'IESO persist table'!F32</f>
        <v>355.03999999999996</v>
      </c>
      <c r="P6" s="23">
        <f>H6-SUM($K$6:O6)*'IESO persist table'!G32</f>
        <v>374.57000000000016</v>
      </c>
      <c r="Q6" s="23">
        <f>I6-SUM($K$6:P6)*'IESO persist table'!G32</f>
        <v>397.03999999999974</v>
      </c>
    </row>
    <row r="7" spans="1:17" x14ac:dyDescent="0.3">
      <c r="A7" s="19" t="s">
        <v>70</v>
      </c>
      <c r="B7" s="21"/>
      <c r="C7" s="22">
        <v>2621.79</v>
      </c>
      <c r="D7" s="22">
        <v>5296.03</v>
      </c>
      <c r="E7" s="22">
        <v>8050.48</v>
      </c>
      <c r="F7" s="22">
        <v>10915.12</v>
      </c>
      <c r="G7" s="22">
        <v>13922.99</v>
      </c>
      <c r="H7" s="22">
        <v>17096.29</v>
      </c>
      <c r="I7" s="22">
        <v>20459.990000000002</v>
      </c>
      <c r="K7" s="23">
        <f t="shared" si="0"/>
        <v>2621.79</v>
      </c>
      <c r="L7" s="23">
        <f>D7-(K7*'IESO persist table'!C33)</f>
        <v>2674.24</v>
      </c>
      <c r="M7" s="23">
        <f>E7-SUM($K$7:L7)*'IESO persist table'!D33</f>
        <v>2754.45</v>
      </c>
      <c r="N7" s="23">
        <f>F7-SUM($K$7:M7)*'IESO persist table'!E33</f>
        <v>2864.6400000000012</v>
      </c>
      <c r="O7" s="23">
        <f>G7-SUM($K$7:N7)*'IESO persist table'!F33</f>
        <v>3007.869999999999</v>
      </c>
      <c r="P7" s="23">
        <f>H7-SUM($K$7:O7)*'IESO persist table'!G33</f>
        <v>3173.3000000000011</v>
      </c>
      <c r="Q7" s="23">
        <f>I7-SUM($K$7:P7)*'IESO persist table'!G33</f>
        <v>3363.7000000000007</v>
      </c>
    </row>
    <row r="8" spans="1:17" x14ac:dyDescent="0.3">
      <c r="A8" s="19" t="s">
        <v>76</v>
      </c>
      <c r="B8" s="21"/>
      <c r="C8" s="21"/>
      <c r="D8" s="21"/>
      <c r="E8" s="21"/>
      <c r="F8" s="21"/>
      <c r="G8" s="21"/>
      <c r="H8" s="21"/>
      <c r="I8" s="21"/>
      <c r="K8" s="23">
        <f t="shared" si="0"/>
        <v>0</v>
      </c>
    </row>
    <row r="9" spans="1:17" x14ac:dyDescent="0.3">
      <c r="A9" s="19" t="s">
        <v>77</v>
      </c>
      <c r="B9" s="21"/>
      <c r="C9" s="22">
        <v>0</v>
      </c>
      <c r="D9" s="22">
        <v>1052.51</v>
      </c>
      <c r="E9" s="22">
        <v>2003.24</v>
      </c>
      <c r="F9" s="22">
        <v>2950.61</v>
      </c>
      <c r="G9" s="22">
        <v>3963.48</v>
      </c>
      <c r="H9" s="22">
        <v>5036.74</v>
      </c>
      <c r="I9" s="22">
        <v>6175.27</v>
      </c>
      <c r="K9" s="23">
        <f t="shared" si="0"/>
        <v>0</v>
      </c>
      <c r="L9" s="23">
        <f>D9-(K9*'IESO persist table'!C16)</f>
        <v>1052.51</v>
      </c>
      <c r="M9" s="23">
        <f>E9-SUM($K$9:L9)*'IESO persist table'!D16</f>
        <v>1084.0830169999999</v>
      </c>
      <c r="N9" s="23">
        <f>F9-SUM($K$9:M9)*'IESO persist table'!E16</f>
        <v>1127.4551785939002</v>
      </c>
      <c r="O9" s="23">
        <f>G9-SUM($K$9:N9)*'IESO persist table'!F16</f>
        <v>1183.8165566322346</v>
      </c>
      <c r="P9" s="23">
        <f>H9-SUM($K$9:O9)*'IESO persist table'!G16</f>
        <v>1248.9383770042236</v>
      </c>
      <c r="Q9" s="23">
        <f>I9-SUM($K$9:P9)*'IESO persist table'!G16</f>
        <v>1323.872455147427</v>
      </c>
    </row>
    <row r="10" spans="1:17" x14ac:dyDescent="0.3">
      <c r="A10" s="19" t="s">
        <v>78</v>
      </c>
      <c r="B10" s="21"/>
      <c r="C10" s="22">
        <v>0</v>
      </c>
      <c r="D10" s="22">
        <v>19620.3</v>
      </c>
      <c r="E10" s="22">
        <v>39483.89</v>
      </c>
      <c r="F10" s="22">
        <v>59538.69</v>
      </c>
      <c r="G10" s="22">
        <v>79792.740000000005</v>
      </c>
      <c r="H10" s="22">
        <v>100238.22</v>
      </c>
      <c r="I10" s="22">
        <v>121154.11</v>
      </c>
      <c r="K10" s="23">
        <f t="shared" si="0"/>
        <v>0</v>
      </c>
      <c r="L10" s="23">
        <f>D10-(K10*'IESO persist table'!C28)</f>
        <v>19620.3</v>
      </c>
      <c r="M10" s="23">
        <f>E10-SUM($K$10:L10)*'IESO persist table'!D28</f>
        <v>19914.602780000001</v>
      </c>
      <c r="N10" s="23">
        <f>F10-SUM($K$10:M10)*'IESO persist table'!E28</f>
        <v>20213.322204733995</v>
      </c>
      <c r="O10" s="23">
        <f>G10-SUM($K$10:N10)*'IESO persist table'!F28</f>
        <v>20516.525992645409</v>
      </c>
      <c r="P10" s="23">
        <f>H10-SUM($K$10:O10)*'IESO persist table'!G28</f>
        <v>20824.275382980806</v>
      </c>
      <c r="Q10" s="23">
        <f>I10-SUM($K$10:P10)*'IESO persist table'!G28</f>
        <v>21136.627319059597</v>
      </c>
    </row>
    <row r="11" spans="1:17" x14ac:dyDescent="0.3">
      <c r="A11" s="19" t="s">
        <v>79</v>
      </c>
      <c r="B11" s="21"/>
      <c r="C11" s="22">
        <v>0</v>
      </c>
      <c r="D11" s="24">
        <v>7884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K11" s="23">
        <f t="shared" si="0"/>
        <v>0</v>
      </c>
      <c r="L11" s="25">
        <f t="shared" ref="L11:Q11" si="1">D11</f>
        <v>7884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0</v>
      </c>
      <c r="Q11" s="23">
        <f t="shared" si="1"/>
        <v>0</v>
      </c>
    </row>
    <row r="12" spans="1:17" x14ac:dyDescent="0.3">
      <c r="A12" s="19" t="s">
        <v>80</v>
      </c>
      <c r="B12" s="21"/>
      <c r="C12" s="22">
        <v>318.02999999999997</v>
      </c>
      <c r="D12" s="22">
        <v>642.41999999999996</v>
      </c>
      <c r="E12" s="22">
        <v>971.68</v>
      </c>
      <c r="F12" s="22">
        <v>1305.8699999999999</v>
      </c>
      <c r="G12" s="22">
        <v>1645.08</v>
      </c>
      <c r="H12" s="22">
        <v>1989.37</v>
      </c>
      <c r="I12" s="22">
        <v>2338.84</v>
      </c>
      <c r="K12" s="23">
        <f t="shared" si="0"/>
        <v>318.02999999999997</v>
      </c>
      <c r="L12" s="23">
        <f>D12-(K12*'IESO persist table'!C6)</f>
        <v>324.39</v>
      </c>
      <c r="M12" s="23">
        <f>E12-SUM($K$12:L12)*'IESO persist table'!D6</f>
        <v>329.26</v>
      </c>
      <c r="N12" s="23">
        <f>F12-SUM($K$12:M12)*'IESO persist table'!E6</f>
        <v>334.18999999999994</v>
      </c>
      <c r="O12" s="23">
        <f>G12-SUM($K$12:N12)*'IESO persist table'!F6</f>
        <v>339.21000000000004</v>
      </c>
      <c r="P12" s="23">
        <f>H12-SUM($K$12:O12)*'IESO persist table'!G6</f>
        <v>344.28999999999996</v>
      </c>
      <c r="Q12" s="23">
        <f>I12-SUM($K$12:P12)*'IESO persist table'!G6</f>
        <v>349.47000000000025</v>
      </c>
    </row>
    <row r="13" spans="1:17" x14ac:dyDescent="0.3">
      <c r="A13" s="19" t="s">
        <v>81</v>
      </c>
      <c r="B13" s="21"/>
      <c r="C13" s="22">
        <v>0</v>
      </c>
      <c r="D13" s="22">
        <v>18259.28</v>
      </c>
      <c r="E13" s="22">
        <v>34752.89</v>
      </c>
      <c r="F13" s="22">
        <v>50999.98</v>
      </c>
      <c r="G13" s="22">
        <v>68014.679999999993</v>
      </c>
      <c r="H13" s="22">
        <v>85604.72</v>
      </c>
      <c r="I13" s="22">
        <v>103722.47</v>
      </c>
      <c r="K13" s="23">
        <f t="shared" si="0"/>
        <v>0</v>
      </c>
      <c r="L13" s="23">
        <f>D13-(K13*'IESO persist table'!C16)</f>
        <v>18259.28</v>
      </c>
      <c r="M13" s="23">
        <f>E13-SUM($K$13:L13)*'IESO persist table'!D16</f>
        <v>18807.060775999998</v>
      </c>
      <c r="N13" s="23">
        <f>F13-SUM($K$13:M13)*'IESO persist table'!E16</f>
        <v>19371.271415839208</v>
      </c>
      <c r="O13" s="23">
        <f>G13-SUM($K$13:N13)*'IESO persist table'!F16</f>
        <v>19952.409457429727</v>
      </c>
      <c r="P13" s="23">
        <f>H13-SUM($K$13:O13)*'IESO persist table'!G16</f>
        <v>20550.977563482586</v>
      </c>
      <c r="Q13" s="23">
        <f>I13-SUM($K$13:P13)*'IESO persist table'!G16</f>
        <v>21167.515070420806</v>
      </c>
    </row>
    <row r="14" spans="1:17" x14ac:dyDescent="0.3">
      <c r="A14" s="19"/>
      <c r="B14" s="21"/>
      <c r="C14" s="21"/>
      <c r="D14" s="21"/>
      <c r="E14" s="21"/>
      <c r="F14" s="21"/>
      <c r="G14" s="21"/>
      <c r="H14" s="21"/>
      <c r="I14" s="21"/>
      <c r="K14" s="23">
        <f t="shared" si="0"/>
        <v>0</v>
      </c>
    </row>
    <row r="15" spans="1:17" x14ac:dyDescent="0.3">
      <c r="A15" s="19" t="s">
        <v>73</v>
      </c>
      <c r="B15" s="21"/>
      <c r="C15" s="22">
        <v>1953.9</v>
      </c>
      <c r="D15" s="22">
        <v>3946.88</v>
      </c>
      <c r="E15" s="22">
        <v>5999.64</v>
      </c>
      <c r="F15" s="22">
        <v>8134.52</v>
      </c>
      <c r="G15" s="22">
        <v>10376.14</v>
      </c>
      <c r="H15" s="22">
        <v>12741.05</v>
      </c>
      <c r="I15" s="22">
        <v>15247.86</v>
      </c>
      <c r="K15" s="23">
        <f t="shared" si="0"/>
        <v>1953.9</v>
      </c>
      <c r="L15" s="23">
        <f>D15-(K15*'IESO persist table'!C30)</f>
        <v>1992.98</v>
      </c>
      <c r="M15" s="23">
        <f>E15-SUM($K$15:L15)*'IESO persist table'!D29</f>
        <v>2052.7600000000002</v>
      </c>
      <c r="N15" s="23">
        <f>F15-SUM($K$15:M15)*'IESO persist table'!E29</f>
        <v>2134.88</v>
      </c>
      <c r="O15" s="23">
        <f>G15-SUM($K$15:N15)*'IESO persist table'!F29</f>
        <v>2241.619999999999</v>
      </c>
      <c r="P15" s="23">
        <f>H15-SUM($K$15:O15)*'IESO persist table'!G29</f>
        <v>2364.91</v>
      </c>
      <c r="Q15" s="23">
        <f>I15-SUM($K$15:P15)*'IESO persist table'!G29</f>
        <v>2506.8100000000013</v>
      </c>
    </row>
    <row r="16" spans="1:17" x14ac:dyDescent="0.3">
      <c r="A16" s="19" t="s">
        <v>84</v>
      </c>
      <c r="B16" s="21"/>
      <c r="C16" s="21"/>
      <c r="D16" s="21"/>
      <c r="E16" s="21"/>
      <c r="F16" s="21"/>
      <c r="G16" s="21"/>
      <c r="H16" s="21"/>
      <c r="I16" s="21"/>
    </row>
    <row r="17" spans="1:17" x14ac:dyDescent="0.3">
      <c r="A17" s="19"/>
      <c r="B17" s="21"/>
      <c r="C17" s="21"/>
      <c r="D17" s="21"/>
      <c r="E17" s="21"/>
      <c r="F17" s="21"/>
      <c r="G17" s="21"/>
      <c r="H17" s="21"/>
      <c r="I17" s="21"/>
    </row>
    <row r="18" spans="1:17" x14ac:dyDescent="0.3">
      <c r="A18" s="19" t="s">
        <v>85</v>
      </c>
      <c r="B18" s="21"/>
      <c r="C18" s="22">
        <v>27640.02</v>
      </c>
      <c r="D18" s="22">
        <v>94741.97</v>
      </c>
      <c r="E18" s="22">
        <v>161012.38</v>
      </c>
      <c r="F18" s="22">
        <v>228335.71000000002</v>
      </c>
      <c r="G18" s="22">
        <v>298133.45000000007</v>
      </c>
      <c r="H18" s="22">
        <v>370442.08</v>
      </c>
      <c r="I18" s="22">
        <v>445882.73</v>
      </c>
      <c r="K18" s="26">
        <f t="shared" ref="K18:Q18" si="2">SUM(K3:K15)</f>
        <v>27640.02</v>
      </c>
      <c r="L18" s="26">
        <f t="shared" si="2"/>
        <v>75002.604743999997</v>
      </c>
      <c r="M18" s="26">
        <f t="shared" si="2"/>
        <v>68832.977608064801</v>
      </c>
      <c r="N18" s="26">
        <f t="shared" si="2"/>
        <v>70892.150100240571</v>
      </c>
      <c r="O18" s="26">
        <f t="shared" si="2"/>
        <v>73330.165880034983</v>
      </c>
      <c r="P18" s="26">
        <f t="shared" si="2"/>
        <v>76030.293890021218</v>
      </c>
      <c r="Q18" s="26">
        <f t="shared" si="2"/>
        <v>79022.985728730637</v>
      </c>
    </row>
    <row r="22" spans="1:17" x14ac:dyDescent="0.3">
      <c r="K22" s="27" t="s">
        <v>86</v>
      </c>
    </row>
    <row r="23" spans="1:17" x14ac:dyDescent="0.3">
      <c r="A23" s="19" t="s">
        <v>83</v>
      </c>
      <c r="K23" s="20">
        <v>2024</v>
      </c>
      <c r="L23" s="20">
        <v>2025</v>
      </c>
      <c r="M23" s="20">
        <v>2026</v>
      </c>
      <c r="N23" s="20">
        <v>2027</v>
      </c>
      <c r="O23" s="20">
        <v>2028</v>
      </c>
      <c r="P23" s="20">
        <v>2029</v>
      </c>
      <c r="Q23" s="20">
        <v>2030</v>
      </c>
    </row>
    <row r="24" spans="1:17" x14ac:dyDescent="0.3">
      <c r="A24" s="19" t="s">
        <v>75</v>
      </c>
      <c r="K24" s="23">
        <f t="shared" ref="K24:Q24" si="3">K3*1000</f>
        <v>20818430</v>
      </c>
      <c r="L24" s="23">
        <f t="shared" si="3"/>
        <v>21234794.743999999</v>
      </c>
      <c r="M24" s="23">
        <f t="shared" si="3"/>
        <v>21871835.738064799</v>
      </c>
      <c r="N24" s="23">
        <f t="shared" si="3"/>
        <v>22746712.169140365</v>
      </c>
      <c r="O24" s="23">
        <f t="shared" si="3"/>
        <v>23884051.375808936</v>
      </c>
      <c r="P24" s="23">
        <f t="shared" si="3"/>
        <v>25197670.433899358</v>
      </c>
      <c r="Q24" s="23">
        <f t="shared" si="3"/>
        <v>26709530.215822365</v>
      </c>
    </row>
    <row r="25" spans="1:17" x14ac:dyDescent="0.3">
      <c r="A25" s="19" t="s">
        <v>72</v>
      </c>
      <c r="K25" s="23">
        <f t="shared" ref="K25:Q25" si="4">K4*1000</f>
        <v>1514020</v>
      </c>
      <c r="L25" s="23">
        <f t="shared" si="4"/>
        <v>1544300.0000000002</v>
      </c>
      <c r="M25" s="23">
        <f t="shared" si="4"/>
        <v>1590631.632</v>
      </c>
      <c r="N25" s="23">
        <f t="shared" si="4"/>
        <v>1654257.8116495998</v>
      </c>
      <c r="O25" s="23">
        <f t="shared" si="4"/>
        <v>1736965.9109552321</v>
      </c>
      <c r="P25" s="23">
        <f t="shared" si="4"/>
        <v>1832510.5041539783</v>
      </c>
      <c r="Q25" s="23">
        <f t="shared" si="4"/>
        <v>1942444.6113440336</v>
      </c>
    </row>
    <row r="26" spans="1:17" x14ac:dyDescent="0.3">
      <c r="A26" s="19" t="s">
        <v>68</v>
      </c>
      <c r="K26" s="23">
        <f t="shared" ref="K26:Q26" si="5">K5*1000</f>
        <v>98190</v>
      </c>
      <c r="L26" s="23">
        <f t="shared" si="5"/>
        <v>100160</v>
      </c>
      <c r="M26" s="23">
        <f t="shared" si="5"/>
        <v>103163.66500000001</v>
      </c>
      <c r="N26" s="23">
        <f t="shared" si="5"/>
        <v>107291.3202835</v>
      </c>
      <c r="O26" s="23">
        <f t="shared" si="5"/>
        <v>112656.58656344839</v>
      </c>
      <c r="P26" s="23">
        <f t="shared" si="5"/>
        <v>118851.62850025983</v>
      </c>
      <c r="Q26" s="23">
        <f t="shared" si="5"/>
        <v>125976.05693640276</v>
      </c>
    </row>
    <row r="27" spans="1:17" x14ac:dyDescent="0.3">
      <c r="A27" s="19" t="s">
        <v>69</v>
      </c>
      <c r="K27" s="23">
        <f t="shared" ref="K27:Q27" si="6">K6*1000</f>
        <v>315660</v>
      </c>
      <c r="L27" s="23">
        <f t="shared" si="6"/>
        <v>315649.99999999994</v>
      </c>
      <c r="M27" s="23">
        <f t="shared" si="6"/>
        <v>325130.00000000012</v>
      </c>
      <c r="N27" s="23">
        <f t="shared" si="6"/>
        <v>338129.99999999988</v>
      </c>
      <c r="O27" s="23">
        <f t="shared" si="6"/>
        <v>355039.99999999994</v>
      </c>
      <c r="P27" s="23">
        <f t="shared" si="6"/>
        <v>374570.00000000017</v>
      </c>
      <c r="Q27" s="23">
        <f t="shared" si="6"/>
        <v>397039.99999999971</v>
      </c>
    </row>
    <row r="28" spans="1:17" x14ac:dyDescent="0.3">
      <c r="A28" s="19" t="s">
        <v>70</v>
      </c>
      <c r="K28" s="23">
        <f t="shared" ref="K28:Q28" si="7">K7*1000</f>
        <v>2621790</v>
      </c>
      <c r="L28" s="23">
        <f t="shared" si="7"/>
        <v>2674240</v>
      </c>
      <c r="M28" s="23">
        <f t="shared" si="7"/>
        <v>2754450</v>
      </c>
      <c r="N28" s="23">
        <f t="shared" si="7"/>
        <v>2864640.0000000014</v>
      </c>
      <c r="O28" s="23">
        <f t="shared" si="7"/>
        <v>3007869.9999999991</v>
      </c>
      <c r="P28" s="23">
        <f t="shared" si="7"/>
        <v>3173300.0000000009</v>
      </c>
      <c r="Q28" s="23">
        <f t="shared" si="7"/>
        <v>3363700.0000000009</v>
      </c>
    </row>
    <row r="29" spans="1:17" x14ac:dyDescent="0.3">
      <c r="A29" s="19" t="s">
        <v>76</v>
      </c>
      <c r="K29" s="23"/>
      <c r="L29" s="23"/>
      <c r="M29" s="23"/>
      <c r="N29" s="23"/>
      <c r="O29" s="23"/>
      <c r="P29" s="23"/>
      <c r="Q29" s="23"/>
    </row>
    <row r="30" spans="1:17" x14ac:dyDescent="0.3">
      <c r="A30" s="19" t="s">
        <v>77</v>
      </c>
      <c r="K30" s="23">
        <f t="shared" ref="K30:Q30" si="8">K9*1000</f>
        <v>0</v>
      </c>
      <c r="L30" s="23">
        <f t="shared" si="8"/>
        <v>1052510</v>
      </c>
      <c r="M30" s="23">
        <f t="shared" si="8"/>
        <v>1084083.017</v>
      </c>
      <c r="N30" s="23">
        <f t="shared" si="8"/>
        <v>1127455.1785939003</v>
      </c>
      <c r="O30" s="23">
        <f t="shared" si="8"/>
        <v>1183816.5566322345</v>
      </c>
      <c r="P30" s="23">
        <f t="shared" si="8"/>
        <v>1248938.3770042236</v>
      </c>
      <c r="Q30" s="23">
        <f t="shared" si="8"/>
        <v>1323872.455147427</v>
      </c>
    </row>
    <row r="31" spans="1:17" x14ac:dyDescent="0.3">
      <c r="A31" s="19" t="s">
        <v>78</v>
      </c>
      <c r="K31" s="23">
        <f t="shared" ref="K31:Q31" si="9">K10*1000</f>
        <v>0</v>
      </c>
      <c r="L31" s="23">
        <f t="shared" si="9"/>
        <v>19620300</v>
      </c>
      <c r="M31" s="23">
        <f t="shared" si="9"/>
        <v>19914602.780000001</v>
      </c>
      <c r="N31" s="23">
        <f t="shared" si="9"/>
        <v>20213322.204733994</v>
      </c>
      <c r="O31" s="23">
        <f t="shared" si="9"/>
        <v>20516525.992645409</v>
      </c>
      <c r="P31" s="23">
        <f t="shared" si="9"/>
        <v>20824275.382980805</v>
      </c>
      <c r="Q31" s="23">
        <f t="shared" si="9"/>
        <v>21136627.319059595</v>
      </c>
    </row>
    <row r="32" spans="1:17" x14ac:dyDescent="0.3">
      <c r="A32" s="19" t="s">
        <v>79</v>
      </c>
      <c r="K32" s="23">
        <f t="shared" ref="K32:Q32" si="10">K11*1000</f>
        <v>0</v>
      </c>
      <c r="L32" s="23">
        <f t="shared" si="10"/>
        <v>7884000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</row>
    <row r="33" spans="1:17" x14ac:dyDescent="0.3">
      <c r="A33" s="19" t="s">
        <v>80</v>
      </c>
      <c r="K33" s="23">
        <f t="shared" ref="K33:Q33" si="11">K12*1000</f>
        <v>318030</v>
      </c>
      <c r="L33" s="23">
        <f t="shared" si="11"/>
        <v>324390</v>
      </c>
      <c r="M33" s="23">
        <f t="shared" si="11"/>
        <v>329260</v>
      </c>
      <c r="N33" s="23">
        <f t="shared" si="11"/>
        <v>334189.99999999994</v>
      </c>
      <c r="O33" s="23">
        <f t="shared" si="11"/>
        <v>339210.00000000006</v>
      </c>
      <c r="P33" s="23">
        <f t="shared" si="11"/>
        <v>344289.99999999994</v>
      </c>
      <c r="Q33" s="23">
        <f t="shared" si="11"/>
        <v>349470.00000000023</v>
      </c>
    </row>
    <row r="34" spans="1:17" x14ac:dyDescent="0.3">
      <c r="A34" s="19" t="s">
        <v>81</v>
      </c>
      <c r="K34" s="23">
        <f t="shared" ref="K34:Q34" si="12">K13*1000</f>
        <v>0</v>
      </c>
      <c r="L34" s="23">
        <f t="shared" si="12"/>
        <v>18259280</v>
      </c>
      <c r="M34" s="23">
        <f t="shared" si="12"/>
        <v>18807060.775999997</v>
      </c>
      <c r="N34" s="23">
        <f t="shared" si="12"/>
        <v>19371271.415839206</v>
      </c>
      <c r="O34" s="23">
        <f t="shared" si="12"/>
        <v>19952409.457429726</v>
      </c>
      <c r="P34" s="23">
        <f t="shared" si="12"/>
        <v>20550977.563482586</v>
      </c>
      <c r="Q34" s="23">
        <f t="shared" si="12"/>
        <v>21167515.070420805</v>
      </c>
    </row>
    <row r="35" spans="1:17" x14ac:dyDescent="0.3">
      <c r="K35" s="23"/>
      <c r="L35" s="23"/>
      <c r="M35" s="23"/>
      <c r="N35" s="23"/>
      <c r="O35" s="23"/>
      <c r="P35" s="23"/>
      <c r="Q35" s="23"/>
    </row>
    <row r="36" spans="1:17" x14ac:dyDescent="0.3">
      <c r="A36" s="19" t="s">
        <v>73</v>
      </c>
      <c r="K36" s="23">
        <f t="shared" ref="K36:Q36" si="13">K15*1000</f>
        <v>1953900</v>
      </c>
      <c r="L36" s="23">
        <f t="shared" si="13"/>
        <v>1992980</v>
      </c>
      <c r="M36" s="23">
        <f t="shared" si="13"/>
        <v>2052760.0000000002</v>
      </c>
      <c r="N36" s="23">
        <f t="shared" si="13"/>
        <v>2134880</v>
      </c>
      <c r="O36" s="23">
        <f t="shared" si="13"/>
        <v>2241619.9999999991</v>
      </c>
      <c r="P36" s="23">
        <f t="shared" si="13"/>
        <v>2364910</v>
      </c>
      <c r="Q36" s="23">
        <f t="shared" si="13"/>
        <v>2506810.0000000014</v>
      </c>
    </row>
    <row r="37" spans="1:17" x14ac:dyDescent="0.3">
      <c r="A37" s="19" t="s">
        <v>84</v>
      </c>
    </row>
    <row r="39" spans="1:17" x14ac:dyDescent="0.3">
      <c r="A39" s="19" t="s">
        <v>85</v>
      </c>
      <c r="K39" s="26">
        <f t="shared" ref="K39:Q39" si="14">SUM(K24:K36)</f>
        <v>27640020</v>
      </c>
      <c r="L39" s="26">
        <f t="shared" si="14"/>
        <v>75002604.744000003</v>
      </c>
      <c r="M39" s="26">
        <f t="shared" si="14"/>
        <v>68832977.608064801</v>
      </c>
      <c r="N39" s="26">
        <f t="shared" si="14"/>
        <v>70892150.100240558</v>
      </c>
      <c r="O39" s="26">
        <f t="shared" si="14"/>
        <v>73330165.880034983</v>
      </c>
      <c r="P39" s="26">
        <f t="shared" si="14"/>
        <v>76030293.890021205</v>
      </c>
      <c r="Q39" s="26">
        <f t="shared" si="14"/>
        <v>79022985.728730634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33"/>
  <sheetViews>
    <sheetView topLeftCell="A25" workbookViewId="0"/>
  </sheetViews>
  <sheetFormatPr defaultColWidth="14.44140625" defaultRowHeight="15" customHeight="1" x14ac:dyDescent="0.3"/>
  <cols>
    <col min="1" max="1" width="62.109375" customWidth="1"/>
  </cols>
  <sheetData>
    <row r="1" spans="1:7" x14ac:dyDescent="0.3">
      <c r="A1" s="28" t="s">
        <v>87</v>
      </c>
    </row>
    <row r="5" spans="1:7" x14ac:dyDescent="0.3">
      <c r="A5" s="28" t="s">
        <v>88</v>
      </c>
      <c r="B5" s="28" t="s">
        <v>89</v>
      </c>
      <c r="C5" s="28" t="s">
        <v>90</v>
      </c>
      <c r="D5" s="28" t="s">
        <v>91</v>
      </c>
      <c r="E5" s="28" t="s">
        <v>92</v>
      </c>
      <c r="F5" s="28" t="s">
        <v>93</v>
      </c>
      <c r="G5" s="28" t="s">
        <v>94</v>
      </c>
    </row>
    <row r="6" spans="1:7" x14ac:dyDescent="0.3">
      <c r="A6" s="28" t="s">
        <v>67</v>
      </c>
      <c r="B6" s="29">
        <v>1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</row>
    <row r="7" spans="1:7" x14ac:dyDescent="0.3">
      <c r="A7" s="28" t="s">
        <v>95</v>
      </c>
      <c r="B7" s="29">
        <v>1</v>
      </c>
      <c r="C7" s="29">
        <v>1</v>
      </c>
      <c r="D7" s="29">
        <v>1</v>
      </c>
      <c r="E7" s="29">
        <v>1</v>
      </c>
      <c r="F7" s="29">
        <v>1</v>
      </c>
      <c r="G7" s="29">
        <v>1</v>
      </c>
    </row>
    <row r="8" spans="1:7" x14ac:dyDescent="0.3">
      <c r="A8" s="28" t="s">
        <v>96</v>
      </c>
      <c r="B8" s="29">
        <v>1</v>
      </c>
      <c r="C8" s="29">
        <v>1</v>
      </c>
      <c r="D8" s="29">
        <v>1</v>
      </c>
      <c r="E8" s="29">
        <v>1</v>
      </c>
      <c r="F8" s="29">
        <v>1</v>
      </c>
      <c r="G8" s="29">
        <v>1</v>
      </c>
    </row>
    <row r="9" spans="1:7" x14ac:dyDescent="0.3">
      <c r="A9" s="28" t="s">
        <v>97</v>
      </c>
      <c r="B9" s="29">
        <v>1</v>
      </c>
      <c r="C9" s="29">
        <v>1</v>
      </c>
      <c r="D9" s="29">
        <v>1</v>
      </c>
      <c r="E9" s="29">
        <v>1</v>
      </c>
      <c r="F9" s="29">
        <v>1</v>
      </c>
      <c r="G9" s="29">
        <v>1</v>
      </c>
    </row>
    <row r="10" spans="1:7" x14ac:dyDescent="0.3">
      <c r="A10" s="28" t="s">
        <v>47</v>
      </c>
      <c r="B10" s="29">
        <v>1</v>
      </c>
      <c r="C10" s="29">
        <v>1</v>
      </c>
      <c r="D10" s="29">
        <v>1</v>
      </c>
      <c r="E10" s="29">
        <v>1</v>
      </c>
      <c r="F10" s="29">
        <v>0</v>
      </c>
      <c r="G10" s="29">
        <v>0</v>
      </c>
    </row>
    <row r="11" spans="1:7" x14ac:dyDescent="0.3">
      <c r="A11" s="28" t="s">
        <v>48</v>
      </c>
      <c r="B11" s="29">
        <v>1</v>
      </c>
      <c r="C11" s="29">
        <v>0.99180000000000001</v>
      </c>
      <c r="D11" s="29">
        <v>0.99180000000000001</v>
      </c>
      <c r="E11" s="29">
        <v>0.99180000000000001</v>
      </c>
      <c r="F11" s="29">
        <v>0.99180000000000001</v>
      </c>
      <c r="G11" s="29">
        <v>0.99180000000000001</v>
      </c>
    </row>
    <row r="12" spans="1:7" x14ac:dyDescent="0.3">
      <c r="A12" s="28" t="s">
        <v>49</v>
      </c>
      <c r="B12" s="29">
        <v>1</v>
      </c>
      <c r="C12" s="29">
        <v>1</v>
      </c>
      <c r="D12" s="29">
        <v>1</v>
      </c>
      <c r="E12" s="29">
        <v>1</v>
      </c>
      <c r="F12" s="29">
        <v>1</v>
      </c>
      <c r="G12" s="29">
        <v>1</v>
      </c>
    </row>
    <row r="13" spans="1:7" x14ac:dyDescent="0.3">
      <c r="A13" s="28" t="s">
        <v>98</v>
      </c>
      <c r="B13" s="29">
        <v>1</v>
      </c>
      <c r="C13" s="29">
        <v>1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3">
      <c r="A14" s="28" t="s">
        <v>51</v>
      </c>
      <c r="B14" s="29">
        <v>1</v>
      </c>
      <c r="C14" s="29">
        <v>1</v>
      </c>
      <c r="D14" s="29">
        <v>1</v>
      </c>
      <c r="E14" s="29">
        <v>1</v>
      </c>
      <c r="F14" s="29">
        <v>1</v>
      </c>
      <c r="G14" s="29">
        <v>1</v>
      </c>
    </row>
    <row r="15" spans="1:7" x14ac:dyDescent="0.3">
      <c r="A15" s="28" t="s">
        <v>52</v>
      </c>
      <c r="B15" s="29">
        <v>1</v>
      </c>
      <c r="C15" s="29">
        <v>1</v>
      </c>
      <c r="D15" s="29">
        <v>0.99009999999999998</v>
      </c>
      <c r="E15" s="29">
        <v>0.99009999999999998</v>
      </c>
      <c r="F15" s="29">
        <v>0.98960000000000004</v>
      </c>
      <c r="G15" s="29">
        <v>0.98960000000000004</v>
      </c>
    </row>
    <row r="16" spans="1:7" x14ac:dyDescent="0.3">
      <c r="A16" s="28" t="s">
        <v>53</v>
      </c>
      <c r="B16" s="29">
        <v>1</v>
      </c>
      <c r="C16" s="29">
        <v>0.89319999999999999</v>
      </c>
      <c r="D16" s="29">
        <v>0.87329999999999997</v>
      </c>
      <c r="E16" s="29">
        <v>0.85329999999999995</v>
      </c>
      <c r="F16" s="29">
        <v>0.85160000000000002</v>
      </c>
      <c r="G16" s="29">
        <v>0.85160000000000002</v>
      </c>
    </row>
    <row r="17" spans="1:8" x14ac:dyDescent="0.3">
      <c r="A17" s="28" t="s">
        <v>55</v>
      </c>
      <c r="B17" s="29">
        <v>1</v>
      </c>
      <c r="C17" s="29">
        <v>1</v>
      </c>
      <c r="D17" s="29">
        <v>1</v>
      </c>
      <c r="E17" s="29">
        <v>1</v>
      </c>
      <c r="F17" s="29">
        <v>1</v>
      </c>
      <c r="G17" s="29">
        <v>1</v>
      </c>
      <c r="H17" s="28" t="s">
        <v>99</v>
      </c>
    </row>
    <row r="18" spans="1:8" x14ac:dyDescent="0.3">
      <c r="A18" s="28" t="s">
        <v>56</v>
      </c>
      <c r="B18" s="29">
        <v>1</v>
      </c>
      <c r="C18" s="29">
        <v>1</v>
      </c>
      <c r="D18" s="29">
        <v>1</v>
      </c>
      <c r="E18" s="29">
        <v>1</v>
      </c>
      <c r="F18" s="29">
        <v>1</v>
      </c>
      <c r="G18" s="29">
        <v>1</v>
      </c>
    </row>
    <row r="19" spans="1:8" x14ac:dyDescent="0.3">
      <c r="A19" s="30" t="s">
        <v>57</v>
      </c>
      <c r="B19" s="31">
        <v>1</v>
      </c>
      <c r="C19" s="31">
        <v>1</v>
      </c>
      <c r="D19" s="31">
        <v>0.99509999999999998</v>
      </c>
      <c r="E19" s="31">
        <v>0.99509999999999998</v>
      </c>
      <c r="F19" s="31">
        <v>0.99509999999999998</v>
      </c>
      <c r="G19" s="31">
        <v>0.995</v>
      </c>
    </row>
    <row r="20" spans="1:8" x14ac:dyDescent="0.3">
      <c r="A20" s="28" t="s">
        <v>100</v>
      </c>
      <c r="B20" s="29">
        <v>1</v>
      </c>
      <c r="C20" s="29">
        <v>1</v>
      </c>
      <c r="D20" s="29">
        <v>0.99509999999999998</v>
      </c>
      <c r="E20" s="29">
        <v>0.99509999999999998</v>
      </c>
      <c r="F20" s="29">
        <v>0.99509999999999998</v>
      </c>
      <c r="G20" s="29">
        <v>0.995</v>
      </c>
    </row>
    <row r="21" spans="1:8" x14ac:dyDescent="0.3">
      <c r="A21" s="30" t="s">
        <v>61</v>
      </c>
      <c r="B21" s="31">
        <v>1</v>
      </c>
      <c r="C21" s="31">
        <v>0.88049999999999995</v>
      </c>
      <c r="D21" s="31">
        <v>0.64300000000000002</v>
      </c>
      <c r="E21" s="31">
        <v>0.64100000000000001</v>
      </c>
      <c r="F21" s="31">
        <v>0.64100000000000001</v>
      </c>
      <c r="G21" s="31">
        <v>0.64100000000000001</v>
      </c>
    </row>
    <row r="22" spans="1:8" x14ac:dyDescent="0.3">
      <c r="A22" s="28" t="s">
        <v>62</v>
      </c>
      <c r="B22" s="29">
        <v>1</v>
      </c>
      <c r="C22" s="29">
        <v>1</v>
      </c>
      <c r="D22" s="29">
        <v>1</v>
      </c>
      <c r="E22" s="29">
        <v>1</v>
      </c>
      <c r="F22" s="29">
        <v>1</v>
      </c>
      <c r="G22" s="29">
        <v>1</v>
      </c>
    </row>
    <row r="24" spans="1:8" x14ac:dyDescent="0.3">
      <c r="A24" s="32" t="s">
        <v>101</v>
      </c>
      <c r="B24" s="28" t="s">
        <v>89</v>
      </c>
      <c r="C24" s="28" t="s">
        <v>90</v>
      </c>
      <c r="D24" s="28" t="s">
        <v>91</v>
      </c>
      <c r="E24" s="28" t="s">
        <v>92</v>
      </c>
      <c r="F24" s="28" t="s">
        <v>93</v>
      </c>
      <c r="G24" s="28" t="s">
        <v>94</v>
      </c>
    </row>
    <row r="25" spans="1:8" x14ac:dyDescent="0.3">
      <c r="A25" s="28" t="s">
        <v>102</v>
      </c>
      <c r="B25" s="29">
        <v>1</v>
      </c>
      <c r="C25" s="29">
        <v>1</v>
      </c>
      <c r="D25" s="29">
        <v>0.99990000000000001</v>
      </c>
      <c r="E25" s="29">
        <v>0.99970000000000003</v>
      </c>
      <c r="F25" s="29">
        <v>0.99960000000000004</v>
      </c>
      <c r="G25" s="29">
        <v>0.99939999999999996</v>
      </c>
    </row>
    <row r="26" spans="1:8" x14ac:dyDescent="0.3">
      <c r="A26" s="28" t="s">
        <v>103</v>
      </c>
      <c r="B26" s="29">
        <v>1</v>
      </c>
      <c r="C26" s="29">
        <v>0.99919999999999998</v>
      </c>
      <c r="D26" s="29">
        <v>0.99829999999999997</v>
      </c>
      <c r="E26" s="29">
        <v>0.99750000000000005</v>
      </c>
      <c r="F26" s="29">
        <v>0.99660000000000004</v>
      </c>
      <c r="G26" s="29">
        <v>0.99580000000000002</v>
      </c>
    </row>
    <row r="28" spans="1:8" x14ac:dyDescent="0.3">
      <c r="A28" s="28" t="s">
        <v>104</v>
      </c>
      <c r="B28" s="29">
        <v>1</v>
      </c>
      <c r="C28" s="29">
        <v>1</v>
      </c>
      <c r="D28" s="29">
        <v>0.99739999999999995</v>
      </c>
      <c r="E28" s="29">
        <v>0.99470000000000003</v>
      </c>
      <c r="F28" s="29">
        <v>0.99209999999999998</v>
      </c>
      <c r="G28" s="29">
        <v>0.98939999999999995</v>
      </c>
    </row>
    <row r="29" spans="1:8" x14ac:dyDescent="0.3">
      <c r="A29" s="28" t="s">
        <v>105</v>
      </c>
      <c r="B29" s="29">
        <v>1</v>
      </c>
      <c r="C29" s="29">
        <v>1</v>
      </c>
      <c r="D29" s="29">
        <v>1</v>
      </c>
      <c r="E29" s="29">
        <v>1</v>
      </c>
      <c r="F29" s="29">
        <v>1</v>
      </c>
      <c r="G29" s="29">
        <v>1</v>
      </c>
    </row>
    <row r="30" spans="1:8" x14ac:dyDescent="0.3">
      <c r="A30" s="28" t="s">
        <v>106</v>
      </c>
      <c r="B30" s="29">
        <v>1</v>
      </c>
      <c r="C30" s="29">
        <v>1</v>
      </c>
      <c r="D30" s="29">
        <v>0.97140000000000004</v>
      </c>
      <c r="E30" s="29">
        <v>0.94289999999999996</v>
      </c>
      <c r="F30" s="29">
        <v>0.9143</v>
      </c>
      <c r="G30" s="29">
        <v>0.88580000000000003</v>
      </c>
    </row>
    <row r="31" spans="1:8" x14ac:dyDescent="0.3">
      <c r="A31" s="28" t="s">
        <v>68</v>
      </c>
      <c r="B31" s="29">
        <v>1</v>
      </c>
      <c r="C31" s="29">
        <v>1</v>
      </c>
      <c r="D31" s="29">
        <v>0.99009999999999998</v>
      </c>
      <c r="E31" s="29">
        <v>0.99009999999999998</v>
      </c>
      <c r="F31" s="29">
        <v>0.98960000000000004</v>
      </c>
      <c r="G31" s="29">
        <v>0.98960000000000004</v>
      </c>
    </row>
    <row r="32" spans="1:8" x14ac:dyDescent="0.3">
      <c r="A32" s="28" t="s">
        <v>69</v>
      </c>
      <c r="B32" s="29">
        <v>1</v>
      </c>
      <c r="C32" s="29">
        <v>1</v>
      </c>
      <c r="D32" s="29">
        <v>1</v>
      </c>
      <c r="E32" s="29">
        <v>1</v>
      </c>
      <c r="F32" s="29">
        <v>1</v>
      </c>
      <c r="G32" s="29">
        <v>1</v>
      </c>
    </row>
    <row r="33" spans="1:7" x14ac:dyDescent="0.3">
      <c r="A33" s="28" t="s">
        <v>70</v>
      </c>
      <c r="B33" s="29">
        <v>1</v>
      </c>
      <c r="C33" s="29">
        <v>1</v>
      </c>
      <c r="D33" s="29">
        <v>1</v>
      </c>
      <c r="E33" s="29">
        <v>1</v>
      </c>
      <c r="F33" s="29">
        <v>1</v>
      </c>
      <c r="G33" s="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</vt:lpstr>
      <vt:lpstr>1st year only</vt:lpstr>
      <vt:lpstr>CDM 2026 to 2030</vt:lpstr>
      <vt:lpstr>IESO persist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Duong, Cuc</cp:lastModifiedBy>
  <dcterms:modified xsi:type="dcterms:W3CDTF">2025-11-03T21:23:27Z</dcterms:modified>
</cp:coreProperties>
</file>