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47A76074-DA33-483E-A98A-8BC19A14E673}" xr6:coauthVersionLast="47" xr6:coauthVersionMax="47" xr10:uidLastSave="{00000000-0000-0000-0000-000000000000}"/>
  <bookViews>
    <workbookView xWindow="-110" yWindow="-110" windowWidth="19420" windowHeight="11500" tabRatio="836" xr2:uid="{00000000-000D-0000-FFFF-FFFF00000000}"/>
  </bookViews>
  <sheets>
    <sheet name="Annual CDM Inputs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  <sheet name="Sheet1" sheetId="3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6" l="1"/>
  <c r="J2" i="16"/>
  <c r="L3" i="16" s="1"/>
  <c r="J3" i="16"/>
  <c r="J4" i="16"/>
  <c r="J5" i="16"/>
  <c r="J6" i="16"/>
  <c r="J7" i="16"/>
  <c r="L2" i="16" l="1"/>
  <c r="L7" i="16"/>
  <c r="L5" i="16"/>
  <c r="L4" i="16"/>
  <c r="L6" i="16"/>
  <c r="D6" i="29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H2" i="29" l="1"/>
  <c r="C16" i="29" l="1"/>
  <c r="E16" i="29" s="1"/>
  <c r="C21" i="29"/>
  <c r="E21" i="29" s="1"/>
  <c r="C22" i="29"/>
  <c r="E22" i="29" s="1"/>
  <c r="C17" i="29"/>
  <c r="E17" i="29" s="1"/>
  <c r="C14" i="29"/>
  <c r="E14" i="29" s="1"/>
  <c r="C23" i="29"/>
  <c r="E23" i="29" s="1"/>
  <c r="C25" i="29"/>
  <c r="E25" i="29" s="1"/>
  <c r="C18" i="29"/>
  <c r="E18" i="29" s="1"/>
  <c r="I2" i="29"/>
  <c r="I4" i="29" s="1"/>
  <c r="I6" i="29" s="1"/>
  <c r="C3" i="29" s="1"/>
  <c r="E3" i="29" s="1"/>
  <c r="H4" i="29"/>
  <c r="H6" i="29" s="1"/>
  <c r="C15" i="29"/>
  <c r="E15" i="29" s="1"/>
  <c r="C20" i="29"/>
  <c r="E20" i="29" s="1"/>
  <c r="C24" i="29"/>
  <c r="E24" i="29" s="1"/>
  <c r="C19" i="29"/>
  <c r="E19" i="29" s="1"/>
  <c r="H2" i="28"/>
  <c r="H2" i="26"/>
  <c r="H2" i="27"/>
  <c r="H2" i="30"/>
  <c r="C7" i="29" l="1"/>
  <c r="E7" i="29" s="1"/>
  <c r="C10" i="29"/>
  <c r="E10" i="29" s="1"/>
  <c r="C6" i="29"/>
  <c r="E6" i="29" s="1"/>
  <c r="C9" i="29"/>
  <c r="E9" i="29" s="1"/>
  <c r="C13" i="29"/>
  <c r="E13" i="29" s="1"/>
  <c r="C8" i="29"/>
  <c r="E8" i="29" s="1"/>
  <c r="C4" i="29"/>
  <c r="E4" i="29" s="1"/>
  <c r="C11" i="29"/>
  <c r="E11" i="29" s="1"/>
  <c r="C12" i="29"/>
  <c r="E12" i="29" s="1"/>
  <c r="C5" i="29"/>
  <c r="E5" i="29" s="1"/>
  <c r="C2" i="29"/>
  <c r="E2" i="29" s="1"/>
  <c r="I25" i="29"/>
  <c r="G25" i="29"/>
  <c r="H4" i="26"/>
  <c r="H6" i="26" s="1"/>
  <c r="C24" i="26"/>
  <c r="E24" i="26" s="1"/>
  <c r="C19" i="26"/>
  <c r="E19" i="26" s="1"/>
  <c r="C25" i="26"/>
  <c r="E25" i="26" s="1"/>
  <c r="C22" i="26"/>
  <c r="E22" i="26" s="1"/>
  <c r="C16" i="26"/>
  <c r="E16" i="26" s="1"/>
  <c r="I2" i="26"/>
  <c r="I4" i="26" s="1"/>
  <c r="I6" i="26" s="1"/>
  <c r="C17" i="26"/>
  <c r="E17" i="26" s="1"/>
  <c r="C23" i="26"/>
  <c r="E23" i="26" s="1"/>
  <c r="C20" i="26"/>
  <c r="E20" i="26" s="1"/>
  <c r="C14" i="26"/>
  <c r="C18" i="26"/>
  <c r="E18" i="26" s="1"/>
  <c r="C21" i="26"/>
  <c r="E21" i="26" s="1"/>
  <c r="C15" i="26"/>
  <c r="E15" i="26" s="1"/>
  <c r="C24" i="28"/>
  <c r="E24" i="28" s="1"/>
  <c r="C18" i="28"/>
  <c r="E18" i="28" s="1"/>
  <c r="C16" i="28"/>
  <c r="E16" i="28" s="1"/>
  <c r="I2" i="28"/>
  <c r="I4" i="28" s="1"/>
  <c r="I6" i="28" s="1"/>
  <c r="C25" i="28"/>
  <c r="E25" i="28" s="1"/>
  <c r="H4" i="28"/>
  <c r="H6" i="28" s="1"/>
  <c r="C23" i="28"/>
  <c r="E23" i="28" s="1"/>
  <c r="C15" i="28"/>
  <c r="E15" i="28" s="1"/>
  <c r="C14" i="28"/>
  <c r="C22" i="28"/>
  <c r="E22" i="28" s="1"/>
  <c r="C21" i="28"/>
  <c r="E21" i="28" s="1"/>
  <c r="C17" i="28"/>
  <c r="E17" i="28" s="1"/>
  <c r="C19" i="28"/>
  <c r="E19" i="28" s="1"/>
  <c r="C20" i="28"/>
  <c r="E20" i="28" s="1"/>
  <c r="C24" i="30"/>
  <c r="E24" i="30" s="1"/>
  <c r="C15" i="30"/>
  <c r="E15" i="30" s="1"/>
  <c r="C22" i="30"/>
  <c r="E22" i="30" s="1"/>
  <c r="C17" i="30"/>
  <c r="E17" i="30" s="1"/>
  <c r="C14" i="30"/>
  <c r="C21" i="30"/>
  <c r="E21" i="30" s="1"/>
  <c r="H4" i="30"/>
  <c r="H6" i="30" s="1"/>
  <c r="C25" i="30"/>
  <c r="E25" i="30" s="1"/>
  <c r="C23" i="30"/>
  <c r="E23" i="30" s="1"/>
  <c r="C16" i="30"/>
  <c r="E16" i="30" s="1"/>
  <c r="C18" i="30"/>
  <c r="E18" i="30" s="1"/>
  <c r="C20" i="30"/>
  <c r="E20" i="30" s="1"/>
  <c r="I2" i="30"/>
  <c r="I4" i="30" s="1"/>
  <c r="I6" i="30" s="1"/>
  <c r="C19" i="30"/>
  <c r="E19" i="30" s="1"/>
  <c r="C24" i="27"/>
  <c r="E24" i="27" s="1"/>
  <c r="I2" i="27"/>
  <c r="I4" i="27" s="1"/>
  <c r="I6" i="27" s="1"/>
  <c r="C25" i="27"/>
  <c r="E25" i="27" s="1"/>
  <c r="C18" i="27"/>
  <c r="E18" i="27" s="1"/>
  <c r="C16" i="27"/>
  <c r="E16" i="27" s="1"/>
  <c r="C20" i="27"/>
  <c r="E20" i="27" s="1"/>
  <c r="C21" i="27"/>
  <c r="E21" i="27" s="1"/>
  <c r="C15" i="27"/>
  <c r="E15" i="27" s="1"/>
  <c r="C19" i="27"/>
  <c r="E19" i="27" s="1"/>
  <c r="H4" i="27"/>
  <c r="H6" i="27" s="1"/>
  <c r="C17" i="27"/>
  <c r="E17" i="27" s="1"/>
  <c r="C14" i="27"/>
  <c r="C22" i="27"/>
  <c r="E22" i="27" s="1"/>
  <c r="C23" i="27"/>
  <c r="E23" i="27" s="1"/>
  <c r="I13" i="29" l="1"/>
  <c r="G13" i="29"/>
  <c r="C2" i="26"/>
  <c r="C11" i="26"/>
  <c r="E11" i="26" s="1"/>
  <c r="C5" i="26"/>
  <c r="E5" i="26" s="1"/>
  <c r="C3" i="26"/>
  <c r="E3" i="26" s="1"/>
  <c r="C10" i="26"/>
  <c r="E10" i="26" s="1"/>
  <c r="C8" i="26"/>
  <c r="E8" i="26" s="1"/>
  <c r="C7" i="26"/>
  <c r="E7" i="26" s="1"/>
  <c r="C4" i="26"/>
  <c r="E4" i="26" s="1"/>
  <c r="C13" i="26"/>
  <c r="E13" i="26" s="1"/>
  <c r="C6" i="26"/>
  <c r="E6" i="26" s="1"/>
  <c r="C12" i="26"/>
  <c r="E12" i="26" s="1"/>
  <c r="C9" i="26"/>
  <c r="E9" i="26" s="1"/>
  <c r="C2" i="30"/>
  <c r="C4" i="30"/>
  <c r="E4" i="30" s="1"/>
  <c r="C232" i="16" s="1"/>
  <c r="C3" i="30"/>
  <c r="E3" i="30" s="1"/>
  <c r="C231" i="16" s="1"/>
  <c r="C9" i="30"/>
  <c r="E9" i="30" s="1"/>
  <c r="C237" i="16" s="1"/>
  <c r="C6" i="30"/>
  <c r="E6" i="30" s="1"/>
  <c r="C234" i="16" s="1"/>
  <c r="C8" i="30"/>
  <c r="E8" i="30" s="1"/>
  <c r="C236" i="16" s="1"/>
  <c r="C5" i="30"/>
  <c r="E5" i="30" s="1"/>
  <c r="C233" i="16" s="1"/>
  <c r="C10" i="30"/>
  <c r="E10" i="30" s="1"/>
  <c r="C238" i="16" s="1"/>
  <c r="C12" i="30"/>
  <c r="E12" i="30" s="1"/>
  <c r="C240" i="16" s="1"/>
  <c r="C13" i="30"/>
  <c r="E13" i="30" s="1"/>
  <c r="C241" i="16" s="1"/>
  <c r="C7" i="30"/>
  <c r="E7" i="30" s="1"/>
  <c r="C235" i="16" s="1"/>
  <c r="C11" i="30"/>
  <c r="E11" i="30" s="1"/>
  <c r="C239" i="16" s="1"/>
  <c r="E14" i="30"/>
  <c r="I25" i="30" s="1"/>
  <c r="G25" i="30"/>
  <c r="E14" i="28"/>
  <c r="I25" i="28" s="1"/>
  <c r="G25" i="28"/>
  <c r="E14" i="27"/>
  <c r="I25" i="27" s="1"/>
  <c r="G25" i="27"/>
  <c r="C9" i="27"/>
  <c r="E9" i="27" s="1"/>
  <c r="C12" i="27"/>
  <c r="E12" i="27" s="1"/>
  <c r="C2" i="27"/>
  <c r="C11" i="27"/>
  <c r="E11" i="27" s="1"/>
  <c r="C7" i="27"/>
  <c r="E7" i="27" s="1"/>
  <c r="C6" i="27"/>
  <c r="E6" i="27" s="1"/>
  <c r="C10" i="27"/>
  <c r="E10" i="27" s="1"/>
  <c r="C8" i="27"/>
  <c r="E8" i="27" s="1"/>
  <c r="C4" i="27"/>
  <c r="E4" i="27" s="1"/>
  <c r="C13" i="27"/>
  <c r="E13" i="27" s="1"/>
  <c r="C3" i="27"/>
  <c r="E3" i="27" s="1"/>
  <c r="C5" i="27"/>
  <c r="E5" i="27" s="1"/>
  <c r="C6" i="28"/>
  <c r="E6" i="28" s="1"/>
  <c r="C222" i="16" s="1"/>
  <c r="C3" i="28"/>
  <c r="E3" i="28" s="1"/>
  <c r="C219" i="16" s="1"/>
  <c r="C8" i="28"/>
  <c r="E8" i="28" s="1"/>
  <c r="C224" i="16" s="1"/>
  <c r="C2" i="28"/>
  <c r="C12" i="28"/>
  <c r="E12" i="28" s="1"/>
  <c r="C228" i="16" s="1"/>
  <c r="C5" i="28"/>
  <c r="E5" i="28" s="1"/>
  <c r="C221" i="16" s="1"/>
  <c r="C13" i="28"/>
  <c r="E13" i="28" s="1"/>
  <c r="C9" i="28"/>
  <c r="E9" i="28" s="1"/>
  <c r="C225" i="16" s="1"/>
  <c r="C4" i="28"/>
  <c r="E4" i="28" s="1"/>
  <c r="C220" i="16" s="1"/>
  <c r="C10" i="28"/>
  <c r="E10" i="28" s="1"/>
  <c r="C226" i="16" s="1"/>
  <c r="C7" i="28"/>
  <c r="E7" i="28" s="1"/>
  <c r="C223" i="16" s="1"/>
  <c r="C11" i="28"/>
  <c r="E11" i="28" s="1"/>
  <c r="E14" i="26"/>
  <c r="G25" i="26"/>
  <c r="C200" i="16" l="1"/>
  <c r="C204" i="16"/>
  <c r="C201" i="16"/>
  <c r="C214" i="16"/>
  <c r="C195" i="16"/>
  <c r="C202" i="16"/>
  <c r="C209" i="16"/>
  <c r="C217" i="16"/>
  <c r="C216" i="16"/>
  <c r="C198" i="16"/>
  <c r="C203" i="16"/>
  <c r="C205" i="16"/>
  <c r="G13" i="26"/>
  <c r="E2" i="26"/>
  <c r="I13" i="26" s="1"/>
  <c r="I25" i="26"/>
  <c r="E2" i="27"/>
  <c r="I13" i="27" s="1"/>
  <c r="G13" i="27"/>
  <c r="C207" i="16"/>
  <c r="C229" i="16"/>
  <c r="C196" i="16"/>
  <c r="C208" i="16"/>
  <c r="C215" i="16"/>
  <c r="C227" i="16"/>
  <c r="G13" i="28"/>
  <c r="E2" i="28"/>
  <c r="C218" i="16" s="1"/>
  <c r="C212" i="16"/>
  <c r="C197" i="16"/>
  <c r="E2" i="30"/>
  <c r="G13" i="30"/>
  <c r="C199" i="16"/>
  <c r="C211" i="16"/>
  <c r="C213" i="16"/>
  <c r="C210" i="16"/>
  <c r="C194" i="16" l="1"/>
  <c r="C206" i="16"/>
  <c r="I13" i="28"/>
  <c r="C230" i="16"/>
  <c r="I13" i="30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9" i="25"/>
  <c r="E19" i="25" s="1"/>
  <c r="C20" i="25"/>
  <c r="E20" i="25" s="1"/>
  <c r="C188" i="16" s="1"/>
  <c r="C21" i="25"/>
  <c r="E21" i="25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89" i="16" l="1"/>
  <c r="C186" i="16"/>
  <c r="C183" i="16"/>
  <c r="C159" i="16"/>
  <c r="C147" i="16"/>
  <c r="C167" i="16"/>
  <c r="C193" i="16"/>
  <c r="C190" i="16"/>
  <c r="C5" i="21"/>
  <c r="E5" i="21" s="1"/>
  <c r="C137" i="16" s="1"/>
  <c r="C2" i="21"/>
  <c r="E2" i="21" s="1"/>
  <c r="C6" i="21"/>
  <c r="E6" i="21" s="1"/>
  <c r="C138" i="16" s="1"/>
  <c r="C8" i="21"/>
  <c r="E8" i="21" s="1"/>
  <c r="C140" i="16" s="1"/>
  <c r="C10" i="21"/>
  <c r="E10" i="21" s="1"/>
  <c r="C9" i="21"/>
  <c r="E9" i="21" s="1"/>
  <c r="C141" i="16" s="1"/>
  <c r="C13" i="21"/>
  <c r="E13" i="21" s="1"/>
  <c r="C145" i="16" s="1"/>
  <c r="C155" i="16"/>
  <c r="C171" i="16"/>
  <c r="C191" i="16"/>
  <c r="C150" i="16"/>
  <c r="C192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2" i="16"/>
  <c r="C143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C8" i="20" l="1"/>
  <c r="G25" i="12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9" i="20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0" i="20" l="1"/>
  <c r="C14" i="16"/>
  <c r="I13" i="14"/>
  <c r="C26" i="16"/>
  <c r="C38" i="16"/>
  <c r="C11" i="20" l="1"/>
  <c r="C24" i="6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12" i="20" l="1"/>
  <c r="C2" i="3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3" i="20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4" i="20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5" i="20" l="1"/>
  <c r="C122" i="16"/>
  <c r="C86" i="16"/>
  <c r="I13" i="8"/>
  <c r="I13" i="5"/>
  <c r="C16" i="20" l="1"/>
  <c r="A25" i="16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C17" i="20" l="1"/>
  <c r="A26" i="16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C18" i="20" l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C20" i="20" s="1"/>
  <c r="C21" i="20" s="1"/>
  <c r="C22" i="20" s="1"/>
  <c r="C23" i="20" s="1"/>
  <c r="C24" i="20" s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B18" i="16" l="1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B19" i="16" l="1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B20" i="16" l="1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B10" i="16" l="1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B22" i="16" l="1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B23" i="16" l="1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C62" i="16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I25" i="3" l="1"/>
  <c r="C4" i="16"/>
  <c r="D4" i="16" s="1"/>
  <c r="C11" i="16"/>
  <c r="D11" i="16" s="1"/>
  <c r="C6" i="16"/>
  <c r="D6" i="16" s="1"/>
  <c r="C5" i="16"/>
  <c r="D5" i="16" s="1"/>
  <c r="C7" i="16"/>
  <c r="D7" i="16" s="1"/>
  <c r="C3" i="16"/>
  <c r="D3" i="16" s="1"/>
  <c r="C8" i="16"/>
  <c r="D8" i="16" s="1"/>
  <c r="C13" i="16"/>
  <c r="D13" i="16" s="1"/>
  <c r="C12" i="16"/>
  <c r="D12" i="16" s="1"/>
  <c r="C2" i="16"/>
  <c r="D2" i="16" s="1"/>
  <c r="C10" i="16"/>
  <c r="D10" i="16" s="1"/>
  <c r="C9" i="16"/>
  <c r="D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E13" i="16" l="1"/>
  <c r="G13" i="16" s="1"/>
  <c r="D14" i="16"/>
  <c r="I13" i="3"/>
  <c r="E14" i="16" l="1"/>
  <c r="G14" i="16" s="1"/>
  <c r="C61" i="16"/>
  <c r="D25" i="16" l="1"/>
  <c r="D24" i="16"/>
  <c r="D15" i="16"/>
  <c r="D19" i="16"/>
  <c r="D21" i="16"/>
  <c r="D17" i="16"/>
  <c r="D18" i="16"/>
  <c r="D23" i="16"/>
  <c r="D16" i="16"/>
  <c r="D22" i="16"/>
  <c r="D20" i="16"/>
  <c r="C55" i="16"/>
  <c r="C54" i="16"/>
  <c r="C56" i="16"/>
  <c r="C51" i="16"/>
  <c r="C58" i="16"/>
  <c r="C57" i="16"/>
  <c r="C52" i="16"/>
  <c r="C59" i="16"/>
  <c r="C53" i="16"/>
  <c r="C60" i="16"/>
  <c r="E22" i="16" l="1"/>
  <c r="G22" i="16" s="1"/>
  <c r="E25" i="16"/>
  <c r="G25" i="16" s="1"/>
  <c r="E15" i="16"/>
  <c r="G15" i="16" s="1"/>
  <c r="E23" i="16"/>
  <c r="G23" i="16" s="1"/>
  <c r="E18" i="16"/>
  <c r="G18" i="16" s="1"/>
  <c r="E16" i="16"/>
  <c r="G16" i="16" s="1"/>
  <c r="E19" i="16"/>
  <c r="G19" i="16" s="1"/>
  <c r="E21" i="16"/>
  <c r="G21" i="16" s="1"/>
  <c r="E20" i="16"/>
  <c r="G20" i="16" s="1"/>
  <c r="E17" i="16"/>
  <c r="G17" i="16" s="1"/>
  <c r="E24" i="16"/>
  <c r="G24" i="16" s="1"/>
  <c r="D27" i="16"/>
  <c r="D37" i="16"/>
  <c r="D33" i="16"/>
  <c r="D32" i="16"/>
  <c r="D36" i="16"/>
  <c r="D28" i="16"/>
  <c r="D30" i="16"/>
  <c r="D35" i="16"/>
  <c r="D29" i="16"/>
  <c r="D31" i="16"/>
  <c r="D34" i="16"/>
  <c r="D26" i="16"/>
  <c r="E26" i="16" s="1"/>
  <c r="G26" i="16" s="1"/>
  <c r="E26" i="5"/>
  <c r="C26" i="5"/>
  <c r="E32" i="16" l="1"/>
  <c r="G32" i="16" s="1"/>
  <c r="E35" i="16"/>
  <c r="G35" i="16" s="1"/>
  <c r="E31" i="16"/>
  <c r="G31" i="16" s="1"/>
  <c r="E30" i="16"/>
  <c r="G30" i="16" s="1"/>
  <c r="E27" i="16"/>
  <c r="G27" i="16" s="1"/>
  <c r="E33" i="16"/>
  <c r="G33" i="16" s="1"/>
  <c r="E37" i="16"/>
  <c r="G37" i="16" s="1"/>
  <c r="E34" i="16"/>
  <c r="G34" i="16" s="1"/>
  <c r="E28" i="16"/>
  <c r="G28" i="16" s="1"/>
  <c r="E36" i="16"/>
  <c r="G36" i="16" s="1"/>
  <c r="E29" i="16"/>
  <c r="G29" i="16" s="1"/>
  <c r="D39" i="16"/>
  <c r="D49" i="16"/>
  <c r="D41" i="16"/>
  <c r="D48" i="16"/>
  <c r="D46" i="16"/>
  <c r="D42" i="16"/>
  <c r="D45" i="16"/>
  <c r="D47" i="16"/>
  <c r="D44" i="16"/>
  <c r="D43" i="16"/>
  <c r="D40" i="16"/>
  <c r="D38" i="16"/>
  <c r="E49" i="16" l="1"/>
  <c r="G49" i="16" s="1"/>
  <c r="E48" i="16"/>
  <c r="G48" i="16" s="1"/>
  <c r="E38" i="16"/>
  <c r="G38" i="16" s="1"/>
  <c r="E43" i="16"/>
  <c r="G43" i="16" s="1"/>
  <c r="E44" i="16"/>
  <c r="G44" i="16" s="1"/>
  <c r="E41" i="16"/>
  <c r="G41" i="16" s="1"/>
  <c r="E45" i="16"/>
  <c r="G45" i="16" s="1"/>
  <c r="E42" i="16"/>
  <c r="G42" i="16" s="1"/>
  <c r="E46" i="16"/>
  <c r="G46" i="16" s="1"/>
  <c r="E39" i="16"/>
  <c r="G39" i="16" s="1"/>
  <c r="E47" i="16"/>
  <c r="G47" i="16" s="1"/>
  <c r="E40" i="16"/>
  <c r="G40" i="16" s="1"/>
  <c r="D51" i="16"/>
  <c r="D55" i="16"/>
  <c r="D59" i="16"/>
  <c r="D57" i="16"/>
  <c r="D58" i="16"/>
  <c r="D53" i="16"/>
  <c r="D52" i="16"/>
  <c r="D56" i="16"/>
  <c r="D54" i="16"/>
  <c r="D60" i="16"/>
  <c r="D61" i="16"/>
  <c r="D50" i="16"/>
  <c r="E57" i="16" l="1"/>
  <c r="G57" i="16" s="1"/>
  <c r="E59" i="16"/>
  <c r="G59" i="16" s="1"/>
  <c r="E50" i="16"/>
  <c r="G50" i="16" s="1"/>
  <c r="E55" i="16"/>
  <c r="G55" i="16" s="1"/>
  <c r="E52" i="16"/>
  <c r="G52" i="16" s="1"/>
  <c r="E56" i="16"/>
  <c r="G56" i="16" s="1"/>
  <c r="E61" i="16"/>
  <c r="G61" i="16" s="1"/>
  <c r="E53" i="16"/>
  <c r="G53" i="16" s="1"/>
  <c r="E60" i="16"/>
  <c r="G60" i="16" s="1"/>
  <c r="E58" i="16"/>
  <c r="G58" i="16" s="1"/>
  <c r="E54" i="16"/>
  <c r="G54" i="16" s="1"/>
  <c r="E51" i="16"/>
  <c r="G51" i="16" s="1"/>
  <c r="D63" i="16"/>
  <c r="D71" i="16"/>
  <c r="D73" i="16"/>
  <c r="D66" i="16"/>
  <c r="D68" i="16"/>
  <c r="D65" i="16"/>
  <c r="D69" i="16"/>
  <c r="D67" i="16"/>
  <c r="D70" i="16"/>
  <c r="D72" i="16"/>
  <c r="D64" i="16"/>
  <c r="D62" i="16"/>
  <c r="E73" i="16" l="1"/>
  <c r="G73" i="16" s="1"/>
  <c r="E63" i="16"/>
  <c r="G63" i="16" s="1"/>
  <c r="E65" i="16"/>
  <c r="G65" i="16" s="1"/>
  <c r="E72" i="16"/>
  <c r="G72" i="16" s="1"/>
  <c r="E68" i="16"/>
  <c r="G68" i="16" s="1"/>
  <c r="E64" i="16"/>
  <c r="G64" i="16" s="1"/>
  <c r="E62" i="16"/>
  <c r="G62" i="16" s="1"/>
  <c r="E66" i="16"/>
  <c r="G66" i="16" s="1"/>
  <c r="E67" i="16"/>
  <c r="G67" i="16" s="1"/>
  <c r="E70" i="16"/>
  <c r="G70" i="16" s="1"/>
  <c r="E69" i="16"/>
  <c r="G69" i="16" s="1"/>
  <c r="E71" i="16"/>
  <c r="G71" i="16" s="1"/>
  <c r="D75" i="16"/>
  <c r="D87" i="16" s="1"/>
  <c r="D76" i="16"/>
  <c r="D82" i="16"/>
  <c r="D79" i="16"/>
  <c r="D77" i="16"/>
  <c r="D84" i="16"/>
  <c r="D78" i="16"/>
  <c r="D81" i="16"/>
  <c r="D80" i="16"/>
  <c r="D85" i="16"/>
  <c r="D83" i="16"/>
  <c r="D74" i="16"/>
  <c r="E74" i="16" s="1"/>
  <c r="G74" i="16" s="1"/>
  <c r="E81" i="16" l="1"/>
  <c r="G81" i="16" s="1"/>
  <c r="E79" i="16"/>
  <c r="G79" i="16" s="1"/>
  <c r="E83" i="16"/>
  <c r="G83" i="16" s="1"/>
  <c r="E82" i="16"/>
  <c r="G82" i="16" s="1"/>
  <c r="E77" i="16"/>
  <c r="G77" i="16" s="1"/>
  <c r="E85" i="16"/>
  <c r="G85" i="16" s="1"/>
  <c r="E76" i="16"/>
  <c r="G76" i="16" s="1"/>
  <c r="E84" i="16"/>
  <c r="G84" i="16" s="1"/>
  <c r="E80" i="16"/>
  <c r="G80" i="16" s="1"/>
  <c r="E78" i="16"/>
  <c r="G78" i="16" s="1"/>
  <c r="E75" i="16"/>
  <c r="G75" i="16" s="1"/>
  <c r="D95" i="16"/>
  <c r="D92" i="16"/>
  <c r="D93" i="16"/>
  <c r="D96" i="16"/>
  <c r="D91" i="16"/>
  <c r="D88" i="16"/>
  <c r="D97" i="16"/>
  <c r="D90" i="16"/>
  <c r="D89" i="16"/>
  <c r="D94" i="16"/>
  <c r="D86" i="16"/>
  <c r="D99" i="16"/>
  <c r="E97" i="16" l="1"/>
  <c r="G97" i="16" s="1"/>
  <c r="E89" i="16"/>
  <c r="G89" i="16" s="1"/>
  <c r="E95" i="16"/>
  <c r="G95" i="16" s="1"/>
  <c r="E87" i="16"/>
  <c r="G87" i="16" s="1"/>
  <c r="E91" i="16"/>
  <c r="G91" i="16" s="1"/>
  <c r="E90" i="16"/>
  <c r="G90" i="16" s="1"/>
  <c r="E93" i="16"/>
  <c r="G93" i="16" s="1"/>
  <c r="E94" i="16"/>
  <c r="G94" i="16" s="1"/>
  <c r="E86" i="16"/>
  <c r="G86" i="16" s="1"/>
  <c r="E96" i="16"/>
  <c r="G96" i="16" s="1"/>
  <c r="E88" i="16"/>
  <c r="G88" i="16" s="1"/>
  <c r="E92" i="16"/>
  <c r="G92" i="16" s="1"/>
  <c r="D106" i="16"/>
  <c r="D109" i="16"/>
  <c r="D103" i="16"/>
  <c r="D104" i="16"/>
  <c r="D111" i="16"/>
  <c r="D101" i="16"/>
  <c r="D105" i="16"/>
  <c r="D102" i="16"/>
  <c r="D100" i="16"/>
  <c r="D108" i="16"/>
  <c r="D107" i="16"/>
  <c r="D98" i="16"/>
  <c r="E99" i="16" s="1"/>
  <c r="G99" i="16" s="1"/>
  <c r="E104" i="16" l="1"/>
  <c r="G104" i="16" s="1"/>
  <c r="E105" i="16"/>
  <c r="G105" i="16" s="1"/>
  <c r="E100" i="16"/>
  <c r="G100" i="16" s="1"/>
  <c r="E107" i="16"/>
  <c r="G107" i="16" s="1"/>
  <c r="E106" i="16"/>
  <c r="G106" i="16" s="1"/>
  <c r="E109" i="16"/>
  <c r="G109" i="16" s="1"/>
  <c r="E102" i="16"/>
  <c r="G102" i="16" s="1"/>
  <c r="E108" i="16"/>
  <c r="G108" i="16" s="1"/>
  <c r="E101" i="16"/>
  <c r="G101" i="16" s="1"/>
  <c r="E98" i="16"/>
  <c r="G98" i="16" s="1"/>
  <c r="E103" i="16"/>
  <c r="G103" i="16" s="1"/>
  <c r="D118" i="16"/>
  <c r="D120" i="16"/>
  <c r="D114" i="16"/>
  <c r="D113" i="16"/>
  <c r="D116" i="16"/>
  <c r="D117" i="16"/>
  <c r="D121" i="16"/>
  <c r="D123" i="16"/>
  <c r="D115" i="16"/>
  <c r="D119" i="16"/>
  <c r="D112" i="16"/>
  <c r="D110" i="16"/>
  <c r="E112" i="16" l="1"/>
  <c r="G112" i="16" s="1"/>
  <c r="E115" i="16"/>
  <c r="G115" i="16" s="1"/>
  <c r="E119" i="16"/>
  <c r="G119" i="16" s="1"/>
  <c r="E110" i="16"/>
  <c r="G110" i="16" s="1"/>
  <c r="E117" i="16"/>
  <c r="G117" i="16" s="1"/>
  <c r="E116" i="16"/>
  <c r="G116" i="16" s="1"/>
  <c r="E120" i="16"/>
  <c r="G120" i="16" s="1"/>
  <c r="E114" i="16"/>
  <c r="G114" i="16" s="1"/>
  <c r="E121" i="16"/>
  <c r="G121" i="16" s="1"/>
  <c r="E118" i="16"/>
  <c r="G118" i="16" s="1"/>
  <c r="E113" i="16"/>
  <c r="G113" i="16" s="1"/>
  <c r="E111" i="16"/>
  <c r="G111" i="16" s="1"/>
  <c r="D128" i="16"/>
  <c r="D122" i="16"/>
  <c r="E122" i="16" s="1"/>
  <c r="G122" i="16" s="1"/>
  <c r="D124" i="16"/>
  <c r="D127" i="16"/>
  <c r="D125" i="16"/>
  <c r="D126" i="16"/>
  <c r="D131" i="16"/>
  <c r="D135" i="16"/>
  <c r="D133" i="16"/>
  <c r="D129" i="16"/>
  <c r="D132" i="16"/>
  <c r="D130" i="16"/>
  <c r="E133" i="16" l="1"/>
  <c r="G133" i="16" s="1"/>
  <c r="E128" i="16"/>
  <c r="G128" i="16" s="1"/>
  <c r="E124" i="16"/>
  <c r="G124" i="16" s="1"/>
  <c r="E132" i="16"/>
  <c r="G132" i="16" s="1"/>
  <c r="E129" i="16"/>
  <c r="G129" i="16" s="1"/>
  <c r="E130" i="16"/>
  <c r="G130" i="16" s="1"/>
  <c r="E125" i="16"/>
  <c r="G125" i="16" s="1"/>
  <c r="E127" i="16"/>
  <c r="G127" i="16" s="1"/>
  <c r="E126" i="16"/>
  <c r="G126" i="16" s="1"/>
  <c r="E123" i="16"/>
  <c r="G123" i="16" s="1"/>
  <c r="E131" i="16"/>
  <c r="G131" i="16" s="1"/>
  <c r="D141" i="16"/>
  <c r="D143" i="16"/>
  <c r="D138" i="16"/>
  <c r="D136" i="16"/>
  <c r="D144" i="16"/>
  <c r="D147" i="16"/>
  <c r="D137" i="16"/>
  <c r="D139" i="16"/>
  <c r="D142" i="16"/>
  <c r="D145" i="16"/>
  <c r="D134" i="16"/>
  <c r="E134" i="16" s="1"/>
  <c r="G134" i="16" s="1"/>
  <c r="D140" i="16"/>
  <c r="E142" i="16" l="1"/>
  <c r="G142" i="16" s="1"/>
  <c r="E136" i="16"/>
  <c r="G136" i="16" s="1"/>
  <c r="E139" i="16"/>
  <c r="G139" i="16" s="1"/>
  <c r="E144" i="16"/>
  <c r="G144" i="16" s="1"/>
  <c r="E143" i="16"/>
  <c r="G143" i="16" s="1"/>
  <c r="E141" i="16"/>
  <c r="G141" i="16" s="1"/>
  <c r="E145" i="16"/>
  <c r="G145" i="16" s="1"/>
  <c r="E137" i="16"/>
  <c r="G137" i="16" s="1"/>
  <c r="E140" i="16"/>
  <c r="G140" i="16" s="1"/>
  <c r="E138" i="16"/>
  <c r="G138" i="16" s="1"/>
  <c r="E135" i="16"/>
  <c r="G135" i="16" s="1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E152" i="16" l="1"/>
  <c r="G152" i="16" s="1"/>
  <c r="E149" i="16"/>
  <c r="G149" i="16" s="1"/>
  <c r="E151" i="16"/>
  <c r="G151" i="16" s="1"/>
  <c r="E154" i="16"/>
  <c r="G154" i="16" s="1"/>
  <c r="E157" i="16"/>
  <c r="G157" i="16" s="1"/>
  <c r="E156" i="16"/>
  <c r="G156" i="16" s="1"/>
  <c r="E146" i="16"/>
  <c r="G146" i="16" s="1"/>
  <c r="E155" i="16"/>
  <c r="G155" i="16" s="1"/>
  <c r="E150" i="16"/>
  <c r="G150" i="16" s="1"/>
  <c r="E148" i="16"/>
  <c r="G148" i="16" s="1"/>
  <c r="E147" i="16"/>
  <c r="G147" i="16" s="1"/>
  <c r="E153" i="16"/>
  <c r="G153" i="16" s="1"/>
  <c r="D161" i="16"/>
  <c r="D167" i="16"/>
  <c r="D165" i="16"/>
  <c r="D163" i="16"/>
  <c r="D160" i="16"/>
  <c r="D162" i="16"/>
  <c r="D164" i="16"/>
  <c r="D166" i="16"/>
  <c r="D169" i="16"/>
  <c r="D171" i="16"/>
  <c r="D158" i="16"/>
  <c r="D168" i="16"/>
  <c r="E160" i="16" l="1"/>
  <c r="G160" i="16" s="1"/>
  <c r="E161" i="16"/>
  <c r="G161" i="16" s="1"/>
  <c r="E165" i="16"/>
  <c r="G165" i="16" s="1"/>
  <c r="E159" i="16"/>
  <c r="G159" i="16" s="1"/>
  <c r="E168" i="16"/>
  <c r="E166" i="16"/>
  <c r="G166" i="16" s="1"/>
  <c r="E167" i="16"/>
  <c r="G167" i="16" s="1"/>
  <c r="E164" i="16"/>
  <c r="G164" i="16" s="1"/>
  <c r="E162" i="16"/>
  <c r="E163" i="16"/>
  <c r="G163" i="16" s="1"/>
  <c r="E169" i="16"/>
  <c r="E158" i="16"/>
  <c r="G158" i="16" s="1"/>
  <c r="D183" i="16"/>
  <c r="D174" i="16"/>
  <c r="D179" i="16"/>
  <c r="D181" i="16"/>
  <c r="D178" i="16"/>
  <c r="D176" i="16"/>
  <c r="D172" i="16"/>
  <c r="D175" i="16"/>
  <c r="D173" i="16"/>
  <c r="D180" i="16"/>
  <c r="D170" i="16"/>
  <c r="D177" i="16"/>
  <c r="F168" i="16" l="1"/>
  <c r="F169" i="16"/>
  <c r="G168" i="16"/>
  <c r="G169" i="16" s="1"/>
  <c r="G170" i="16" s="1"/>
  <c r="G171" i="16" s="1"/>
  <c r="G172" i="16" s="1"/>
  <c r="G173" i="16" s="1"/>
  <c r="G174" i="16" s="1"/>
  <c r="G175" i="16" s="1"/>
  <c r="G176" i="16" s="1"/>
  <c r="G177" i="16" s="1"/>
  <c r="G178" i="16" s="1"/>
  <c r="G179" i="16" s="1"/>
  <c r="G180" i="16" s="1"/>
  <c r="G181" i="16" s="1"/>
  <c r="G182" i="16" s="1"/>
  <c r="G183" i="16" s="1"/>
  <c r="G184" i="16" s="1"/>
  <c r="G185" i="16" s="1"/>
  <c r="G186" i="16" s="1"/>
  <c r="G187" i="16" s="1"/>
  <c r="G188" i="16" s="1"/>
  <c r="G189" i="16" s="1"/>
  <c r="G190" i="16" s="1"/>
  <c r="G191" i="16" s="1"/>
  <c r="G192" i="16" s="1"/>
  <c r="G193" i="16" s="1"/>
  <c r="G194" i="16" s="1"/>
  <c r="G195" i="16" s="1"/>
  <c r="G196" i="16" s="1"/>
  <c r="G197" i="16" s="1"/>
  <c r="G198" i="16" s="1"/>
  <c r="G199" i="16" s="1"/>
  <c r="G200" i="16" s="1"/>
  <c r="G201" i="16" s="1"/>
  <c r="G202" i="16" s="1"/>
  <c r="G203" i="16" s="1"/>
  <c r="G204" i="16" s="1"/>
  <c r="G205" i="16" s="1"/>
  <c r="G206" i="16" s="1"/>
  <c r="G207" i="16" s="1"/>
  <c r="G208" i="16" s="1"/>
  <c r="G209" i="16" s="1"/>
  <c r="G210" i="16" s="1"/>
  <c r="G211" i="16" s="1"/>
  <c r="G212" i="16" s="1"/>
  <c r="G213" i="16" s="1"/>
  <c r="G214" i="16" s="1"/>
  <c r="G215" i="16" s="1"/>
  <c r="G216" i="16" s="1"/>
  <c r="G217" i="16" s="1"/>
  <c r="G218" i="16" s="1"/>
  <c r="G219" i="16" s="1"/>
  <c r="G220" i="16" s="1"/>
  <c r="G221" i="16" s="1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G239" i="16" s="1"/>
  <c r="G240" i="16" s="1"/>
  <c r="G241" i="16" s="1"/>
  <c r="G162" i="16"/>
  <c r="E181" i="16"/>
  <c r="F181" i="16" s="1"/>
  <c r="E172" i="16"/>
  <c r="F172" i="16" s="1"/>
  <c r="E180" i="16"/>
  <c r="F180" i="16" s="1"/>
  <c r="E179" i="16"/>
  <c r="F179" i="16" s="1"/>
  <c r="E177" i="16"/>
  <c r="F177" i="16" s="1"/>
  <c r="E178" i="16"/>
  <c r="F178" i="16" s="1"/>
  <c r="E175" i="16"/>
  <c r="F175" i="16" s="1"/>
  <c r="E176" i="16"/>
  <c r="F176" i="16" s="1"/>
  <c r="E174" i="16"/>
  <c r="F174" i="16" s="1"/>
  <c r="E171" i="16"/>
  <c r="F171" i="16" s="1"/>
  <c r="E170" i="16"/>
  <c r="F170" i="16" s="1"/>
  <c r="E173" i="16"/>
  <c r="F173" i="16" s="1"/>
  <c r="D195" i="16"/>
  <c r="D188" i="16"/>
  <c r="D184" i="16"/>
  <c r="D189" i="16"/>
  <c r="D187" i="16"/>
  <c r="D190" i="16"/>
  <c r="D191" i="16"/>
  <c r="D192" i="16"/>
  <c r="D186" i="16"/>
  <c r="D193" i="16"/>
  <c r="D182" i="16"/>
  <c r="D185" i="16"/>
  <c r="E185" i="16" l="1"/>
  <c r="F185" i="16" s="1"/>
  <c r="E189" i="16"/>
  <c r="F189" i="16" s="1"/>
  <c r="E191" i="16"/>
  <c r="F191" i="16" s="1"/>
  <c r="E183" i="16"/>
  <c r="F183" i="16" s="1"/>
  <c r="E186" i="16"/>
  <c r="F186" i="16" s="1"/>
  <c r="E190" i="16"/>
  <c r="F190" i="16" s="1"/>
  <c r="E192" i="16"/>
  <c r="F192" i="16" s="1"/>
  <c r="E188" i="16"/>
  <c r="F188" i="16" s="1"/>
  <c r="E193" i="16"/>
  <c r="F193" i="16" s="1"/>
  <c r="E184" i="16"/>
  <c r="F184" i="16" s="1"/>
  <c r="E187" i="16"/>
  <c r="F187" i="16" s="1"/>
  <c r="E182" i="16"/>
  <c r="F182" i="16" s="1"/>
  <c r="K3" i="16" s="1"/>
  <c r="D207" i="16"/>
  <c r="D203" i="16"/>
  <c r="D202" i="16"/>
  <c r="D196" i="16"/>
  <c r="D194" i="16"/>
  <c r="E194" i="16" s="1"/>
  <c r="F194" i="16" s="1"/>
  <c r="D200" i="16"/>
  <c r="D205" i="16"/>
  <c r="D201" i="16"/>
  <c r="D198" i="16"/>
  <c r="D199" i="16"/>
  <c r="D197" i="16"/>
  <c r="D204" i="16"/>
  <c r="E196" i="16" l="1"/>
  <c r="F196" i="16" s="1"/>
  <c r="K4" i="16"/>
  <c r="E203" i="16"/>
  <c r="F203" i="16" s="1"/>
  <c r="E197" i="16"/>
  <c r="F197" i="16" s="1"/>
  <c r="E202" i="16"/>
  <c r="F202" i="16" s="1"/>
  <c r="E200" i="16"/>
  <c r="F200" i="16" s="1"/>
  <c r="E199" i="16"/>
  <c r="F199" i="16" s="1"/>
  <c r="D219" i="16"/>
  <c r="E204" i="16"/>
  <c r="F204" i="16" s="1"/>
  <c r="E198" i="16"/>
  <c r="F198" i="16" s="1"/>
  <c r="D212" i="16"/>
  <c r="D224" i="16" s="1"/>
  <c r="D208" i="16"/>
  <c r="D220" i="16" s="1"/>
  <c r="E205" i="16"/>
  <c r="F205" i="16" s="1"/>
  <c r="E195" i="16"/>
  <c r="F195" i="16" s="1"/>
  <c r="E201" i="16"/>
  <c r="F201" i="16" s="1"/>
  <c r="D215" i="16"/>
  <c r="D214" i="16"/>
  <c r="D206" i="16"/>
  <c r="E206" i="16" s="1"/>
  <c r="F206" i="16" s="1"/>
  <c r="D217" i="16"/>
  <c r="D209" i="16"/>
  <c r="D213" i="16"/>
  <c r="D210" i="16"/>
  <c r="D211" i="16"/>
  <c r="D216" i="16"/>
  <c r="K5" i="16" l="1"/>
  <c r="E214" i="16"/>
  <c r="F214" i="16" s="1"/>
  <c r="E212" i="16"/>
  <c r="F212" i="16" s="1"/>
  <c r="E216" i="16"/>
  <c r="F216" i="16" s="1"/>
  <c r="E213" i="16"/>
  <c r="F213" i="16" s="1"/>
  <c r="E207" i="16"/>
  <c r="F207" i="16" s="1"/>
  <c r="E217" i="16"/>
  <c r="F217" i="16" s="1"/>
  <c r="E211" i="16"/>
  <c r="F211" i="16" s="1"/>
  <c r="E210" i="16"/>
  <c r="F210" i="16" s="1"/>
  <c r="E215" i="16"/>
  <c r="F215" i="16" s="1"/>
  <c r="E209" i="16"/>
  <c r="F209" i="16" s="1"/>
  <c r="E208" i="16"/>
  <c r="F208" i="16" s="1"/>
  <c r="D218" i="16"/>
  <c r="E219" i="16" s="1"/>
  <c r="F219" i="16" s="1"/>
  <c r="D222" i="16"/>
  <c r="D221" i="16"/>
  <c r="D223" i="16"/>
  <c r="D225" i="16"/>
  <c r="E224" i="16" l="1"/>
  <c r="F224" i="16" s="1"/>
  <c r="E220" i="16"/>
  <c r="F220" i="16" s="1"/>
  <c r="E223" i="16"/>
  <c r="F223" i="16" s="1"/>
  <c r="E218" i="16"/>
  <c r="F218" i="16" s="1"/>
  <c r="E225" i="16"/>
  <c r="F225" i="16" s="1"/>
  <c r="E221" i="16"/>
  <c r="F221" i="16" s="1"/>
  <c r="E222" i="16"/>
  <c r="F222" i="16" s="1"/>
  <c r="D226" i="16"/>
  <c r="E226" i="16" s="1"/>
  <c r="F226" i="16" s="1"/>
  <c r="D227" i="16" l="1"/>
  <c r="E227" i="16" l="1"/>
  <c r="F227" i="16" s="1"/>
  <c r="D228" i="16"/>
  <c r="E228" i="16" l="1"/>
  <c r="F228" i="16" s="1"/>
  <c r="D229" i="16"/>
  <c r="E229" i="16" l="1"/>
  <c r="F229" i="16" s="1"/>
  <c r="D230" i="16"/>
  <c r="E230" i="16" l="1"/>
  <c r="F230" i="16" s="1"/>
  <c r="D231" i="16"/>
  <c r="E231" i="16" l="1"/>
  <c r="F231" i="16" s="1"/>
  <c r="D232" i="16"/>
  <c r="E232" i="16" s="1"/>
  <c r="F232" i="16" s="1"/>
  <c r="D233" i="16" l="1"/>
  <c r="E233" i="16" s="1"/>
  <c r="F233" i="16" s="1"/>
  <c r="D234" i="16" l="1"/>
  <c r="E234" i="16" s="1"/>
  <c r="F234" i="16" s="1"/>
  <c r="D235" i="16" l="1"/>
  <c r="E235" i="16" s="1"/>
  <c r="F235" i="16" s="1"/>
  <c r="D236" i="16" l="1"/>
  <c r="E236" i="16" s="1"/>
  <c r="F236" i="16" s="1"/>
  <c r="D237" i="16" l="1"/>
  <c r="E237" i="16" s="1"/>
  <c r="F237" i="16" s="1"/>
  <c r="D238" i="16" l="1"/>
  <c r="E238" i="16" s="1"/>
  <c r="F238" i="16" s="1"/>
  <c r="D239" i="16" l="1"/>
  <c r="E239" i="16" s="1"/>
  <c r="F239" i="16" s="1"/>
  <c r="D241" i="16" l="1"/>
  <c r="D240" i="16"/>
  <c r="E240" i="16" s="1"/>
  <c r="F240" i="16" s="1"/>
  <c r="E241" i="16" l="1"/>
  <c r="F241" i="16" s="1"/>
  <c r="K6" i="16" l="1"/>
  <c r="K7" i="16"/>
</calcChain>
</file>

<file path=xl/sharedStrings.xml><?xml version="1.0" encoding="utf-8"?>
<sst xmlns="http://schemas.openxmlformats.org/spreadsheetml/2006/main" count="114" uniqueCount="15">
  <si>
    <t>Year</t>
  </si>
  <si>
    <t>Month</t>
  </si>
  <si>
    <t>Monthly Allocated</t>
  </si>
  <si>
    <t>MoSavings</t>
  </si>
  <si>
    <t>TotalSaving</t>
  </si>
  <si>
    <t>Full Year</t>
  </si>
  <si>
    <t>Half Year</t>
  </si>
  <si>
    <t>Cumulative</t>
  </si>
  <si>
    <t>ma_CDM</t>
  </si>
  <si>
    <t>Savings</t>
  </si>
  <si>
    <t>ma_CDM_New</t>
  </si>
  <si>
    <t>ma_CDM_Constant</t>
  </si>
  <si>
    <t>Diff in Annual Savings</t>
  </si>
  <si>
    <t>Calculated eDSM Savings match Table 13 3-1-1 Values</t>
  </si>
  <si>
    <t>Calculated TABLE 13 VS TABLE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</si>
</sst>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8" fontId="0" fillId="0" borderId="0" xfId="0" applyNumberFormat="1"/>
    <xf numFmtId="167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5" fillId="0" borderId="0" xfId="0" quotePrefix="1" applyNumberFormat="1" applyFont="1" applyAlignment="1">
      <alignment horizontal="left" vertical="center"/>
    </xf>
    <xf numFmtId="167" fontId="3" fillId="0" borderId="0" xfId="2" applyNumberFormat="1" applyFont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" fontId="5" fillId="0" borderId="1" xfId="0" quotePrefix="1" applyNumberFormat="1" applyFont="1" applyBorder="1" applyAlignment="1">
      <alignment horizontal="left" vertical="center"/>
    </xf>
    <xf numFmtId="167" fontId="0" fillId="0" borderId="1" xfId="2" applyNumberFormat="1" applyFont="1" applyBorder="1" applyAlignment="1">
      <alignment horizontal="center"/>
    </xf>
    <xf numFmtId="167" fontId="0" fillId="0" borderId="2" xfId="0" applyNumberFormat="1" applyBorder="1"/>
    <xf numFmtId="167" fontId="0" fillId="0" borderId="3" xfId="0" applyNumberFormat="1" applyBorder="1"/>
    <xf numFmtId="167" fontId="0" fillId="0" borderId="4" xfId="0" applyNumberFormat="1" applyBorder="1"/>
    <xf numFmtId="167" fontId="0" fillId="0" borderId="5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 wrapText="1"/>
    </xf>
    <xf numFmtId="165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2</xdr:row>
      <xdr:rowOff>9525</xdr:rowOff>
    </xdr:from>
    <xdr:to>
      <xdr:col>12</xdr:col>
      <xdr:colOff>639036</xdr:colOff>
      <xdr:row>23</xdr:row>
      <xdr:rowOff>133927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7D2853-952A-926A-EAF6-B4BC970D1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390525"/>
          <a:ext cx="6173061" cy="4134427"/>
        </a:xfrm>
        <a:prstGeom prst="rect">
          <a:avLst/>
        </a:prstGeom>
      </xdr:spPr>
    </xdr:pic>
    <xdr:clientData/>
  </xdr:twoCellAnchor>
  <xdr:twoCellAnchor>
    <xdr:from>
      <xdr:col>6</xdr:col>
      <xdr:colOff>400050</xdr:colOff>
      <xdr:row>5</xdr:row>
      <xdr:rowOff>114300</xdr:rowOff>
    </xdr:from>
    <xdr:to>
      <xdr:col>7</xdr:col>
      <xdr:colOff>590550</xdr:colOff>
      <xdr:row>23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0A8603E-F347-4C18-B390-3E6653EA6114}"/>
            </a:ext>
          </a:extLst>
        </xdr:cNvPr>
        <xdr:cNvSpPr/>
      </xdr:nvSpPr>
      <xdr:spPr>
        <a:xfrm>
          <a:off x="5076825" y="1066800"/>
          <a:ext cx="962025" cy="34385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8270F08A-A550-4287-B00D-48FB86B8D422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5-11-04T14:22:10.96" personId="{8270F08A-A550-4287-B00D-48FB86B8D422}" id="{FD0B42D5-649D-4405-9CBB-8AB51B0A35CF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O41"/>
  <sheetViews>
    <sheetView tabSelected="1" workbookViewId="0"/>
  </sheetViews>
  <sheetFormatPr defaultRowHeight="14.5" x14ac:dyDescent="0.35"/>
  <cols>
    <col min="2" max="2" width="11.54296875" bestFit="1" customWidth="1"/>
    <col min="3" max="3" width="12.54296875" bestFit="1" customWidth="1"/>
    <col min="4" max="4" width="13.81640625" customWidth="1"/>
    <col min="5" max="5" width="11.453125" customWidth="1"/>
    <col min="6" max="7" width="11.54296875" bestFit="1" customWidth="1"/>
    <col min="8" max="9" width="12" bestFit="1" customWidth="1"/>
    <col min="11" max="11" width="13.1796875" bestFit="1" customWidth="1"/>
    <col min="13" max="13" width="13.1796875" bestFit="1" customWidth="1"/>
    <col min="14" max="14" width="12.1796875" bestFit="1" customWidth="1"/>
  </cols>
  <sheetData>
    <row r="1" spans="1:15" x14ac:dyDescent="0.35">
      <c r="A1" s="19" t="s">
        <v>0</v>
      </c>
      <c r="B1" s="20" t="s">
        <v>9</v>
      </c>
      <c r="C1" s="20" t="s">
        <v>7</v>
      </c>
    </row>
    <row r="2" spans="1:15" x14ac:dyDescent="0.35">
      <c r="A2" s="21">
        <v>2008</v>
      </c>
      <c r="B2" s="22">
        <v>0</v>
      </c>
      <c r="C2" s="17">
        <f>B2</f>
        <v>0</v>
      </c>
    </row>
    <row r="3" spans="1:15" x14ac:dyDescent="0.35">
      <c r="A3" s="21">
        <v>2009</v>
      </c>
      <c r="B3" s="22">
        <v>0</v>
      </c>
      <c r="C3" s="17">
        <f t="shared" ref="C3:C7" si="0">C2+B3</f>
        <v>0</v>
      </c>
    </row>
    <row r="4" spans="1:15" x14ac:dyDescent="0.35">
      <c r="A4" s="21">
        <v>2010</v>
      </c>
      <c r="B4" s="22">
        <v>0</v>
      </c>
      <c r="C4" s="17">
        <f t="shared" si="0"/>
        <v>0</v>
      </c>
    </row>
    <row r="5" spans="1:15" x14ac:dyDescent="0.35">
      <c r="A5" s="21">
        <f>A4+1</f>
        <v>2011</v>
      </c>
      <c r="B5" s="23">
        <v>3979729.5932663097</v>
      </c>
      <c r="C5" s="17">
        <f t="shared" si="0"/>
        <v>3979729.5932663097</v>
      </c>
    </row>
    <row r="6" spans="1:15" ht="15" thickBot="1" x14ac:dyDescent="0.4">
      <c r="A6" s="21">
        <f t="shared" ref="A6:A24" si="1">A5+1</f>
        <v>2012</v>
      </c>
      <c r="B6" s="23">
        <v>3365166.3538846322</v>
      </c>
      <c r="C6" s="17">
        <f t="shared" si="0"/>
        <v>7344895.9471509419</v>
      </c>
    </row>
    <row r="7" spans="1:15" x14ac:dyDescent="0.35">
      <c r="A7" s="21">
        <f t="shared" si="1"/>
        <v>2013</v>
      </c>
      <c r="B7" s="23">
        <v>40593.636459999994</v>
      </c>
      <c r="C7" s="27">
        <f t="shared" si="0"/>
        <v>7385489.5836109417</v>
      </c>
    </row>
    <row r="8" spans="1:15" x14ac:dyDescent="0.35">
      <c r="A8" s="21">
        <f t="shared" si="1"/>
        <v>2014</v>
      </c>
      <c r="B8" s="23">
        <v>8627004.6449999996</v>
      </c>
      <c r="C8" s="28">
        <f>C7+B8</f>
        <v>16012494.22861094</v>
      </c>
    </row>
    <row r="9" spans="1:15" x14ac:dyDescent="0.35">
      <c r="A9" s="21">
        <f t="shared" si="1"/>
        <v>2015</v>
      </c>
      <c r="B9" s="23">
        <v>9606783</v>
      </c>
      <c r="C9" s="28">
        <f t="shared" ref="C9:C24" si="2">C8+B9</f>
        <v>25619277.22861094</v>
      </c>
    </row>
    <row r="10" spans="1:15" x14ac:dyDescent="0.35">
      <c r="A10" s="21">
        <f t="shared" si="1"/>
        <v>2016</v>
      </c>
      <c r="B10" s="23">
        <v>9268373</v>
      </c>
      <c r="C10" s="28">
        <f t="shared" si="2"/>
        <v>34887650.22861094</v>
      </c>
    </row>
    <row r="11" spans="1:15" x14ac:dyDescent="0.35">
      <c r="A11" s="21">
        <f t="shared" si="1"/>
        <v>2017</v>
      </c>
      <c r="B11" s="23">
        <v>10652859</v>
      </c>
      <c r="C11" s="28">
        <f t="shared" si="2"/>
        <v>45540509.22861094</v>
      </c>
      <c r="D11" s="1"/>
    </row>
    <row r="12" spans="1:15" x14ac:dyDescent="0.35">
      <c r="A12" s="21">
        <f t="shared" si="1"/>
        <v>2018</v>
      </c>
      <c r="B12" s="23">
        <v>10354094</v>
      </c>
      <c r="C12" s="28">
        <f t="shared" si="2"/>
        <v>55894603.22861094</v>
      </c>
      <c r="D12" s="10"/>
    </row>
    <row r="13" spans="1:15" x14ac:dyDescent="0.35">
      <c r="A13" s="21">
        <f t="shared" si="1"/>
        <v>2019</v>
      </c>
      <c r="B13" s="23">
        <v>10307000</v>
      </c>
      <c r="C13" s="28">
        <f t="shared" si="2"/>
        <v>66201603.22861094</v>
      </c>
      <c r="D13" s="1"/>
    </row>
    <row r="14" spans="1:15" x14ac:dyDescent="0.35">
      <c r="A14" s="21">
        <f t="shared" si="1"/>
        <v>2020</v>
      </c>
      <c r="B14" s="23">
        <v>4850492</v>
      </c>
      <c r="C14" s="28">
        <f t="shared" si="2"/>
        <v>71052095.228610933</v>
      </c>
      <c r="D14" s="1"/>
    </row>
    <row r="15" spans="1:15" x14ac:dyDescent="0.35">
      <c r="A15" s="21">
        <f t="shared" si="1"/>
        <v>2021</v>
      </c>
      <c r="B15" s="23">
        <v>6931144</v>
      </c>
      <c r="C15" s="28">
        <f t="shared" si="2"/>
        <v>77983239.228610933</v>
      </c>
      <c r="D15" s="1"/>
    </row>
    <row r="16" spans="1:15" x14ac:dyDescent="0.35">
      <c r="A16" s="21">
        <f t="shared" si="1"/>
        <v>2022</v>
      </c>
      <c r="B16" s="23">
        <v>3752850</v>
      </c>
      <c r="C16" s="28">
        <f t="shared" si="2"/>
        <v>81736089.228610933</v>
      </c>
      <c r="D16" s="1"/>
      <c r="O16" s="10"/>
    </row>
    <row r="17" spans="1:15" x14ac:dyDescent="0.35">
      <c r="A17" s="21">
        <f t="shared" si="1"/>
        <v>2023</v>
      </c>
      <c r="B17" s="23">
        <v>4687761</v>
      </c>
      <c r="C17" s="28">
        <f t="shared" si="2"/>
        <v>86423850.228610933</v>
      </c>
      <c r="F17" s="18"/>
      <c r="O17" s="10"/>
    </row>
    <row r="18" spans="1:15" x14ac:dyDescent="0.35">
      <c r="A18" s="25">
        <f t="shared" si="1"/>
        <v>2024</v>
      </c>
      <c r="B18" s="26">
        <v>5942658</v>
      </c>
      <c r="C18" s="29">
        <f t="shared" si="2"/>
        <v>92366508.228610933</v>
      </c>
      <c r="F18" s="18"/>
      <c r="O18" s="10"/>
    </row>
    <row r="19" spans="1:15" x14ac:dyDescent="0.35">
      <c r="A19" s="21">
        <f t="shared" si="1"/>
        <v>2025</v>
      </c>
      <c r="B19" s="24">
        <v>6613391</v>
      </c>
      <c r="C19" s="28">
        <f t="shared" si="2"/>
        <v>98979899.228610933</v>
      </c>
      <c r="F19" s="18"/>
      <c r="O19" s="10"/>
    </row>
    <row r="20" spans="1:15" x14ac:dyDescent="0.35">
      <c r="A20" s="21">
        <f t="shared" si="1"/>
        <v>2026</v>
      </c>
      <c r="B20" s="2">
        <v>6243357</v>
      </c>
      <c r="C20" s="28">
        <f t="shared" si="2"/>
        <v>105223256.22861093</v>
      </c>
      <c r="F20" s="18"/>
      <c r="O20" s="10"/>
    </row>
    <row r="21" spans="1:15" x14ac:dyDescent="0.35">
      <c r="A21" s="21">
        <f t="shared" si="1"/>
        <v>2027</v>
      </c>
      <c r="B21" s="2">
        <v>6493091</v>
      </c>
      <c r="C21" s="28">
        <f t="shared" si="2"/>
        <v>111716347.22861093</v>
      </c>
      <c r="F21" s="18"/>
      <c r="O21" s="10"/>
    </row>
    <row r="22" spans="1:15" x14ac:dyDescent="0.35">
      <c r="A22" s="21">
        <f t="shared" si="1"/>
        <v>2028</v>
      </c>
      <c r="B22" s="2">
        <v>6817746</v>
      </c>
      <c r="C22" s="28">
        <f t="shared" si="2"/>
        <v>118534093.22861093</v>
      </c>
      <c r="F22" s="18"/>
      <c r="O22" s="10"/>
    </row>
    <row r="23" spans="1:15" x14ac:dyDescent="0.35">
      <c r="A23" s="21">
        <f t="shared" si="1"/>
        <v>2029</v>
      </c>
      <c r="B23" s="2">
        <v>7192722</v>
      </c>
      <c r="C23" s="28">
        <f t="shared" si="2"/>
        <v>125726815.22861093</v>
      </c>
      <c r="F23" s="18"/>
      <c r="O23" s="10"/>
    </row>
    <row r="24" spans="1:15" ht="15" thickBot="1" x14ac:dyDescent="0.4">
      <c r="A24" s="21">
        <f t="shared" si="1"/>
        <v>2030</v>
      </c>
      <c r="B24" s="2">
        <v>7624285</v>
      </c>
      <c r="C24" s="30">
        <f t="shared" si="2"/>
        <v>133351100.22861093</v>
      </c>
      <c r="F24" s="18"/>
      <c r="O24" s="10"/>
    </row>
    <row r="25" spans="1:15" x14ac:dyDescent="0.35">
      <c r="F25" s="18"/>
      <c r="O25" s="10"/>
    </row>
    <row r="26" spans="1:15" x14ac:dyDescent="0.35">
      <c r="F26" s="18"/>
      <c r="O26" s="10"/>
    </row>
    <row r="27" spans="1:15" x14ac:dyDescent="0.35">
      <c r="F27" s="18"/>
      <c r="O27" s="10"/>
    </row>
    <row r="28" spans="1:15" x14ac:dyDescent="0.35">
      <c r="F28" s="18"/>
      <c r="O28" s="10"/>
    </row>
    <row r="29" spans="1:15" x14ac:dyDescent="0.35">
      <c r="F29" s="18"/>
      <c r="O29" s="10"/>
    </row>
    <row r="30" spans="1:15" x14ac:dyDescent="0.35">
      <c r="F30" s="18"/>
      <c r="O30" s="10"/>
    </row>
    <row r="31" spans="1:15" x14ac:dyDescent="0.35">
      <c r="F31" s="18"/>
      <c r="O31" s="10"/>
    </row>
    <row r="32" spans="1:15" x14ac:dyDescent="0.35">
      <c r="F32" s="18"/>
      <c r="O32" s="10"/>
    </row>
    <row r="33" spans="6:15" x14ac:dyDescent="0.35">
      <c r="F33" s="18"/>
      <c r="O33" s="10"/>
    </row>
    <row r="34" spans="6:15" x14ac:dyDescent="0.35">
      <c r="F34" s="18"/>
      <c r="O34" s="10"/>
    </row>
    <row r="35" spans="6:15" x14ac:dyDescent="0.35">
      <c r="F35" s="18"/>
      <c r="O35" s="10"/>
    </row>
    <row r="36" spans="6:15" x14ac:dyDescent="0.35">
      <c r="F36" s="18"/>
      <c r="O36" s="10"/>
    </row>
    <row r="37" spans="6:15" x14ac:dyDescent="0.35">
      <c r="F37" s="18"/>
      <c r="O37" s="10"/>
    </row>
    <row r="38" spans="6:15" x14ac:dyDescent="0.35">
      <c r="F38" s="18"/>
      <c r="O38" s="10"/>
    </row>
    <row r="39" spans="6:15" x14ac:dyDescent="0.35">
      <c r="F39" s="18"/>
      <c r="O39" s="10"/>
    </row>
    <row r="40" spans="6:15" x14ac:dyDescent="0.35">
      <c r="F40" s="18"/>
      <c r="O40" s="10"/>
    </row>
    <row r="41" spans="6:15" x14ac:dyDescent="0.35">
      <c r="F41" s="18"/>
      <c r="O41" s="1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2023</v>
      </c>
      <c r="B2">
        <v>1</v>
      </c>
      <c r="C2" s="1">
        <f>+$I$6</f>
        <v>360597</v>
      </c>
      <c r="D2" s="3">
        <f>B2/12</f>
        <v>8.3333333333333329E-2</v>
      </c>
      <c r="E2" s="1">
        <f>C2*D2</f>
        <v>30049.75</v>
      </c>
      <c r="H2" s="1">
        <f>'Annual CDM Inputs'!B17</f>
        <v>4687761</v>
      </c>
      <c r="I2" s="1">
        <f>H2/2</f>
        <v>2343880.5</v>
      </c>
    </row>
    <row r="3" spans="1:9" x14ac:dyDescent="0.35">
      <c r="A3">
        <v>2023</v>
      </c>
      <c r="B3">
        <v>2</v>
      </c>
      <c r="C3" s="1">
        <f t="shared" ref="C3:C13" si="0">+$I$6</f>
        <v>360597</v>
      </c>
      <c r="D3" s="3">
        <f t="shared" ref="D3:D13" si="1">B3/12</f>
        <v>0.16666666666666666</v>
      </c>
      <c r="E3" s="1">
        <f t="shared" ref="E3:E25" si="2">C3*D3</f>
        <v>60099.5</v>
      </c>
      <c r="F3" s="2"/>
      <c r="G3" s="2"/>
      <c r="H3" s="1">
        <v>12</v>
      </c>
      <c r="I3" s="1">
        <v>12</v>
      </c>
    </row>
    <row r="4" spans="1:9" x14ac:dyDescent="0.35">
      <c r="A4">
        <v>2023</v>
      </c>
      <c r="B4">
        <v>3</v>
      </c>
      <c r="C4" s="1">
        <f t="shared" si="0"/>
        <v>360597</v>
      </c>
      <c r="D4" s="3">
        <f t="shared" si="1"/>
        <v>0.25</v>
      </c>
      <c r="E4" s="1">
        <f t="shared" si="2"/>
        <v>90149.25</v>
      </c>
      <c r="F4" s="2"/>
      <c r="G4" s="2"/>
      <c r="H4" s="1">
        <f>H2*H3</f>
        <v>56253132</v>
      </c>
      <c r="I4" s="1">
        <f>I2*I3</f>
        <v>28126566</v>
      </c>
    </row>
    <row r="5" spans="1:9" x14ac:dyDescent="0.35">
      <c r="A5">
        <v>2023</v>
      </c>
      <c r="B5">
        <v>4</v>
      </c>
      <c r="C5" s="1">
        <f t="shared" si="0"/>
        <v>360597</v>
      </c>
      <c r="D5" s="3">
        <f t="shared" si="1"/>
        <v>0.33333333333333331</v>
      </c>
      <c r="E5" s="1">
        <f t="shared" si="2"/>
        <v>120199</v>
      </c>
      <c r="F5" s="2"/>
      <c r="G5" s="2"/>
      <c r="H5">
        <v>78</v>
      </c>
      <c r="I5">
        <v>78</v>
      </c>
    </row>
    <row r="6" spans="1:9" x14ac:dyDescent="0.35">
      <c r="A6">
        <v>2023</v>
      </c>
      <c r="B6">
        <v>5</v>
      </c>
      <c r="C6" s="1">
        <f t="shared" si="0"/>
        <v>360597</v>
      </c>
      <c r="D6" s="3">
        <f t="shared" si="1"/>
        <v>0.41666666666666669</v>
      </c>
      <c r="E6" s="1">
        <f t="shared" si="2"/>
        <v>150248.75</v>
      </c>
      <c r="F6" s="2"/>
      <c r="G6" s="2"/>
      <c r="H6" s="1">
        <f>H4/H5</f>
        <v>721194</v>
      </c>
      <c r="I6" s="1">
        <f>I4/I5</f>
        <v>360597</v>
      </c>
    </row>
    <row r="7" spans="1:9" x14ac:dyDescent="0.35">
      <c r="A7">
        <v>2023</v>
      </c>
      <c r="B7">
        <v>6</v>
      </c>
      <c r="C7" s="1">
        <f t="shared" si="0"/>
        <v>360597</v>
      </c>
      <c r="D7" s="3">
        <f t="shared" si="1"/>
        <v>0.5</v>
      </c>
      <c r="E7" s="1">
        <f t="shared" si="2"/>
        <v>180298.5</v>
      </c>
      <c r="F7" s="2"/>
      <c r="G7" s="2"/>
    </row>
    <row r="8" spans="1:9" x14ac:dyDescent="0.35">
      <c r="A8">
        <v>2023</v>
      </c>
      <c r="B8">
        <v>7</v>
      </c>
      <c r="C8" s="1">
        <f t="shared" si="0"/>
        <v>360597</v>
      </c>
      <c r="D8" s="3">
        <f t="shared" si="1"/>
        <v>0.58333333333333337</v>
      </c>
      <c r="E8" s="1">
        <f t="shared" si="2"/>
        <v>210348.25</v>
      </c>
      <c r="F8" s="2"/>
      <c r="G8" s="2"/>
    </row>
    <row r="9" spans="1:9" x14ac:dyDescent="0.35">
      <c r="A9">
        <v>2023</v>
      </c>
      <c r="B9">
        <v>8</v>
      </c>
      <c r="C9" s="1">
        <f t="shared" si="0"/>
        <v>360597</v>
      </c>
      <c r="D9" s="3">
        <f t="shared" si="1"/>
        <v>0.66666666666666663</v>
      </c>
      <c r="E9" s="1">
        <f t="shared" si="2"/>
        <v>240398</v>
      </c>
      <c r="F9" s="2"/>
      <c r="G9" s="2"/>
    </row>
    <row r="10" spans="1:9" x14ac:dyDescent="0.35">
      <c r="A10">
        <v>2023</v>
      </c>
      <c r="B10">
        <v>9</v>
      </c>
      <c r="C10" s="1">
        <f t="shared" si="0"/>
        <v>360597</v>
      </c>
      <c r="D10" s="3">
        <f t="shared" si="1"/>
        <v>0.75</v>
      </c>
      <c r="E10" s="1">
        <f t="shared" si="2"/>
        <v>270447.75</v>
      </c>
      <c r="F10" s="2"/>
      <c r="G10" s="2"/>
    </row>
    <row r="11" spans="1:9" x14ac:dyDescent="0.35">
      <c r="A11">
        <v>2023</v>
      </c>
      <c r="B11">
        <v>10</v>
      </c>
      <c r="C11" s="1">
        <f t="shared" si="0"/>
        <v>360597</v>
      </c>
      <c r="D11" s="3">
        <f t="shared" si="1"/>
        <v>0.83333333333333337</v>
      </c>
      <c r="E11" s="1">
        <f t="shared" si="2"/>
        <v>300497.5</v>
      </c>
      <c r="F11" s="2"/>
      <c r="G11" s="2"/>
      <c r="H11" s="1"/>
      <c r="I11" s="1"/>
    </row>
    <row r="12" spans="1:9" x14ac:dyDescent="0.35">
      <c r="A12">
        <v>2023</v>
      </c>
      <c r="B12">
        <v>11</v>
      </c>
      <c r="C12" s="1">
        <f t="shared" si="0"/>
        <v>360597</v>
      </c>
      <c r="D12" s="3">
        <f t="shared" si="1"/>
        <v>0.91666666666666663</v>
      </c>
      <c r="E12" s="1">
        <f t="shared" si="2"/>
        <v>330547.25</v>
      </c>
      <c r="F12" s="2"/>
      <c r="G12" s="2"/>
    </row>
    <row r="13" spans="1:9" x14ac:dyDescent="0.35">
      <c r="A13">
        <v>2023</v>
      </c>
      <c r="B13">
        <v>12</v>
      </c>
      <c r="C13" s="1">
        <f t="shared" si="0"/>
        <v>360597</v>
      </c>
      <c r="D13" s="3">
        <f t="shared" si="1"/>
        <v>1</v>
      </c>
      <c r="E13" s="1">
        <f t="shared" si="2"/>
        <v>360597</v>
      </c>
      <c r="F13" s="2"/>
      <c r="G13" s="2">
        <f>SUM(C2:C13)</f>
        <v>4327164</v>
      </c>
      <c r="H13" s="2">
        <f>SUM(D2:D13)</f>
        <v>6.5</v>
      </c>
      <c r="I13" s="2">
        <f>SUM(E2:E13)</f>
        <v>2343880.5</v>
      </c>
    </row>
    <row r="14" spans="1:9" x14ac:dyDescent="0.35">
      <c r="A14">
        <f t="shared" ref="A14:A25" si="3">A2+1</f>
        <v>2024</v>
      </c>
      <c r="B14">
        <f t="shared" ref="B14:B25" si="4">B2</f>
        <v>1</v>
      </c>
      <c r="C14" s="1">
        <f>$H$2/12</f>
        <v>390646.75</v>
      </c>
      <c r="D14" s="3">
        <v>1</v>
      </c>
      <c r="E14" s="1">
        <f t="shared" si="2"/>
        <v>390646.75</v>
      </c>
      <c r="F14" s="2"/>
      <c r="G14" s="2"/>
    </row>
    <row r="15" spans="1:9" x14ac:dyDescent="0.35">
      <c r="A15">
        <f t="shared" si="3"/>
        <v>2024</v>
      </c>
      <c r="B15">
        <f t="shared" si="4"/>
        <v>2</v>
      </c>
      <c r="C15" s="1">
        <f>$H$2/12</f>
        <v>390646.75</v>
      </c>
      <c r="D15" s="3">
        <v>1</v>
      </c>
      <c r="E15" s="1">
        <f t="shared" si="2"/>
        <v>390646.75</v>
      </c>
      <c r="F15" s="2"/>
      <c r="G15" s="2"/>
    </row>
    <row r="16" spans="1:9" x14ac:dyDescent="0.35">
      <c r="A16">
        <f t="shared" si="3"/>
        <v>2024</v>
      </c>
      <c r="B16">
        <f t="shared" si="4"/>
        <v>3</v>
      </c>
      <c r="C16" s="1">
        <f t="shared" ref="C16:C25" si="5">$H$2/12</f>
        <v>390646.75</v>
      </c>
      <c r="D16" s="3">
        <v>1</v>
      </c>
      <c r="E16" s="1">
        <f t="shared" si="2"/>
        <v>390646.75</v>
      </c>
      <c r="F16" s="2"/>
      <c r="G16" s="2"/>
    </row>
    <row r="17" spans="1:9" x14ac:dyDescent="0.35">
      <c r="A17">
        <f t="shared" si="3"/>
        <v>2024</v>
      </c>
      <c r="B17">
        <f t="shared" si="4"/>
        <v>4</v>
      </c>
      <c r="C17" s="1">
        <f t="shared" si="5"/>
        <v>390646.75</v>
      </c>
      <c r="D17" s="3">
        <v>1</v>
      </c>
      <c r="E17" s="1">
        <f t="shared" si="2"/>
        <v>390646.75</v>
      </c>
      <c r="F17" s="2"/>
      <c r="G17" s="2"/>
    </row>
    <row r="18" spans="1:9" x14ac:dyDescent="0.35">
      <c r="A18">
        <f t="shared" si="3"/>
        <v>2024</v>
      </c>
      <c r="B18">
        <f t="shared" si="4"/>
        <v>5</v>
      </c>
      <c r="C18" s="1">
        <f t="shared" si="5"/>
        <v>390646.75</v>
      </c>
      <c r="D18" s="3">
        <v>1</v>
      </c>
      <c r="E18" s="1">
        <f t="shared" si="2"/>
        <v>390646.75</v>
      </c>
      <c r="F18" s="2"/>
      <c r="G18" s="2"/>
    </row>
    <row r="19" spans="1:9" x14ac:dyDescent="0.35">
      <c r="A19">
        <f t="shared" si="3"/>
        <v>2024</v>
      </c>
      <c r="B19">
        <f t="shared" si="4"/>
        <v>6</v>
      </c>
      <c r="C19" s="1">
        <f t="shared" si="5"/>
        <v>390646.75</v>
      </c>
      <c r="D19" s="3">
        <v>1</v>
      </c>
      <c r="E19" s="1">
        <f t="shared" si="2"/>
        <v>390646.75</v>
      </c>
      <c r="F19" s="2"/>
      <c r="G19" s="2"/>
    </row>
    <row r="20" spans="1:9" x14ac:dyDescent="0.35">
      <c r="A20">
        <f t="shared" si="3"/>
        <v>2024</v>
      </c>
      <c r="B20">
        <f t="shared" si="4"/>
        <v>7</v>
      </c>
      <c r="C20" s="1">
        <f t="shared" si="5"/>
        <v>390646.75</v>
      </c>
      <c r="D20" s="3">
        <v>1</v>
      </c>
      <c r="E20" s="1">
        <f t="shared" si="2"/>
        <v>390646.75</v>
      </c>
      <c r="F20" s="2"/>
      <c r="G20" s="2"/>
    </row>
    <row r="21" spans="1:9" x14ac:dyDescent="0.35">
      <c r="A21">
        <f t="shared" si="3"/>
        <v>2024</v>
      </c>
      <c r="B21">
        <f t="shared" si="4"/>
        <v>8</v>
      </c>
      <c r="C21" s="1">
        <f t="shared" si="5"/>
        <v>390646.75</v>
      </c>
      <c r="D21" s="3">
        <v>1</v>
      </c>
      <c r="E21" s="1">
        <f t="shared" si="2"/>
        <v>390646.75</v>
      </c>
      <c r="F21" s="2"/>
      <c r="G21" s="2"/>
    </row>
    <row r="22" spans="1:9" x14ac:dyDescent="0.35">
      <c r="A22">
        <f t="shared" si="3"/>
        <v>2024</v>
      </c>
      <c r="B22">
        <f t="shared" si="4"/>
        <v>9</v>
      </c>
      <c r="C22" s="1">
        <f t="shared" si="5"/>
        <v>390646.75</v>
      </c>
      <c r="D22" s="3">
        <v>1</v>
      </c>
      <c r="E22" s="1">
        <f t="shared" si="2"/>
        <v>390646.75</v>
      </c>
      <c r="F22" s="2"/>
      <c r="G22" s="2"/>
    </row>
    <row r="23" spans="1:9" x14ac:dyDescent="0.35">
      <c r="A23">
        <f t="shared" si="3"/>
        <v>2024</v>
      </c>
      <c r="B23">
        <f t="shared" si="4"/>
        <v>10</v>
      </c>
      <c r="C23" s="1">
        <f t="shared" si="5"/>
        <v>390646.75</v>
      </c>
      <c r="D23" s="3">
        <v>1</v>
      </c>
      <c r="E23" s="1">
        <f t="shared" si="2"/>
        <v>390646.75</v>
      </c>
      <c r="F23" s="2"/>
      <c r="G23" s="2"/>
    </row>
    <row r="24" spans="1:9" x14ac:dyDescent="0.35">
      <c r="A24">
        <f t="shared" si="3"/>
        <v>2024</v>
      </c>
      <c r="B24">
        <f t="shared" si="4"/>
        <v>11</v>
      </c>
      <c r="C24" s="1">
        <f t="shared" si="5"/>
        <v>390646.75</v>
      </c>
      <c r="D24" s="3">
        <v>1</v>
      </c>
      <c r="E24" s="1">
        <f t="shared" si="2"/>
        <v>390646.75</v>
      </c>
      <c r="F24" s="2"/>
      <c r="G24" s="2"/>
    </row>
    <row r="25" spans="1:9" x14ac:dyDescent="0.35">
      <c r="A25">
        <f t="shared" si="3"/>
        <v>2024</v>
      </c>
      <c r="B25">
        <f t="shared" si="4"/>
        <v>12</v>
      </c>
      <c r="C25" s="1">
        <f t="shared" si="5"/>
        <v>390646.75</v>
      </c>
      <c r="D25" s="3">
        <v>1</v>
      </c>
      <c r="E25" s="1">
        <f t="shared" si="2"/>
        <v>390646.75</v>
      </c>
      <c r="F25" s="2"/>
      <c r="G25" s="2">
        <f>SUM(C14:C25)</f>
        <v>4687761</v>
      </c>
      <c r="H25" s="2">
        <f>SUM(D14:D25)</f>
        <v>12</v>
      </c>
      <c r="I25" s="2">
        <f>SUM(E14:E25)</f>
        <v>4687761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288680.76923076925</v>
      </c>
      <c r="D2" s="3">
        <f>B2/12</f>
        <v>8.3333333333333329E-2</v>
      </c>
      <c r="E2" s="1">
        <f>C2*D2</f>
        <v>24056.73076923077</v>
      </c>
      <c r="H2" s="1">
        <f>'Annual CDM Inputs'!B16</f>
        <v>3752850</v>
      </c>
      <c r="I2" s="1">
        <f>H2/2</f>
        <v>1876425</v>
      </c>
    </row>
    <row r="3" spans="1:9" x14ac:dyDescent="0.35">
      <c r="A3">
        <v>2022</v>
      </c>
      <c r="B3">
        <v>2</v>
      </c>
      <c r="C3" s="1">
        <f t="shared" ref="C3:C13" si="0">+$I$6</f>
        <v>288680.76923076925</v>
      </c>
      <c r="D3" s="3">
        <f t="shared" ref="D3:D13" si="1">B3/12</f>
        <v>0.16666666666666666</v>
      </c>
      <c r="E3" s="1">
        <f t="shared" ref="E3:E25" si="2">C3*D3</f>
        <v>48113.461538461539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288680.76923076925</v>
      </c>
      <c r="D4" s="3">
        <f t="shared" si="1"/>
        <v>0.25</v>
      </c>
      <c r="E4" s="1">
        <f t="shared" si="2"/>
        <v>72170.192307692312</v>
      </c>
      <c r="F4" s="2"/>
      <c r="G4" s="2"/>
      <c r="H4" s="1">
        <f>H2*H3</f>
        <v>45034200</v>
      </c>
      <c r="I4" s="1">
        <f>I2*I3</f>
        <v>22517100</v>
      </c>
    </row>
    <row r="5" spans="1:9" x14ac:dyDescent="0.35">
      <c r="A5">
        <v>2022</v>
      </c>
      <c r="B5">
        <v>4</v>
      </c>
      <c r="C5" s="1">
        <f t="shared" si="0"/>
        <v>288680.76923076925</v>
      </c>
      <c r="D5" s="3">
        <f t="shared" si="1"/>
        <v>0.33333333333333331</v>
      </c>
      <c r="E5" s="1">
        <f t="shared" si="2"/>
        <v>96226.923076923078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288680.76923076925</v>
      </c>
      <c r="D6" s="3">
        <f t="shared" si="1"/>
        <v>0.41666666666666669</v>
      </c>
      <c r="E6" s="1">
        <f t="shared" si="2"/>
        <v>120283.65384615386</v>
      </c>
      <c r="F6" s="2"/>
      <c r="G6" s="2"/>
      <c r="H6" s="1">
        <f>H4/H5</f>
        <v>577361.5384615385</v>
      </c>
      <c r="I6" s="1">
        <f>I4/I5</f>
        <v>288680.76923076925</v>
      </c>
    </row>
    <row r="7" spans="1:9" x14ac:dyDescent="0.35">
      <c r="A7">
        <v>2022</v>
      </c>
      <c r="B7">
        <v>6</v>
      </c>
      <c r="C7" s="1">
        <f t="shared" si="0"/>
        <v>288680.76923076925</v>
      </c>
      <c r="D7" s="3">
        <f t="shared" si="1"/>
        <v>0.5</v>
      </c>
      <c r="E7" s="1">
        <f t="shared" si="2"/>
        <v>144340.38461538462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288680.76923076925</v>
      </c>
      <c r="D8" s="3">
        <f t="shared" si="1"/>
        <v>0.58333333333333337</v>
      </c>
      <c r="E8" s="1">
        <f t="shared" si="2"/>
        <v>168397.1153846154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288680.76923076925</v>
      </c>
      <c r="D9" s="3">
        <f t="shared" si="1"/>
        <v>0.66666666666666663</v>
      </c>
      <c r="E9" s="1">
        <f t="shared" si="2"/>
        <v>192453.84615384616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288680.76923076925</v>
      </c>
      <c r="D10" s="3">
        <f t="shared" si="1"/>
        <v>0.75</v>
      </c>
      <c r="E10" s="1">
        <f t="shared" si="2"/>
        <v>216510.57692307694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288680.76923076925</v>
      </c>
      <c r="D11" s="3">
        <f t="shared" si="1"/>
        <v>0.83333333333333337</v>
      </c>
      <c r="E11" s="1">
        <f t="shared" si="2"/>
        <v>240567.30769230772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288680.76923076925</v>
      </c>
      <c r="D12" s="3">
        <f t="shared" si="1"/>
        <v>0.91666666666666663</v>
      </c>
      <c r="E12" s="1">
        <f t="shared" si="2"/>
        <v>264624.03846153844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288680.76923076925</v>
      </c>
      <c r="D13" s="3">
        <f t="shared" si="1"/>
        <v>1</v>
      </c>
      <c r="E13" s="1">
        <f t="shared" si="2"/>
        <v>288680.76923076925</v>
      </c>
      <c r="F13" s="2"/>
      <c r="G13" s="2">
        <f>SUM(C2:C13)</f>
        <v>3464169.2307692301</v>
      </c>
      <c r="H13" s="2">
        <f>SUM(D2:D13)</f>
        <v>6.5</v>
      </c>
      <c r="I13" s="2">
        <f>SUM(E2:E13)</f>
        <v>1876425.0000000002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312737.5</v>
      </c>
      <c r="D14" s="3">
        <v>1</v>
      </c>
      <c r="E14" s="1">
        <f t="shared" si="2"/>
        <v>312737.5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312737.5</v>
      </c>
      <c r="D15" s="3">
        <v>1</v>
      </c>
      <c r="E15" s="1">
        <f t="shared" si="2"/>
        <v>312737.5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312737.5</v>
      </c>
      <c r="D16" s="3">
        <v>1</v>
      </c>
      <c r="E16" s="1">
        <f t="shared" si="2"/>
        <v>312737.5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312737.5</v>
      </c>
      <c r="D17" s="3">
        <v>1</v>
      </c>
      <c r="E17" s="1">
        <f t="shared" si="2"/>
        <v>312737.5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312737.5</v>
      </c>
      <c r="D18" s="3">
        <v>1</v>
      </c>
      <c r="E18" s="1">
        <f t="shared" si="2"/>
        <v>312737.5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312737.5</v>
      </c>
      <c r="D19" s="3">
        <v>1</v>
      </c>
      <c r="E19" s="1">
        <f t="shared" si="2"/>
        <v>312737.5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312737.5</v>
      </c>
      <c r="D20" s="3">
        <v>1</v>
      </c>
      <c r="E20" s="1">
        <f t="shared" si="2"/>
        <v>312737.5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312737.5</v>
      </c>
      <c r="D21" s="3">
        <v>1</v>
      </c>
      <c r="E21" s="1">
        <f t="shared" si="2"/>
        <v>312737.5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312737.5</v>
      </c>
      <c r="D22" s="3">
        <v>1</v>
      </c>
      <c r="E22" s="1">
        <f t="shared" si="2"/>
        <v>312737.5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312737.5</v>
      </c>
      <c r="D23" s="3">
        <v>1</v>
      </c>
      <c r="E23" s="1">
        <f t="shared" si="2"/>
        <v>312737.5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312737.5</v>
      </c>
      <c r="D24" s="3">
        <v>1</v>
      </c>
      <c r="E24" s="1">
        <f t="shared" si="2"/>
        <v>312737.5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312737.5</v>
      </c>
      <c r="D25" s="3">
        <v>1</v>
      </c>
      <c r="E25" s="1">
        <f t="shared" si="2"/>
        <v>312737.5</v>
      </c>
      <c r="F25" s="2"/>
      <c r="G25" s="2">
        <f>SUM(C14:C25)</f>
        <v>3752850</v>
      </c>
      <c r="H25" s="2">
        <f>SUM(D14:D25)</f>
        <v>12</v>
      </c>
      <c r="I25" s="2">
        <f>SUM(E14:E25)</f>
        <v>3752850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533164.92307692312</v>
      </c>
      <c r="D2" s="3">
        <f>B2/12</f>
        <v>8.3333333333333329E-2</v>
      </c>
      <c r="E2" s="1">
        <f>C2*D2</f>
        <v>44430.410256410258</v>
      </c>
      <c r="H2" s="1">
        <f>'Annual CDM Inputs'!B15</f>
        <v>6931144</v>
      </c>
      <c r="I2" s="1">
        <f>H2/2</f>
        <v>3465572</v>
      </c>
    </row>
    <row r="3" spans="1:9" x14ac:dyDescent="0.35">
      <c r="A3">
        <v>2021</v>
      </c>
      <c r="B3">
        <v>2</v>
      </c>
      <c r="C3" s="1">
        <f t="shared" ref="C3:C13" si="0">+$I$6</f>
        <v>533164.92307692312</v>
      </c>
      <c r="D3" s="3">
        <f t="shared" ref="D3:D13" si="1">B3/12</f>
        <v>0.16666666666666666</v>
      </c>
      <c r="E3" s="1">
        <f t="shared" ref="E3:E25" si="2">C3*D3</f>
        <v>88860.820512820515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533164.92307692312</v>
      </c>
      <c r="D4" s="3">
        <f t="shared" si="1"/>
        <v>0.25</v>
      </c>
      <c r="E4" s="1">
        <f t="shared" si="2"/>
        <v>133291.23076923078</v>
      </c>
      <c r="F4" s="2"/>
      <c r="G4" s="2"/>
      <c r="H4" s="1">
        <f>H2*H3</f>
        <v>83173728</v>
      </c>
      <c r="I4" s="1">
        <f>I2*I3</f>
        <v>41586864</v>
      </c>
    </row>
    <row r="5" spans="1:9" x14ac:dyDescent="0.35">
      <c r="A5">
        <v>2021</v>
      </c>
      <c r="B5">
        <v>4</v>
      </c>
      <c r="C5" s="1">
        <f t="shared" si="0"/>
        <v>533164.92307692312</v>
      </c>
      <c r="D5" s="3">
        <f t="shared" si="1"/>
        <v>0.33333333333333331</v>
      </c>
      <c r="E5" s="1">
        <f t="shared" si="2"/>
        <v>177721.64102564103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533164.92307692312</v>
      </c>
      <c r="D6" s="3">
        <f t="shared" si="1"/>
        <v>0.41666666666666669</v>
      </c>
      <c r="E6" s="1">
        <f t="shared" si="2"/>
        <v>222152.05128205131</v>
      </c>
      <c r="F6" s="2"/>
      <c r="G6" s="2"/>
      <c r="H6" s="1">
        <f>H4/H5</f>
        <v>1066329.8461538462</v>
      </c>
      <c r="I6" s="1">
        <f>I4/I5</f>
        <v>533164.92307692312</v>
      </c>
    </row>
    <row r="7" spans="1:9" x14ac:dyDescent="0.35">
      <c r="A7">
        <v>2021</v>
      </c>
      <c r="B7">
        <v>6</v>
      </c>
      <c r="C7" s="1">
        <f t="shared" si="0"/>
        <v>533164.92307692312</v>
      </c>
      <c r="D7" s="3">
        <f t="shared" si="1"/>
        <v>0.5</v>
      </c>
      <c r="E7" s="1">
        <f t="shared" si="2"/>
        <v>266582.46153846156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533164.92307692312</v>
      </c>
      <c r="D8" s="3">
        <f t="shared" si="1"/>
        <v>0.58333333333333337</v>
      </c>
      <c r="E8" s="1">
        <f t="shared" si="2"/>
        <v>311012.87179487187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533164.92307692312</v>
      </c>
      <c r="D9" s="3">
        <f t="shared" si="1"/>
        <v>0.66666666666666663</v>
      </c>
      <c r="E9" s="1">
        <f t="shared" si="2"/>
        <v>355443.28205128206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533164.92307692312</v>
      </c>
      <c r="D10" s="3">
        <f t="shared" si="1"/>
        <v>0.75</v>
      </c>
      <c r="E10" s="1">
        <f t="shared" si="2"/>
        <v>399873.69230769237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533164.92307692312</v>
      </c>
      <c r="D11" s="3">
        <f t="shared" si="1"/>
        <v>0.83333333333333337</v>
      </c>
      <c r="E11" s="1">
        <f t="shared" si="2"/>
        <v>444304.10256410262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533164.92307692312</v>
      </c>
      <c r="D12" s="3">
        <f t="shared" si="1"/>
        <v>0.91666666666666663</v>
      </c>
      <c r="E12" s="1">
        <f t="shared" si="2"/>
        <v>488734.51282051281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533164.92307692312</v>
      </c>
      <c r="D13" s="3">
        <f t="shared" si="1"/>
        <v>1</v>
      </c>
      <c r="E13" s="1">
        <f t="shared" si="2"/>
        <v>533164.92307692312</v>
      </c>
      <c r="F13" s="2"/>
      <c r="G13" s="2">
        <f>SUM(C2:C13)</f>
        <v>6397979.076923077</v>
      </c>
      <c r="H13" s="2">
        <f>SUM(D2:D13)</f>
        <v>6.5</v>
      </c>
      <c r="I13" s="2">
        <f>SUM(E2:E13)</f>
        <v>3465572.0000000005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577595.33333333337</v>
      </c>
      <c r="D14" s="3">
        <v>1</v>
      </c>
      <c r="E14" s="1">
        <f t="shared" si="2"/>
        <v>577595.33333333337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577595.33333333337</v>
      </c>
      <c r="D15" s="3">
        <v>1</v>
      </c>
      <c r="E15" s="1">
        <f t="shared" si="2"/>
        <v>577595.33333333337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577595.33333333337</v>
      </c>
      <c r="D16" s="3">
        <v>1</v>
      </c>
      <c r="E16" s="1">
        <f t="shared" si="2"/>
        <v>577595.33333333337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577595.33333333337</v>
      </c>
      <c r="D17" s="3">
        <v>1</v>
      </c>
      <c r="E17" s="1">
        <f t="shared" si="2"/>
        <v>577595.33333333337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577595.33333333337</v>
      </c>
      <c r="D18" s="3">
        <v>1</v>
      </c>
      <c r="E18" s="1">
        <f t="shared" si="2"/>
        <v>577595.33333333337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577595.33333333337</v>
      </c>
      <c r="D19" s="3">
        <v>1</v>
      </c>
      <c r="E19" s="1">
        <f t="shared" si="2"/>
        <v>577595.33333333337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577595.33333333337</v>
      </c>
      <c r="D20" s="3">
        <v>1</v>
      </c>
      <c r="E20" s="1">
        <f t="shared" si="2"/>
        <v>577595.33333333337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577595.33333333337</v>
      </c>
      <c r="D21" s="3">
        <v>1</v>
      </c>
      <c r="E21" s="1">
        <f t="shared" si="2"/>
        <v>577595.33333333337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577595.33333333337</v>
      </c>
      <c r="D22" s="3">
        <v>1</v>
      </c>
      <c r="E22" s="1">
        <f t="shared" si="2"/>
        <v>577595.33333333337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577595.33333333337</v>
      </c>
      <c r="D23" s="3">
        <v>1</v>
      </c>
      <c r="E23" s="1">
        <f t="shared" si="2"/>
        <v>577595.33333333337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577595.33333333337</v>
      </c>
      <c r="D24" s="3">
        <v>1</v>
      </c>
      <c r="E24" s="1">
        <f t="shared" si="2"/>
        <v>577595.33333333337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577595.33333333337</v>
      </c>
      <c r="D25" s="3">
        <v>1</v>
      </c>
      <c r="E25" s="1">
        <f t="shared" si="2"/>
        <v>577595.33333333337</v>
      </c>
      <c r="F25" s="2"/>
      <c r="G25" s="2">
        <f>SUM(C14:C25)</f>
        <v>6931143.9999999991</v>
      </c>
      <c r="H25" s="2">
        <f>SUM(D14:D25)</f>
        <v>12</v>
      </c>
      <c r="I25" s="2">
        <f>SUM(E14:E25)</f>
        <v>6931143.9999999991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N15" sqref="N1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373114.76923076925</v>
      </c>
      <c r="D2" s="3">
        <f>B2/12</f>
        <v>8.3333333333333329E-2</v>
      </c>
      <c r="E2" s="1">
        <f>C2*D2</f>
        <v>31092.897435897437</v>
      </c>
      <c r="H2" s="1">
        <f>'Annual CDM Inputs'!B14</f>
        <v>4850492</v>
      </c>
      <c r="I2" s="1">
        <f>H2/2</f>
        <v>2425246</v>
      </c>
    </row>
    <row r="3" spans="1:9" x14ac:dyDescent="0.35">
      <c r="A3">
        <v>2020</v>
      </c>
      <c r="B3">
        <v>2</v>
      </c>
      <c r="C3" s="1">
        <f t="shared" ref="C3:C13" si="0">+$I$6</f>
        <v>373114.76923076925</v>
      </c>
      <c r="D3" s="3">
        <f t="shared" ref="D3:D13" si="1">B3/12</f>
        <v>0.16666666666666666</v>
      </c>
      <c r="E3" s="1">
        <f t="shared" ref="E3:E25" si="2">C3*D3</f>
        <v>62185.794871794875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373114.76923076925</v>
      </c>
      <c r="D4" s="3">
        <f t="shared" si="1"/>
        <v>0.25</v>
      </c>
      <c r="E4" s="1">
        <f t="shared" si="2"/>
        <v>93278.692307692312</v>
      </c>
      <c r="F4" s="2"/>
      <c r="G4" s="2"/>
      <c r="H4" s="1">
        <f>H2*H3</f>
        <v>58205904</v>
      </c>
      <c r="I4" s="1">
        <f>I2*I3</f>
        <v>29102952</v>
      </c>
    </row>
    <row r="5" spans="1:9" x14ac:dyDescent="0.35">
      <c r="A5">
        <v>2020</v>
      </c>
      <c r="B5">
        <v>4</v>
      </c>
      <c r="C5" s="1">
        <f t="shared" si="0"/>
        <v>373114.76923076925</v>
      </c>
      <c r="D5" s="3">
        <f t="shared" si="1"/>
        <v>0.33333333333333331</v>
      </c>
      <c r="E5" s="1">
        <f t="shared" si="2"/>
        <v>124371.58974358975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373114.76923076925</v>
      </c>
      <c r="D6" s="3">
        <f t="shared" si="1"/>
        <v>0.41666666666666669</v>
      </c>
      <c r="E6" s="1">
        <f t="shared" si="2"/>
        <v>155464.48717948719</v>
      </c>
      <c r="F6" s="2"/>
      <c r="G6" s="2"/>
      <c r="H6" s="1">
        <f>H4/H5</f>
        <v>746229.5384615385</v>
      </c>
      <c r="I6" s="1">
        <f>I4/I5</f>
        <v>373114.76923076925</v>
      </c>
    </row>
    <row r="7" spans="1:9" x14ac:dyDescent="0.35">
      <c r="A7">
        <v>2020</v>
      </c>
      <c r="B7">
        <v>6</v>
      </c>
      <c r="C7" s="1">
        <f t="shared" si="0"/>
        <v>373114.76923076925</v>
      </c>
      <c r="D7" s="3">
        <f t="shared" si="1"/>
        <v>0.5</v>
      </c>
      <c r="E7" s="1">
        <f t="shared" si="2"/>
        <v>186557.38461538462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373114.76923076925</v>
      </c>
      <c r="D8" s="3">
        <f t="shared" si="1"/>
        <v>0.58333333333333337</v>
      </c>
      <c r="E8" s="1">
        <f t="shared" si="2"/>
        <v>217650.28205128206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373114.76923076925</v>
      </c>
      <c r="D9" s="3">
        <f t="shared" si="1"/>
        <v>0.66666666666666663</v>
      </c>
      <c r="E9" s="1">
        <f t="shared" si="2"/>
        <v>248743.1794871795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373114.76923076925</v>
      </c>
      <c r="D10" s="3">
        <f t="shared" si="1"/>
        <v>0.75</v>
      </c>
      <c r="E10" s="1">
        <f t="shared" si="2"/>
        <v>279836.07692307694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373114.76923076925</v>
      </c>
      <c r="D11" s="3">
        <f t="shared" si="1"/>
        <v>0.83333333333333337</v>
      </c>
      <c r="E11" s="1">
        <f t="shared" si="2"/>
        <v>310928.97435897437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373114.76923076925</v>
      </c>
      <c r="D12" s="3">
        <f t="shared" si="1"/>
        <v>0.91666666666666663</v>
      </c>
      <c r="E12" s="1">
        <f t="shared" si="2"/>
        <v>342021.87179487181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373114.76923076925</v>
      </c>
      <c r="D13" s="3">
        <f t="shared" si="1"/>
        <v>1</v>
      </c>
      <c r="E13" s="1">
        <f t="shared" si="2"/>
        <v>373114.76923076925</v>
      </c>
      <c r="F13" s="2"/>
      <c r="G13" s="2">
        <f>SUM(C2:C13)</f>
        <v>4477377.2307692301</v>
      </c>
      <c r="H13" s="2">
        <f>SUM(D2:D13)</f>
        <v>6.5</v>
      </c>
      <c r="I13" s="2">
        <f>SUM(E2:E13)</f>
        <v>2425246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404207.66666666669</v>
      </c>
      <c r="D14" s="3">
        <v>1</v>
      </c>
      <c r="E14" s="1">
        <f t="shared" si="2"/>
        <v>404207.66666666669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404207.66666666669</v>
      </c>
      <c r="D15" s="3">
        <v>1</v>
      </c>
      <c r="E15" s="1">
        <f t="shared" si="2"/>
        <v>404207.66666666669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404207.66666666669</v>
      </c>
      <c r="D16" s="3">
        <v>1</v>
      </c>
      <c r="E16" s="1">
        <f t="shared" si="2"/>
        <v>404207.66666666669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404207.66666666669</v>
      </c>
      <c r="D17" s="3">
        <v>1</v>
      </c>
      <c r="E17" s="1">
        <f t="shared" si="2"/>
        <v>404207.66666666669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404207.66666666669</v>
      </c>
      <c r="D18" s="3">
        <v>1</v>
      </c>
      <c r="E18" s="1">
        <f t="shared" si="2"/>
        <v>404207.66666666669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404207.66666666669</v>
      </c>
      <c r="D19" s="3">
        <v>1</v>
      </c>
      <c r="E19" s="1">
        <f t="shared" si="2"/>
        <v>404207.66666666669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404207.66666666669</v>
      </c>
      <c r="D20" s="3">
        <v>1</v>
      </c>
      <c r="E20" s="1">
        <f t="shared" si="2"/>
        <v>404207.66666666669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404207.66666666669</v>
      </c>
      <c r="D21" s="3">
        <v>1</v>
      </c>
      <c r="E21" s="1">
        <f t="shared" si="2"/>
        <v>404207.66666666669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404207.66666666669</v>
      </c>
      <c r="D22" s="3">
        <v>1</v>
      </c>
      <c r="E22" s="1">
        <f t="shared" si="2"/>
        <v>404207.66666666669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404207.66666666669</v>
      </c>
      <c r="D23" s="3">
        <v>1</v>
      </c>
      <c r="E23" s="1">
        <f t="shared" si="2"/>
        <v>404207.66666666669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404207.66666666669</v>
      </c>
      <c r="D24" s="3">
        <v>1</v>
      </c>
      <c r="E24" s="1">
        <f t="shared" si="2"/>
        <v>404207.66666666669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404207.66666666669</v>
      </c>
      <c r="D25" s="3">
        <v>1</v>
      </c>
      <c r="E25" s="1">
        <f t="shared" si="2"/>
        <v>404207.66666666669</v>
      </c>
      <c r="F25" s="2"/>
      <c r="G25" s="2">
        <f>SUM(C14:C25)</f>
        <v>4850492</v>
      </c>
      <c r="H25" s="2">
        <f>SUM(D14:D25)</f>
        <v>12</v>
      </c>
      <c r="I25" s="2">
        <f>SUM(E14:E25)</f>
        <v>4850492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792846.15384615387</v>
      </c>
      <c r="D2" s="3">
        <f>B2/12</f>
        <v>8.3333333333333329E-2</v>
      </c>
      <c r="E2" s="1">
        <f>C2*D2</f>
        <v>66070.512820512813</v>
      </c>
      <c r="H2" s="1">
        <f>'Annual CDM Inputs'!B13</f>
        <v>10307000</v>
      </c>
      <c r="I2" s="1">
        <f>H2/2</f>
        <v>5153500</v>
      </c>
    </row>
    <row r="3" spans="1:9" x14ac:dyDescent="0.35">
      <c r="A3">
        <v>2019</v>
      </c>
      <c r="B3">
        <v>2</v>
      </c>
      <c r="C3" s="1">
        <f t="shared" ref="C3:C13" si="0">+$I$6</f>
        <v>792846.15384615387</v>
      </c>
      <c r="D3" s="3">
        <f t="shared" ref="D3:D13" si="1">B3/12</f>
        <v>0.16666666666666666</v>
      </c>
      <c r="E3" s="1">
        <f t="shared" ref="E3:E25" si="2">C3*D3</f>
        <v>132141.02564102563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792846.15384615387</v>
      </c>
      <c r="D4" s="3">
        <f t="shared" si="1"/>
        <v>0.25</v>
      </c>
      <c r="E4" s="1">
        <f t="shared" si="2"/>
        <v>198211.53846153847</v>
      </c>
      <c r="F4" s="2"/>
      <c r="G4" s="2"/>
      <c r="H4" s="1">
        <f>H2*H3</f>
        <v>123684000</v>
      </c>
      <c r="I4" s="1">
        <f>I2*I3</f>
        <v>61842000</v>
      </c>
    </row>
    <row r="5" spans="1:9" x14ac:dyDescent="0.35">
      <c r="A5">
        <v>2019</v>
      </c>
      <c r="B5">
        <v>4</v>
      </c>
      <c r="C5" s="1">
        <f t="shared" si="0"/>
        <v>792846.15384615387</v>
      </c>
      <c r="D5" s="3">
        <f t="shared" si="1"/>
        <v>0.33333333333333331</v>
      </c>
      <c r="E5" s="1">
        <f t="shared" si="2"/>
        <v>264282.05128205125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792846.15384615387</v>
      </c>
      <c r="D6" s="3">
        <f t="shared" si="1"/>
        <v>0.41666666666666669</v>
      </c>
      <c r="E6" s="1">
        <f t="shared" si="2"/>
        <v>330352.56410256412</v>
      </c>
      <c r="F6" s="2"/>
      <c r="G6" s="2"/>
      <c r="H6" s="1">
        <f>H4/H5</f>
        <v>1585692.3076923077</v>
      </c>
      <c r="I6" s="1">
        <f>I4/I5</f>
        <v>792846.15384615387</v>
      </c>
    </row>
    <row r="7" spans="1:9" x14ac:dyDescent="0.35">
      <c r="A7">
        <v>2019</v>
      </c>
      <c r="B7">
        <v>6</v>
      </c>
      <c r="C7" s="1">
        <f t="shared" si="0"/>
        <v>792846.15384615387</v>
      </c>
      <c r="D7" s="3">
        <f t="shared" si="1"/>
        <v>0.5</v>
      </c>
      <c r="E7" s="1">
        <f t="shared" si="2"/>
        <v>396423.07692307694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792846.15384615387</v>
      </c>
      <c r="D8" s="3">
        <f t="shared" si="1"/>
        <v>0.58333333333333337</v>
      </c>
      <c r="E8" s="1">
        <f t="shared" si="2"/>
        <v>462493.58974358981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792846.15384615387</v>
      </c>
      <c r="D9" s="3">
        <f t="shared" si="1"/>
        <v>0.66666666666666663</v>
      </c>
      <c r="E9" s="1">
        <f t="shared" si="2"/>
        <v>528564.1025641025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792846.15384615387</v>
      </c>
      <c r="D10" s="3">
        <f t="shared" si="1"/>
        <v>0.75</v>
      </c>
      <c r="E10" s="1">
        <f t="shared" si="2"/>
        <v>594634.61538461538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792846.15384615387</v>
      </c>
      <c r="D11" s="3">
        <f t="shared" si="1"/>
        <v>0.83333333333333337</v>
      </c>
      <c r="E11" s="1">
        <f t="shared" si="2"/>
        <v>660705.12820512825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792846.15384615387</v>
      </c>
      <c r="D12" s="3">
        <f t="shared" si="1"/>
        <v>0.91666666666666663</v>
      </c>
      <c r="E12" s="1">
        <f t="shared" si="2"/>
        <v>726775.641025641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792846.15384615387</v>
      </c>
      <c r="D13" s="3">
        <f t="shared" si="1"/>
        <v>1</v>
      </c>
      <c r="E13" s="1">
        <f t="shared" si="2"/>
        <v>792846.15384615387</v>
      </c>
      <c r="F13" s="2"/>
      <c r="G13" s="2">
        <f>SUM(C2:C13)</f>
        <v>9514153.846153846</v>
      </c>
      <c r="H13" s="2">
        <f>SUM(D2:D13)</f>
        <v>6.5</v>
      </c>
      <c r="I13" s="2">
        <f>SUM(E2:E13)</f>
        <v>5153500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858916.66666666663</v>
      </c>
      <c r="D14" s="3">
        <v>1</v>
      </c>
      <c r="E14" s="1">
        <f t="shared" si="2"/>
        <v>858916.66666666663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858916.66666666663</v>
      </c>
      <c r="D15" s="3">
        <v>1</v>
      </c>
      <c r="E15" s="1">
        <f t="shared" si="2"/>
        <v>858916.66666666663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858916.66666666663</v>
      </c>
      <c r="D16" s="3">
        <v>1</v>
      </c>
      <c r="E16" s="1">
        <f t="shared" si="2"/>
        <v>858916.66666666663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858916.66666666663</v>
      </c>
      <c r="D17" s="3">
        <v>1</v>
      </c>
      <c r="E17" s="1">
        <f t="shared" si="2"/>
        <v>858916.66666666663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858916.66666666663</v>
      </c>
      <c r="D18" s="3">
        <v>1</v>
      </c>
      <c r="E18" s="1">
        <f t="shared" si="2"/>
        <v>858916.66666666663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858916.66666666663</v>
      </c>
      <c r="D19" s="3">
        <v>1</v>
      </c>
      <c r="E19" s="1">
        <f t="shared" si="2"/>
        <v>858916.66666666663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858916.66666666663</v>
      </c>
      <c r="D20" s="3">
        <v>1</v>
      </c>
      <c r="E20" s="1">
        <f t="shared" si="2"/>
        <v>858916.66666666663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858916.66666666663</v>
      </c>
      <c r="D21" s="3">
        <v>1</v>
      </c>
      <c r="E21" s="1">
        <f t="shared" si="2"/>
        <v>858916.66666666663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858916.66666666663</v>
      </c>
      <c r="D22" s="3">
        <v>1</v>
      </c>
      <c r="E22" s="1">
        <f t="shared" si="2"/>
        <v>858916.66666666663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858916.66666666663</v>
      </c>
      <c r="D23" s="3">
        <v>1</v>
      </c>
      <c r="E23" s="1">
        <f t="shared" si="2"/>
        <v>858916.66666666663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858916.66666666663</v>
      </c>
      <c r="D24" s="3">
        <v>1</v>
      </c>
      <c r="E24" s="1">
        <f t="shared" si="2"/>
        <v>858916.66666666663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858916.66666666663</v>
      </c>
      <c r="D25" s="3">
        <v>1</v>
      </c>
      <c r="E25" s="1">
        <f t="shared" si="2"/>
        <v>858916.66666666663</v>
      </c>
      <c r="F25" s="2"/>
      <c r="G25" s="2">
        <f>SUM(C14:C25)</f>
        <v>10307000</v>
      </c>
      <c r="H25" s="2">
        <f>SUM(D14:D25)</f>
        <v>12</v>
      </c>
      <c r="I25" s="2">
        <f>SUM(E14:E25)</f>
        <v>10307000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796468.76923076925</v>
      </c>
      <c r="D2" s="3">
        <f>B2/12</f>
        <v>8.3333333333333329E-2</v>
      </c>
      <c r="E2" s="1">
        <f>C2*D2</f>
        <v>66372.397435897437</v>
      </c>
      <c r="H2" s="1">
        <f>'Annual CDM Inputs'!B12</f>
        <v>10354094</v>
      </c>
      <c r="I2" s="1">
        <f>H2/2</f>
        <v>5177047</v>
      </c>
    </row>
    <row r="3" spans="1:9" x14ac:dyDescent="0.35">
      <c r="A3">
        <v>2018</v>
      </c>
      <c r="B3">
        <v>2</v>
      </c>
      <c r="C3" s="1">
        <f t="shared" ref="C3:C13" si="0">+$I$6</f>
        <v>796468.76923076925</v>
      </c>
      <c r="D3" s="3">
        <f t="shared" ref="D3:D13" si="1">B3/12</f>
        <v>0.16666666666666666</v>
      </c>
      <c r="E3" s="1">
        <f t="shared" ref="E3:E25" si="2">C3*D3</f>
        <v>132744.79487179487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796468.76923076925</v>
      </c>
      <c r="D4" s="3">
        <f t="shared" si="1"/>
        <v>0.25</v>
      </c>
      <c r="E4" s="1">
        <f t="shared" si="2"/>
        <v>199117.19230769231</v>
      </c>
      <c r="F4" s="2"/>
      <c r="G4" s="2"/>
      <c r="H4" s="1">
        <f>H2*H3</f>
        <v>124249128</v>
      </c>
      <c r="I4" s="1">
        <f>I2*I3</f>
        <v>62124564</v>
      </c>
    </row>
    <row r="5" spans="1:9" x14ac:dyDescent="0.35">
      <c r="A5">
        <v>2018</v>
      </c>
      <c r="B5">
        <v>4</v>
      </c>
      <c r="C5" s="1">
        <f t="shared" si="0"/>
        <v>796468.76923076925</v>
      </c>
      <c r="D5" s="3">
        <f t="shared" si="1"/>
        <v>0.33333333333333331</v>
      </c>
      <c r="E5" s="1">
        <f t="shared" si="2"/>
        <v>265489.58974358975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796468.76923076925</v>
      </c>
      <c r="D6" s="3">
        <f t="shared" si="1"/>
        <v>0.41666666666666669</v>
      </c>
      <c r="E6" s="1">
        <f t="shared" si="2"/>
        <v>331861.98717948719</v>
      </c>
      <c r="F6" s="2"/>
      <c r="G6" s="2"/>
      <c r="H6" s="1">
        <f>H4/H5</f>
        <v>1592937.5384615385</v>
      </c>
      <c r="I6" s="1">
        <f>I4/I5</f>
        <v>796468.76923076925</v>
      </c>
    </row>
    <row r="7" spans="1:9" x14ac:dyDescent="0.35">
      <c r="A7">
        <v>2018</v>
      </c>
      <c r="B7">
        <v>6</v>
      </c>
      <c r="C7" s="1">
        <f t="shared" si="0"/>
        <v>796468.76923076925</v>
      </c>
      <c r="D7" s="3">
        <f t="shared" si="1"/>
        <v>0.5</v>
      </c>
      <c r="E7" s="1">
        <f t="shared" si="2"/>
        <v>398234.38461538462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796468.76923076925</v>
      </c>
      <c r="D8" s="3">
        <f t="shared" si="1"/>
        <v>0.58333333333333337</v>
      </c>
      <c r="E8" s="1">
        <f t="shared" si="2"/>
        <v>464606.78205128212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796468.76923076925</v>
      </c>
      <c r="D9" s="3">
        <f t="shared" si="1"/>
        <v>0.66666666666666663</v>
      </c>
      <c r="E9" s="1">
        <f t="shared" si="2"/>
        <v>530979.1794871795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796468.76923076925</v>
      </c>
      <c r="D10" s="3">
        <f t="shared" si="1"/>
        <v>0.75</v>
      </c>
      <c r="E10" s="1">
        <f t="shared" si="2"/>
        <v>597351.57692307699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796468.76923076925</v>
      </c>
      <c r="D11" s="3">
        <f t="shared" si="1"/>
        <v>0.83333333333333337</v>
      </c>
      <c r="E11" s="1">
        <f t="shared" si="2"/>
        <v>663723.97435897437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796468.76923076925</v>
      </c>
      <c r="D12" s="3">
        <f t="shared" si="1"/>
        <v>0.91666666666666663</v>
      </c>
      <c r="E12" s="1">
        <f t="shared" si="2"/>
        <v>730096.37179487175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796468.76923076925</v>
      </c>
      <c r="D13" s="3">
        <f t="shared" si="1"/>
        <v>1</v>
      </c>
      <c r="E13" s="1">
        <f t="shared" si="2"/>
        <v>796468.76923076925</v>
      </c>
      <c r="F13" s="2"/>
      <c r="G13" s="2">
        <f>SUM(C2:C13)</f>
        <v>9557625.2307692301</v>
      </c>
      <c r="H13" s="2">
        <f>SUM(D2:D13)</f>
        <v>6.5</v>
      </c>
      <c r="I13" s="2">
        <f>SUM(E2:E13)</f>
        <v>5177047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862841.16666666663</v>
      </c>
      <c r="D14" s="3">
        <v>1</v>
      </c>
      <c r="E14" s="1">
        <f t="shared" si="2"/>
        <v>862841.16666666663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862841.16666666663</v>
      </c>
      <c r="D15" s="3">
        <v>1</v>
      </c>
      <c r="E15" s="1">
        <f t="shared" si="2"/>
        <v>862841.16666666663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862841.16666666663</v>
      </c>
      <c r="D16" s="3">
        <v>1</v>
      </c>
      <c r="E16" s="1">
        <f t="shared" si="2"/>
        <v>862841.16666666663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862841.16666666663</v>
      </c>
      <c r="D17" s="3">
        <v>1</v>
      </c>
      <c r="E17" s="1">
        <f t="shared" si="2"/>
        <v>862841.16666666663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862841.16666666663</v>
      </c>
      <c r="D18" s="3">
        <v>1</v>
      </c>
      <c r="E18" s="1">
        <f t="shared" si="2"/>
        <v>862841.16666666663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862841.16666666663</v>
      </c>
      <c r="D19" s="3">
        <v>1</v>
      </c>
      <c r="E19" s="1">
        <f t="shared" si="2"/>
        <v>862841.16666666663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862841.16666666663</v>
      </c>
      <c r="D20" s="3">
        <v>1</v>
      </c>
      <c r="E20" s="1">
        <f t="shared" si="2"/>
        <v>862841.16666666663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862841.16666666663</v>
      </c>
      <c r="D21" s="3">
        <v>1</v>
      </c>
      <c r="E21" s="1">
        <f t="shared" si="2"/>
        <v>862841.16666666663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862841.16666666663</v>
      </c>
      <c r="D22" s="3">
        <v>1</v>
      </c>
      <c r="E22" s="1">
        <f t="shared" si="2"/>
        <v>862841.16666666663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862841.16666666663</v>
      </c>
      <c r="D23" s="3">
        <v>1</v>
      </c>
      <c r="E23" s="1">
        <f t="shared" si="2"/>
        <v>862841.16666666663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862841.16666666663</v>
      </c>
      <c r="D24" s="3">
        <v>1</v>
      </c>
      <c r="E24" s="1">
        <f t="shared" si="2"/>
        <v>862841.16666666663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862841.16666666663</v>
      </c>
      <c r="D25" s="3">
        <v>1</v>
      </c>
      <c r="E25" s="1">
        <f t="shared" si="2"/>
        <v>862841.16666666663</v>
      </c>
      <c r="F25" s="2"/>
      <c r="G25" s="2">
        <f>SUM(C14:C25)</f>
        <v>10354094</v>
      </c>
      <c r="H25" s="2">
        <f>SUM(D14:D25)</f>
        <v>12</v>
      </c>
      <c r="I25" s="2">
        <f>SUM(E14:E25)</f>
        <v>10354094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819450.69230769225</v>
      </c>
      <c r="D2" s="3">
        <f>B2/12</f>
        <v>8.3333333333333329E-2</v>
      </c>
      <c r="E2" s="1">
        <f>C2*D2</f>
        <v>68287.557692307688</v>
      </c>
      <c r="H2" s="1">
        <f>'Annual CDM Inputs'!B11</f>
        <v>10652859</v>
      </c>
      <c r="I2" s="1">
        <f>H2/2</f>
        <v>5326429.5</v>
      </c>
    </row>
    <row r="3" spans="1:9" x14ac:dyDescent="0.35">
      <c r="A3">
        <v>2017</v>
      </c>
      <c r="B3">
        <v>2</v>
      </c>
      <c r="C3" s="1">
        <f t="shared" ref="C3:C13" si="0">+$I$6</f>
        <v>819450.69230769225</v>
      </c>
      <c r="D3" s="3">
        <f t="shared" ref="D3:D13" si="1">B3/12</f>
        <v>0.16666666666666666</v>
      </c>
      <c r="E3" s="1">
        <f t="shared" ref="E3:E25" si="2">C3*D3</f>
        <v>136575.11538461538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819450.69230769225</v>
      </c>
      <c r="D4" s="3">
        <f t="shared" si="1"/>
        <v>0.25</v>
      </c>
      <c r="E4" s="1">
        <f t="shared" si="2"/>
        <v>204862.67307692306</v>
      </c>
      <c r="F4" s="2"/>
      <c r="G4" s="2"/>
      <c r="H4" s="1">
        <f>H2*H3</f>
        <v>127834308</v>
      </c>
      <c r="I4" s="1">
        <f>I2*I3</f>
        <v>63917154</v>
      </c>
    </row>
    <row r="5" spans="1:9" x14ac:dyDescent="0.35">
      <c r="A5">
        <v>2017</v>
      </c>
      <c r="B5">
        <v>4</v>
      </c>
      <c r="C5" s="1">
        <f t="shared" si="0"/>
        <v>819450.69230769225</v>
      </c>
      <c r="D5" s="3">
        <f t="shared" si="1"/>
        <v>0.33333333333333331</v>
      </c>
      <c r="E5" s="1">
        <f t="shared" si="2"/>
        <v>273150.23076923075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819450.69230769225</v>
      </c>
      <c r="D6" s="3">
        <f t="shared" si="1"/>
        <v>0.41666666666666669</v>
      </c>
      <c r="E6" s="1">
        <f t="shared" si="2"/>
        <v>341437.78846153844</v>
      </c>
      <c r="F6" s="2"/>
      <c r="G6" s="2"/>
      <c r="H6" s="1">
        <f>H4/H5</f>
        <v>1638901.3846153845</v>
      </c>
      <c r="I6" s="1">
        <f>I4/I5</f>
        <v>819450.69230769225</v>
      </c>
    </row>
    <row r="7" spans="1:9" x14ac:dyDescent="0.35">
      <c r="A7">
        <v>2017</v>
      </c>
      <c r="B7">
        <v>6</v>
      </c>
      <c r="C7" s="1">
        <f t="shared" si="0"/>
        <v>819450.69230769225</v>
      </c>
      <c r="D7" s="3">
        <f t="shared" si="1"/>
        <v>0.5</v>
      </c>
      <c r="E7" s="1">
        <f t="shared" si="2"/>
        <v>409725.34615384613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819450.69230769225</v>
      </c>
      <c r="D8" s="3">
        <f t="shared" si="1"/>
        <v>0.58333333333333337</v>
      </c>
      <c r="E8" s="1">
        <f t="shared" si="2"/>
        <v>478012.90384615387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819450.69230769225</v>
      </c>
      <c r="D9" s="3">
        <f t="shared" si="1"/>
        <v>0.66666666666666663</v>
      </c>
      <c r="E9" s="1">
        <f t="shared" si="2"/>
        <v>546300.4615384615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819450.69230769225</v>
      </c>
      <c r="D10" s="3">
        <f t="shared" si="1"/>
        <v>0.75</v>
      </c>
      <c r="E10" s="1">
        <f t="shared" si="2"/>
        <v>614588.01923076925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819450.69230769225</v>
      </c>
      <c r="D11" s="3">
        <f t="shared" si="1"/>
        <v>0.83333333333333337</v>
      </c>
      <c r="E11" s="1">
        <f t="shared" si="2"/>
        <v>682875.57692307688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819450.69230769225</v>
      </c>
      <c r="D12" s="3">
        <f t="shared" si="1"/>
        <v>0.91666666666666663</v>
      </c>
      <c r="E12" s="1">
        <f t="shared" si="2"/>
        <v>751163.13461538451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819450.69230769225</v>
      </c>
      <c r="D13" s="3">
        <f t="shared" si="1"/>
        <v>1</v>
      </c>
      <c r="E13" s="1">
        <f t="shared" si="2"/>
        <v>819450.69230769225</v>
      </c>
      <c r="F13" s="2"/>
      <c r="G13" s="2">
        <f>SUM(C2:C13)</f>
        <v>9833408.3076923061</v>
      </c>
      <c r="H13" s="2">
        <f>SUM(D2:D13)</f>
        <v>6.5</v>
      </c>
      <c r="I13" s="2">
        <f>SUM(E2:E13)</f>
        <v>5326429.5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887738.25</v>
      </c>
      <c r="D14" s="3">
        <v>1</v>
      </c>
      <c r="E14" s="1">
        <f t="shared" si="2"/>
        <v>887738.25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887738.25</v>
      </c>
      <c r="D15" s="3">
        <v>1</v>
      </c>
      <c r="E15" s="1">
        <f t="shared" si="2"/>
        <v>887738.25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887738.25</v>
      </c>
      <c r="D16" s="3">
        <v>1</v>
      </c>
      <c r="E16" s="1">
        <f t="shared" si="2"/>
        <v>887738.25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887738.25</v>
      </c>
      <c r="D17" s="3">
        <v>1</v>
      </c>
      <c r="E17" s="1">
        <f t="shared" si="2"/>
        <v>887738.25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887738.25</v>
      </c>
      <c r="D18" s="3">
        <v>1</v>
      </c>
      <c r="E18" s="1">
        <f t="shared" si="2"/>
        <v>887738.25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887738.25</v>
      </c>
      <c r="D19" s="3">
        <v>1</v>
      </c>
      <c r="E19" s="1">
        <f t="shared" si="2"/>
        <v>887738.25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887738.25</v>
      </c>
      <c r="D20" s="3">
        <v>1</v>
      </c>
      <c r="E20" s="1">
        <f t="shared" si="2"/>
        <v>887738.25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887738.25</v>
      </c>
      <c r="D21" s="3">
        <v>1</v>
      </c>
      <c r="E21" s="1">
        <f t="shared" si="2"/>
        <v>887738.25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887738.25</v>
      </c>
      <c r="D22" s="3">
        <v>1</v>
      </c>
      <c r="E22" s="1">
        <f t="shared" si="2"/>
        <v>887738.25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887738.25</v>
      </c>
      <c r="D23" s="3">
        <v>1</v>
      </c>
      <c r="E23" s="1">
        <f t="shared" si="2"/>
        <v>887738.25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887738.25</v>
      </c>
      <c r="D24" s="3">
        <v>1</v>
      </c>
      <c r="E24" s="1">
        <f t="shared" si="2"/>
        <v>887738.25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887738.25</v>
      </c>
      <c r="D25" s="3">
        <v>1</v>
      </c>
      <c r="E25" s="1">
        <f t="shared" si="2"/>
        <v>887738.25</v>
      </c>
      <c r="F25" s="2"/>
      <c r="G25" s="2">
        <f>SUM(C14:C25)</f>
        <v>10652859</v>
      </c>
      <c r="H25" s="2">
        <f>SUM(D14:D25)</f>
        <v>12</v>
      </c>
      <c r="I25" s="2">
        <f>SUM(E14:E25)</f>
        <v>10652859</v>
      </c>
    </row>
    <row r="26" spans="1:9" x14ac:dyDescent="0.35">
      <c r="C26" s="1">
        <f>SUM(C2:C13)</f>
        <v>9833408.3076923061</v>
      </c>
      <c r="E26" s="1">
        <f>SUM(E2:E13)</f>
        <v>5326429.5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712951.76923076925</v>
      </c>
      <c r="D2" s="3">
        <f>B2/12</f>
        <v>8.3333333333333329E-2</v>
      </c>
      <c r="E2" s="1">
        <f>C2*D2</f>
        <v>59412.647435897437</v>
      </c>
      <c r="H2" s="1">
        <f>'Annual CDM Inputs'!B10</f>
        <v>9268373</v>
      </c>
      <c r="I2" s="1">
        <f>H2/2</f>
        <v>4634186.5</v>
      </c>
    </row>
    <row r="3" spans="1:9" x14ac:dyDescent="0.35">
      <c r="A3">
        <v>2016</v>
      </c>
      <c r="B3">
        <v>2</v>
      </c>
      <c r="C3" s="1">
        <f t="shared" ref="C3:C13" si="0">+$I$6</f>
        <v>712951.76923076925</v>
      </c>
      <c r="D3" s="3">
        <f t="shared" ref="D3:D13" si="1">B3/12</f>
        <v>0.16666666666666666</v>
      </c>
      <c r="E3" s="1">
        <f t="shared" ref="E3:E25" si="2">C3*D3</f>
        <v>118825.29487179487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712951.76923076925</v>
      </c>
      <c r="D4" s="3">
        <f t="shared" si="1"/>
        <v>0.25</v>
      </c>
      <c r="E4" s="1">
        <f t="shared" si="2"/>
        <v>178237.94230769231</v>
      </c>
      <c r="F4" s="2"/>
      <c r="G4" s="2"/>
      <c r="H4" s="1">
        <f>H2*H3</f>
        <v>111220476</v>
      </c>
      <c r="I4" s="1">
        <f>I2*I3</f>
        <v>55610238</v>
      </c>
    </row>
    <row r="5" spans="1:9" x14ac:dyDescent="0.35">
      <c r="A5">
        <v>2016</v>
      </c>
      <c r="B5">
        <v>4</v>
      </c>
      <c r="C5" s="1">
        <f t="shared" si="0"/>
        <v>712951.76923076925</v>
      </c>
      <c r="D5" s="3">
        <f t="shared" si="1"/>
        <v>0.33333333333333331</v>
      </c>
      <c r="E5" s="1">
        <f t="shared" si="2"/>
        <v>237650.58974358975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712951.76923076925</v>
      </c>
      <c r="D6" s="3">
        <f t="shared" si="1"/>
        <v>0.41666666666666669</v>
      </c>
      <c r="E6" s="1">
        <f t="shared" si="2"/>
        <v>297063.23717948719</v>
      </c>
      <c r="F6" s="2"/>
      <c r="G6" s="2"/>
      <c r="H6" s="1">
        <f>H4/H5</f>
        <v>1425903.5384615385</v>
      </c>
      <c r="I6" s="1">
        <f>I4/I5</f>
        <v>712951.76923076925</v>
      </c>
    </row>
    <row r="7" spans="1:9" x14ac:dyDescent="0.35">
      <c r="A7">
        <v>2016</v>
      </c>
      <c r="B7">
        <v>6</v>
      </c>
      <c r="C7" s="1">
        <f t="shared" si="0"/>
        <v>712951.76923076925</v>
      </c>
      <c r="D7" s="3">
        <f t="shared" si="1"/>
        <v>0.5</v>
      </c>
      <c r="E7" s="1">
        <f t="shared" si="2"/>
        <v>356475.88461538462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712951.76923076925</v>
      </c>
      <c r="D8" s="3">
        <f t="shared" si="1"/>
        <v>0.58333333333333337</v>
      </c>
      <c r="E8" s="1">
        <f t="shared" si="2"/>
        <v>415888.53205128206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712951.76923076925</v>
      </c>
      <c r="D9" s="3">
        <f t="shared" si="1"/>
        <v>0.66666666666666663</v>
      </c>
      <c r="E9" s="1">
        <f t="shared" si="2"/>
        <v>475301.1794871795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712951.76923076925</v>
      </c>
      <c r="D10" s="3">
        <f t="shared" si="1"/>
        <v>0.75</v>
      </c>
      <c r="E10" s="1">
        <f t="shared" si="2"/>
        <v>534713.82692307699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712951.76923076925</v>
      </c>
      <c r="D11" s="3">
        <f t="shared" si="1"/>
        <v>0.83333333333333337</v>
      </c>
      <c r="E11" s="1">
        <f t="shared" si="2"/>
        <v>594126.47435897437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712951.76923076925</v>
      </c>
      <c r="D12" s="3">
        <f t="shared" si="1"/>
        <v>0.91666666666666663</v>
      </c>
      <c r="E12" s="1">
        <f t="shared" si="2"/>
        <v>653539.12179487175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712951.76923076925</v>
      </c>
      <c r="D13" s="3">
        <f t="shared" si="1"/>
        <v>1</v>
      </c>
      <c r="E13" s="1">
        <f t="shared" si="2"/>
        <v>712951.76923076925</v>
      </c>
      <c r="F13" s="2"/>
      <c r="G13" s="2">
        <f>SUM(C2:C13)</f>
        <v>8555421.2307692301</v>
      </c>
      <c r="H13" s="2">
        <f>SUM(D2:D13)</f>
        <v>6.5</v>
      </c>
      <c r="I13" s="2">
        <f>SUM(E2:E13)</f>
        <v>4634186.5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772364.41666666663</v>
      </c>
      <c r="D14" s="3">
        <v>1</v>
      </c>
      <c r="E14" s="1">
        <f t="shared" si="2"/>
        <v>772364.41666666663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772364.41666666663</v>
      </c>
      <c r="D15" s="3">
        <v>1</v>
      </c>
      <c r="E15" s="1">
        <f t="shared" si="2"/>
        <v>772364.41666666663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772364.41666666663</v>
      </c>
      <c r="D16" s="3">
        <v>1</v>
      </c>
      <c r="E16" s="1">
        <f t="shared" si="2"/>
        <v>772364.41666666663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772364.41666666663</v>
      </c>
      <c r="D17" s="3">
        <v>1</v>
      </c>
      <c r="E17" s="1">
        <f t="shared" si="2"/>
        <v>772364.41666666663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772364.41666666663</v>
      </c>
      <c r="D18" s="3">
        <v>1</v>
      </c>
      <c r="E18" s="1">
        <f t="shared" si="2"/>
        <v>772364.41666666663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772364.41666666663</v>
      </c>
      <c r="D19" s="3">
        <v>1</v>
      </c>
      <c r="E19" s="1">
        <f t="shared" si="2"/>
        <v>772364.41666666663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772364.41666666663</v>
      </c>
      <c r="D20" s="3">
        <v>1</v>
      </c>
      <c r="E20" s="1">
        <f t="shared" si="2"/>
        <v>772364.41666666663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772364.41666666663</v>
      </c>
      <c r="D21" s="3">
        <v>1</v>
      </c>
      <c r="E21" s="1">
        <f t="shared" si="2"/>
        <v>772364.41666666663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772364.41666666663</v>
      </c>
      <c r="D22" s="3">
        <v>1</v>
      </c>
      <c r="E22" s="1">
        <f t="shared" si="2"/>
        <v>772364.41666666663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772364.41666666663</v>
      </c>
      <c r="D23" s="3">
        <v>1</v>
      </c>
      <c r="E23" s="1">
        <f t="shared" si="2"/>
        <v>772364.41666666663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772364.41666666663</v>
      </c>
      <c r="D24" s="3">
        <v>1</v>
      </c>
      <c r="E24" s="1">
        <f t="shared" si="2"/>
        <v>772364.41666666663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772364.41666666663</v>
      </c>
      <c r="D25" s="3">
        <v>1</v>
      </c>
      <c r="E25" s="1">
        <f t="shared" si="2"/>
        <v>772364.41666666663</v>
      </c>
      <c r="F25" s="2"/>
      <c r="G25" s="2">
        <f>SUM(C14:C25)</f>
        <v>9268373</v>
      </c>
      <c r="H25" s="2">
        <f>SUM(D14:D25)</f>
        <v>12</v>
      </c>
      <c r="I25" s="2">
        <f>SUM(E14:E25)</f>
        <v>9268373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738983.30769230775</v>
      </c>
      <c r="D2" s="3">
        <f>B2/12</f>
        <v>8.3333333333333329E-2</v>
      </c>
      <c r="E2" s="1">
        <f>C2*D2</f>
        <v>61581.942307692312</v>
      </c>
      <c r="H2" s="1">
        <f>'Annual CDM Inputs'!B9</f>
        <v>9606783</v>
      </c>
      <c r="I2" s="1">
        <f>H2/2</f>
        <v>4803391.5</v>
      </c>
    </row>
    <row r="3" spans="1:9" x14ac:dyDescent="0.35">
      <c r="A3">
        <v>2015</v>
      </c>
      <c r="B3">
        <v>2</v>
      </c>
      <c r="C3" s="1">
        <f t="shared" ref="C3:C13" si="0">+$I$6</f>
        <v>738983.30769230775</v>
      </c>
      <c r="D3" s="3">
        <f t="shared" ref="D3:D13" si="1">B3/12</f>
        <v>0.16666666666666666</v>
      </c>
      <c r="E3" s="1">
        <f t="shared" ref="E3:E25" si="2">C3*D3</f>
        <v>123163.88461538462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738983.30769230775</v>
      </c>
      <c r="D4" s="3">
        <f t="shared" si="1"/>
        <v>0.25</v>
      </c>
      <c r="E4" s="1">
        <f t="shared" si="2"/>
        <v>184745.82692307694</v>
      </c>
      <c r="F4" s="2"/>
      <c r="G4" s="2"/>
      <c r="H4" s="1">
        <f>H2*H3</f>
        <v>115281396</v>
      </c>
      <c r="I4" s="1">
        <f>I2*I3</f>
        <v>57640698</v>
      </c>
    </row>
    <row r="5" spans="1:9" x14ac:dyDescent="0.35">
      <c r="A5">
        <v>2015</v>
      </c>
      <c r="B5">
        <v>4</v>
      </c>
      <c r="C5" s="1">
        <f t="shared" si="0"/>
        <v>738983.30769230775</v>
      </c>
      <c r="D5" s="3">
        <f t="shared" si="1"/>
        <v>0.33333333333333331</v>
      </c>
      <c r="E5" s="1">
        <f t="shared" si="2"/>
        <v>246327.76923076925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738983.30769230775</v>
      </c>
      <c r="D6" s="3">
        <f t="shared" si="1"/>
        <v>0.41666666666666669</v>
      </c>
      <c r="E6" s="1">
        <f t="shared" si="2"/>
        <v>307909.71153846156</v>
      </c>
      <c r="F6" s="2"/>
      <c r="G6" s="2"/>
      <c r="H6" s="1">
        <f>H4/H5</f>
        <v>1477966.6153846155</v>
      </c>
      <c r="I6" s="6">
        <f>I4/I5</f>
        <v>738983.30769230775</v>
      </c>
    </row>
    <row r="7" spans="1:9" x14ac:dyDescent="0.35">
      <c r="A7">
        <v>2015</v>
      </c>
      <c r="B7">
        <v>6</v>
      </c>
      <c r="C7" s="1">
        <f t="shared" si="0"/>
        <v>738983.30769230775</v>
      </c>
      <c r="D7" s="3">
        <f t="shared" si="1"/>
        <v>0.5</v>
      </c>
      <c r="E7" s="1">
        <f t="shared" si="2"/>
        <v>369491.65384615387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738983.30769230775</v>
      </c>
      <c r="D8" s="3">
        <f t="shared" si="1"/>
        <v>0.58333333333333337</v>
      </c>
      <c r="E8" s="1">
        <f t="shared" si="2"/>
        <v>431073.59615384619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738983.30769230775</v>
      </c>
      <c r="D9" s="3">
        <f t="shared" si="1"/>
        <v>0.66666666666666663</v>
      </c>
      <c r="E9" s="1">
        <f t="shared" si="2"/>
        <v>492655.5384615385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738983.30769230775</v>
      </c>
      <c r="D10" s="3">
        <f t="shared" si="1"/>
        <v>0.75</v>
      </c>
      <c r="E10" s="1">
        <f t="shared" si="2"/>
        <v>554237.48076923075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738983.30769230775</v>
      </c>
      <c r="D11" s="3">
        <f t="shared" si="1"/>
        <v>0.83333333333333337</v>
      </c>
      <c r="E11" s="1">
        <f t="shared" si="2"/>
        <v>615819.42307692312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738983.30769230775</v>
      </c>
      <c r="D12" s="3">
        <f t="shared" si="1"/>
        <v>0.91666666666666663</v>
      </c>
      <c r="E12" s="1">
        <f t="shared" si="2"/>
        <v>677401.36538461538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738983.30769230775</v>
      </c>
      <c r="D13" s="3">
        <f t="shared" si="1"/>
        <v>1</v>
      </c>
      <c r="E13" s="1">
        <f t="shared" si="2"/>
        <v>738983.30769230775</v>
      </c>
      <c r="F13" s="2"/>
      <c r="G13" s="2">
        <f>SUM(C2:C13)</f>
        <v>8867799.6923076939</v>
      </c>
      <c r="H13" s="2">
        <f>SUM(D2:D13)</f>
        <v>6.5</v>
      </c>
      <c r="I13" s="2">
        <f>SUM(E2:E13)</f>
        <v>4803391.5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7">
        <f>$H$2/12</f>
        <v>800565.25</v>
      </c>
      <c r="D14" s="3">
        <v>1</v>
      </c>
      <c r="E14" s="1">
        <f t="shared" si="2"/>
        <v>800565.25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800565.25</v>
      </c>
      <c r="D15" s="3">
        <v>1</v>
      </c>
      <c r="E15" s="1">
        <f t="shared" si="2"/>
        <v>800565.25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800565.25</v>
      </c>
      <c r="D16" s="3">
        <v>1</v>
      </c>
      <c r="E16" s="1">
        <f t="shared" si="2"/>
        <v>800565.25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800565.25</v>
      </c>
      <c r="D17" s="3">
        <v>1</v>
      </c>
      <c r="E17" s="1">
        <f t="shared" si="2"/>
        <v>800565.25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800565.25</v>
      </c>
      <c r="D18" s="3">
        <v>1</v>
      </c>
      <c r="E18" s="1">
        <f t="shared" si="2"/>
        <v>800565.25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800565.25</v>
      </c>
      <c r="D19" s="3">
        <v>1</v>
      </c>
      <c r="E19" s="1">
        <f t="shared" si="2"/>
        <v>800565.25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800565.25</v>
      </c>
      <c r="D20" s="3">
        <v>1</v>
      </c>
      <c r="E20" s="1">
        <f t="shared" si="2"/>
        <v>800565.25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800565.25</v>
      </c>
      <c r="D21" s="3">
        <v>1</v>
      </c>
      <c r="E21" s="1">
        <f t="shared" si="2"/>
        <v>800565.25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800565.25</v>
      </c>
      <c r="D22" s="3">
        <v>1</v>
      </c>
      <c r="E22" s="1">
        <f t="shared" si="2"/>
        <v>800565.25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800565.25</v>
      </c>
      <c r="D23" s="3">
        <v>1</v>
      </c>
      <c r="E23" s="1">
        <f t="shared" si="2"/>
        <v>800565.25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800565.25</v>
      </c>
      <c r="D24" s="3">
        <v>1</v>
      </c>
      <c r="E24" s="1">
        <f t="shared" si="2"/>
        <v>800565.25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800565.25</v>
      </c>
      <c r="D25" s="3">
        <v>1</v>
      </c>
      <c r="E25" s="1">
        <f t="shared" si="2"/>
        <v>800565.25</v>
      </c>
      <c r="F25" s="2"/>
      <c r="G25" s="2">
        <f>SUM(C14:C25)</f>
        <v>9606783</v>
      </c>
      <c r="H25" s="2">
        <f>SUM(D14:D25)</f>
        <v>12</v>
      </c>
      <c r="I25" s="2">
        <f>SUM(E14:E25)</f>
        <v>9606783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I5" sqref="I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663615.74192307692</v>
      </c>
      <c r="D2" s="3">
        <f>B2/12</f>
        <v>8.3333333333333329E-2</v>
      </c>
      <c r="E2" s="1">
        <f>C2*D2</f>
        <v>55301.311826923076</v>
      </c>
      <c r="H2" s="1">
        <f>'Annual CDM Inputs'!B8</f>
        <v>8627004.6449999996</v>
      </c>
      <c r="I2" s="1">
        <f>H2/2</f>
        <v>4313502.3224999998</v>
      </c>
      <c r="J2" s="5"/>
    </row>
    <row r="3" spans="1:10" x14ac:dyDescent="0.35">
      <c r="A3">
        <v>2014</v>
      </c>
      <c r="B3">
        <v>2</v>
      </c>
      <c r="C3" s="1">
        <f t="shared" ref="C3:C13" si="0">+$I$6</f>
        <v>663615.74192307692</v>
      </c>
      <c r="D3" s="3">
        <f t="shared" ref="D3:D13" si="1">B3/12</f>
        <v>0.16666666666666666</v>
      </c>
      <c r="E3" s="1">
        <f t="shared" ref="E3:E25" si="2">C3*D3</f>
        <v>110602.62365384615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663615.74192307692</v>
      </c>
      <c r="D4" s="3">
        <f t="shared" si="1"/>
        <v>0.25</v>
      </c>
      <c r="E4" s="1">
        <f t="shared" si="2"/>
        <v>165903.93548076923</v>
      </c>
      <c r="F4" s="2"/>
      <c r="G4" s="2"/>
      <c r="H4" s="1">
        <f>H2*H3</f>
        <v>103524055.73999999</v>
      </c>
      <c r="I4" s="1">
        <f>I2*I3</f>
        <v>51762027.869999997</v>
      </c>
      <c r="J4" s="1"/>
    </row>
    <row r="5" spans="1:10" x14ac:dyDescent="0.35">
      <c r="A5">
        <v>2014</v>
      </c>
      <c r="B5">
        <v>4</v>
      </c>
      <c r="C5" s="1">
        <f t="shared" si="0"/>
        <v>663615.74192307692</v>
      </c>
      <c r="D5" s="3">
        <f t="shared" si="1"/>
        <v>0.33333333333333331</v>
      </c>
      <c r="E5" s="1">
        <f t="shared" si="2"/>
        <v>221205.24730769231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663615.74192307692</v>
      </c>
      <c r="D6" s="3">
        <f t="shared" si="1"/>
        <v>0.41666666666666669</v>
      </c>
      <c r="E6" s="1">
        <f t="shared" si="2"/>
        <v>276506.55913461541</v>
      </c>
      <c r="F6" s="2"/>
      <c r="G6" s="2"/>
      <c r="H6" s="1">
        <f>H4/H5</f>
        <v>1327231.4838461538</v>
      </c>
      <c r="I6" s="6">
        <f>I4/I5</f>
        <v>663615.74192307692</v>
      </c>
      <c r="J6" s="1"/>
    </row>
    <row r="7" spans="1:10" x14ac:dyDescent="0.35">
      <c r="A7">
        <v>2014</v>
      </c>
      <c r="B7">
        <v>6</v>
      </c>
      <c r="C7" s="1">
        <f t="shared" si="0"/>
        <v>663615.74192307692</v>
      </c>
      <c r="D7" s="3">
        <f t="shared" si="1"/>
        <v>0.5</v>
      </c>
      <c r="E7" s="1">
        <f t="shared" si="2"/>
        <v>331807.87096153846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663615.74192307692</v>
      </c>
      <c r="D8" s="3">
        <f t="shared" si="1"/>
        <v>0.58333333333333337</v>
      </c>
      <c r="E8" s="1">
        <f t="shared" si="2"/>
        <v>387109.18278846156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663615.74192307692</v>
      </c>
      <c r="D9" s="3">
        <f t="shared" si="1"/>
        <v>0.66666666666666663</v>
      </c>
      <c r="E9" s="1">
        <f t="shared" si="2"/>
        <v>442410.49461538461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663615.74192307692</v>
      </c>
      <c r="D10" s="3">
        <f t="shared" si="1"/>
        <v>0.75</v>
      </c>
      <c r="E10" s="1">
        <f t="shared" si="2"/>
        <v>497711.80644230766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663615.74192307692</v>
      </c>
      <c r="D11" s="3">
        <f t="shared" si="1"/>
        <v>0.83333333333333337</v>
      </c>
      <c r="E11" s="1">
        <f t="shared" si="2"/>
        <v>553013.11826923082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663615.74192307692</v>
      </c>
      <c r="D12" s="3">
        <f t="shared" si="1"/>
        <v>0.91666666666666663</v>
      </c>
      <c r="E12" s="1">
        <f t="shared" si="2"/>
        <v>608314.43009615387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663615.74192307692</v>
      </c>
      <c r="D13" s="3">
        <f t="shared" si="1"/>
        <v>1</v>
      </c>
      <c r="E13" s="1">
        <f t="shared" si="2"/>
        <v>663615.74192307692</v>
      </c>
      <c r="F13" s="2"/>
      <c r="G13" s="2">
        <f>SUM(C2:C13)</f>
        <v>7963388.9030769235</v>
      </c>
      <c r="H13" s="2">
        <f>SUM(D2:D13)</f>
        <v>6.5</v>
      </c>
      <c r="I13" s="2">
        <f>SUM(E2:E13)</f>
        <v>4313502.3224999998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7">
        <f>$H$2/12</f>
        <v>718917.05374999996</v>
      </c>
      <c r="D14" s="3">
        <v>1</v>
      </c>
      <c r="E14" s="1">
        <f t="shared" si="2"/>
        <v>718917.05374999996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718917.05374999996</v>
      </c>
      <c r="D15" s="3">
        <v>1</v>
      </c>
      <c r="E15" s="1">
        <f t="shared" si="2"/>
        <v>718917.05374999996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718917.05374999996</v>
      </c>
      <c r="D16" s="3">
        <v>1</v>
      </c>
      <c r="E16" s="1">
        <f t="shared" si="2"/>
        <v>718917.05374999996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718917.05374999996</v>
      </c>
      <c r="D17" s="3">
        <v>1</v>
      </c>
      <c r="E17" s="1">
        <f t="shared" si="2"/>
        <v>718917.05374999996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718917.05374999996</v>
      </c>
      <c r="D18" s="3">
        <v>1</v>
      </c>
      <c r="E18" s="1">
        <f t="shared" si="2"/>
        <v>718917.05374999996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718917.05374999996</v>
      </c>
      <c r="D19" s="3">
        <v>1</v>
      </c>
      <c r="E19" s="1">
        <f t="shared" si="2"/>
        <v>718917.05374999996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718917.05374999996</v>
      </c>
      <c r="D20" s="3">
        <v>1</v>
      </c>
      <c r="E20" s="1">
        <f t="shared" si="2"/>
        <v>718917.05374999996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718917.05374999996</v>
      </c>
      <c r="D21" s="3">
        <v>1</v>
      </c>
      <c r="E21" s="1">
        <f t="shared" si="2"/>
        <v>718917.05374999996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718917.05374999996</v>
      </c>
      <c r="D22" s="3">
        <v>1</v>
      </c>
      <c r="E22" s="1">
        <f t="shared" si="2"/>
        <v>718917.05374999996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718917.05374999996</v>
      </c>
      <c r="D23" s="3">
        <v>1</v>
      </c>
      <c r="E23" s="1">
        <f t="shared" si="2"/>
        <v>718917.05374999996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718917.05374999996</v>
      </c>
      <c r="D24" s="3">
        <v>1</v>
      </c>
      <c r="E24" s="1">
        <f t="shared" si="2"/>
        <v>718917.05374999996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718917.05374999996</v>
      </c>
      <c r="D25" s="3">
        <v>1</v>
      </c>
      <c r="E25" s="1">
        <f t="shared" si="2"/>
        <v>718917.05374999996</v>
      </c>
      <c r="F25" s="2"/>
      <c r="G25" s="2">
        <f>SUM(C14:C25)</f>
        <v>8627004.6449999996</v>
      </c>
      <c r="H25" s="2">
        <f>SUM(D14:D25)</f>
        <v>12</v>
      </c>
      <c r="I25" s="2">
        <f>SUM(E14:E25)</f>
        <v>8627004.6449999996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9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3" sqref="J23"/>
    </sheetView>
  </sheetViews>
  <sheetFormatPr defaultColWidth="9.1796875" defaultRowHeight="14.5" x14ac:dyDescent="0.35"/>
  <cols>
    <col min="1" max="2" width="10.453125" customWidth="1"/>
    <col min="3" max="3" width="15.453125" style="13" customWidth="1"/>
    <col min="4" max="4" width="11.54296875" style="15" bestFit="1" customWidth="1"/>
    <col min="5" max="5" width="17.26953125" style="15" customWidth="1"/>
    <col min="6" max="6" width="17.7265625" style="15" bestFit="1" customWidth="1"/>
    <col min="7" max="7" width="18.1796875" style="15" bestFit="1" customWidth="1"/>
    <col min="8" max="8" width="12.7265625" bestFit="1" customWidth="1"/>
    <col min="9" max="9" width="8.54296875" style="32" customWidth="1"/>
    <col min="10" max="10" width="20.453125" style="15" bestFit="1" customWidth="1"/>
    <col min="11" max="11" width="23.453125" style="15" bestFit="1" customWidth="1"/>
    <col min="12" max="12" width="18.453125" style="15" bestFit="1" customWidth="1"/>
    <col min="14" max="14" width="23.453125" customWidth="1"/>
    <col min="15" max="15" width="16" bestFit="1" customWidth="1"/>
    <col min="16" max="16" width="18.453125" bestFit="1" customWidth="1"/>
  </cols>
  <sheetData>
    <row r="1" spans="1:16" s="9" customFormat="1" ht="78" customHeight="1" x14ac:dyDescent="0.35">
      <c r="A1" s="8" t="s">
        <v>0</v>
      </c>
      <c r="B1" s="8" t="s">
        <v>1</v>
      </c>
      <c r="C1" s="11" t="s">
        <v>3</v>
      </c>
      <c r="D1" s="12" t="s">
        <v>4</v>
      </c>
      <c r="E1" s="12" t="s">
        <v>8</v>
      </c>
      <c r="F1" s="12" t="s">
        <v>10</v>
      </c>
      <c r="G1" s="12" t="s">
        <v>11</v>
      </c>
      <c r="I1" s="31" t="s">
        <v>0</v>
      </c>
      <c r="J1" s="12" t="s">
        <v>12</v>
      </c>
      <c r="K1" s="36" t="s">
        <v>13</v>
      </c>
      <c r="L1" s="36" t="s">
        <v>14</v>
      </c>
      <c r="O1"/>
      <c r="P1"/>
    </row>
    <row r="2" spans="1:16" x14ac:dyDescent="0.35">
      <c r="A2" s="4">
        <v>2011</v>
      </c>
      <c r="B2" s="4">
        <v>1</v>
      </c>
      <c r="C2" s="13">
        <f>'2011'!E2</f>
        <v>51022.174272644988</v>
      </c>
      <c r="D2" s="14">
        <f>C2</f>
        <v>51022.174272644988</v>
      </c>
      <c r="E2" s="34"/>
      <c r="G2" s="35"/>
      <c r="I2" s="32">
        <v>2025</v>
      </c>
      <c r="J2" s="37">
        <f>('Annual CDM Inputs'!C19-'Annual CDM Inputs'!C18)/1000</f>
        <v>6613.3909999999996</v>
      </c>
      <c r="K2" s="37">
        <f t="shared" ref="K2:K7" si="0">SUMIFS($F$2:$F$241,$A$2:$A$241,I2)</f>
        <v>4315.670420940166</v>
      </c>
      <c r="L2" s="14">
        <f>SUM($J$2:J2)-K2</f>
        <v>2297.7205790598337</v>
      </c>
      <c r="N2" s="1"/>
    </row>
    <row r="3" spans="1:16" x14ac:dyDescent="0.35">
      <c r="A3" s="4">
        <v>2011</v>
      </c>
      <c r="B3" s="4">
        <f>B2+1</f>
        <v>2</v>
      </c>
      <c r="C3" s="13">
        <f>'2011'!E3</f>
        <v>102044.34854528998</v>
      </c>
      <c r="D3" s="14">
        <f t="shared" ref="D3:D13" si="1">C3</f>
        <v>102044.34854528998</v>
      </c>
      <c r="E3" s="34"/>
      <c r="G3" s="35"/>
      <c r="I3" s="32">
        <v>2026</v>
      </c>
      <c r="J3" s="37">
        <f>('Annual CDM Inputs'!C20-'Annual CDM Inputs'!C19)/1000</f>
        <v>6243.357</v>
      </c>
      <c r="K3" s="37">
        <f t="shared" si="0"/>
        <v>10754.637268162396</v>
      </c>
      <c r="L3" s="14">
        <f>SUM($J$2:J3)-K3</f>
        <v>2102.1107318376035</v>
      </c>
      <c r="N3" s="1"/>
    </row>
    <row r="4" spans="1:16" x14ac:dyDescent="0.35">
      <c r="A4" s="4">
        <v>2011</v>
      </c>
      <c r="B4" s="4">
        <f t="shared" ref="B4:B13" si="2">B3+1</f>
        <v>3</v>
      </c>
      <c r="C4" s="13">
        <f>'2011'!E4</f>
        <v>153066.52281793498</v>
      </c>
      <c r="D4" s="14">
        <f t="shared" si="1"/>
        <v>153066.52281793498</v>
      </c>
      <c r="E4" s="34"/>
      <c r="G4" s="35"/>
      <c r="I4" s="32">
        <v>2027</v>
      </c>
      <c r="J4" s="37">
        <f>('Annual CDM Inputs'!C21-'Annual CDM Inputs'!C20)/1000</f>
        <v>6493.0910000000003</v>
      </c>
      <c r="K4" s="37">
        <f t="shared" si="0"/>
        <v>17103.086629273508</v>
      </c>
      <c r="L4" s="14">
        <f>SUM($J$2:J4)-K4</f>
        <v>2246.7523707264918</v>
      </c>
      <c r="N4" s="1"/>
    </row>
    <row r="5" spans="1:16" x14ac:dyDescent="0.35">
      <c r="A5" s="4">
        <v>2011</v>
      </c>
      <c r="B5" s="4">
        <f t="shared" si="2"/>
        <v>4</v>
      </c>
      <c r="C5" s="13">
        <f>'2011'!E5</f>
        <v>204088.69709057995</v>
      </c>
      <c r="D5" s="14">
        <f t="shared" si="1"/>
        <v>204088.69709057995</v>
      </c>
      <c r="E5" s="34"/>
      <c r="G5" s="35"/>
      <c r="I5" s="32">
        <v>2028</v>
      </c>
      <c r="J5" s="37">
        <f>('Annual CDM Inputs'!C22-'Annual CDM Inputs'!C21)/1000</f>
        <v>6817.7460000000001</v>
      </c>
      <c r="K5" s="37">
        <f t="shared" si="0"/>
        <v>23621.151184829047</v>
      </c>
      <c r="L5" s="14">
        <f>SUM($J$2:J5)-K5</f>
        <v>2546.4338151709526</v>
      </c>
      <c r="N5" s="1"/>
    </row>
    <row r="6" spans="1:16" x14ac:dyDescent="0.35">
      <c r="A6" s="4">
        <v>2011</v>
      </c>
      <c r="B6" s="4">
        <f t="shared" si="2"/>
        <v>5</v>
      </c>
      <c r="C6" s="13">
        <f>'2011'!E6</f>
        <v>255110.87136322499</v>
      </c>
      <c r="D6" s="14">
        <f t="shared" si="1"/>
        <v>255110.87136322499</v>
      </c>
      <c r="E6" s="34"/>
      <c r="G6" s="35"/>
      <c r="I6" s="32">
        <v>2029</v>
      </c>
      <c r="J6" s="37">
        <f>('Annual CDM Inputs'!C23-'Annual CDM Inputs'!C22)/1000</f>
        <v>7192.7219999999998</v>
      </c>
      <c r="K6" s="37">
        <f t="shared" si="0"/>
        <v>30462.209115384609</v>
      </c>
      <c r="L6" s="14">
        <f>SUM($J$2:J6)-K6</f>
        <v>2898.0978846153921</v>
      </c>
      <c r="N6" s="1"/>
    </row>
    <row r="7" spans="1:16" x14ac:dyDescent="0.35">
      <c r="A7" s="4">
        <v>2011</v>
      </c>
      <c r="B7" s="4">
        <f t="shared" si="2"/>
        <v>6</v>
      </c>
      <c r="C7" s="13">
        <f>'2011'!E7</f>
        <v>306133.04563586996</v>
      </c>
      <c r="D7" s="14">
        <f t="shared" si="1"/>
        <v>306133.04563586996</v>
      </c>
      <c r="E7" s="34"/>
      <c r="G7" s="35"/>
      <c r="I7" s="32">
        <v>2030</v>
      </c>
      <c r="J7" s="37">
        <f>('Annual CDM Inputs'!C24-'Annual CDM Inputs'!C23)/1000</f>
        <v>7624.2849999999999</v>
      </c>
      <c r="K7" s="37">
        <f t="shared" si="0"/>
        <v>37681.558143162401</v>
      </c>
      <c r="L7" s="14">
        <f>SUM($J$2:J7)-K7</f>
        <v>3303.0338568376028</v>
      </c>
      <c r="N7" s="1"/>
    </row>
    <row r="8" spans="1:16" x14ac:dyDescent="0.35">
      <c r="A8" s="4">
        <v>2011</v>
      </c>
      <c r="B8" s="4">
        <f t="shared" si="2"/>
        <v>7</v>
      </c>
      <c r="C8" s="13">
        <f>'2011'!E8</f>
        <v>357155.21990851499</v>
      </c>
      <c r="D8" s="14">
        <f t="shared" si="1"/>
        <v>357155.21990851499</v>
      </c>
      <c r="E8" s="34"/>
      <c r="G8" s="35"/>
    </row>
    <row r="9" spans="1:16" x14ac:dyDescent="0.35">
      <c r="A9" s="4">
        <v>2011</v>
      </c>
      <c r="B9" s="4">
        <f t="shared" si="2"/>
        <v>8</v>
      </c>
      <c r="C9" s="13">
        <f>'2011'!E9</f>
        <v>408177.39418115991</v>
      </c>
      <c r="D9" s="14">
        <f t="shared" si="1"/>
        <v>408177.39418115991</v>
      </c>
      <c r="E9" s="34"/>
      <c r="G9" s="35"/>
    </row>
    <row r="10" spans="1:16" x14ac:dyDescent="0.35">
      <c r="A10" s="4">
        <v>2011</v>
      </c>
      <c r="B10" s="4">
        <f t="shared" si="2"/>
        <v>9</v>
      </c>
      <c r="C10" s="13">
        <f>'2011'!E10</f>
        <v>459199.56845380494</v>
      </c>
      <c r="D10" s="14">
        <f t="shared" si="1"/>
        <v>459199.56845380494</v>
      </c>
      <c r="E10" s="34"/>
      <c r="G10" s="35"/>
    </row>
    <row r="11" spans="1:16" x14ac:dyDescent="0.35">
      <c r="A11" s="4">
        <v>2011</v>
      </c>
      <c r="B11" s="4">
        <f t="shared" si="2"/>
        <v>10</v>
      </c>
      <c r="C11" s="13">
        <f>'2011'!E11</f>
        <v>510221.74272644997</v>
      </c>
      <c r="D11" s="14">
        <f t="shared" si="1"/>
        <v>510221.74272644997</v>
      </c>
      <c r="E11" s="34"/>
      <c r="G11" s="35"/>
    </row>
    <row r="12" spans="1:16" x14ac:dyDescent="0.35">
      <c r="A12" s="4">
        <v>2011</v>
      </c>
      <c r="B12" s="4">
        <f t="shared" si="2"/>
        <v>11</v>
      </c>
      <c r="C12" s="13">
        <f>'2011'!E12</f>
        <v>561243.91699909489</v>
      </c>
      <c r="D12" s="14">
        <f t="shared" si="1"/>
        <v>561243.91699909489</v>
      </c>
      <c r="E12" s="34"/>
      <c r="G12" s="35"/>
    </row>
    <row r="13" spans="1:16" x14ac:dyDescent="0.35">
      <c r="A13" s="4">
        <v>2011</v>
      </c>
      <c r="B13" s="4">
        <f t="shared" si="2"/>
        <v>12</v>
      </c>
      <c r="C13" s="13">
        <f>'2011'!E13</f>
        <v>612266.09127173992</v>
      </c>
      <c r="D13" s="14">
        <f t="shared" si="1"/>
        <v>612266.09127173992</v>
      </c>
      <c r="E13" s="35">
        <f>AVERAGE(D2:D13)/1000</f>
        <v>331.64413277219245</v>
      </c>
      <c r="F13" s="15">
        <v>0</v>
      </c>
      <c r="G13" s="35">
        <f>E13</f>
        <v>331.64413277219245</v>
      </c>
    </row>
    <row r="14" spans="1:16" x14ac:dyDescent="0.35">
      <c r="A14" s="4">
        <f>A2+1</f>
        <v>2012</v>
      </c>
      <c r="B14" s="4">
        <f>B2</f>
        <v>1</v>
      </c>
      <c r="C14" s="13">
        <f>+'2012'!E2+('2011'!E14-'2011'!E2)</f>
        <v>302193.53769111563</v>
      </c>
      <c r="D14" s="14">
        <f t="shared" ref="D14:D45" si="3">C14+D2</f>
        <v>353215.71196376061</v>
      </c>
      <c r="E14" s="35">
        <f t="shared" ref="E14:E77" si="4">AVERAGE(D3:D14)/1000</f>
        <v>356.82692757978543</v>
      </c>
      <c r="F14" s="15">
        <v>0</v>
      </c>
      <c r="G14" s="35">
        <f t="shared" ref="G14:G77" si="5">E14</f>
        <v>356.82692757978543</v>
      </c>
    </row>
    <row r="15" spans="1:16" x14ac:dyDescent="0.35">
      <c r="A15" s="4">
        <f t="shared" ref="A15:A78" si="6">A3+1</f>
        <v>2012</v>
      </c>
      <c r="B15" s="4">
        <f t="shared" ref="B15:B78" si="7">B3</f>
        <v>2</v>
      </c>
      <c r="C15" s="13">
        <f>+'2012'!E3+('2011'!E15-'2011'!E3)</f>
        <v>272742.94261003879</v>
      </c>
      <c r="D15" s="14">
        <f t="shared" si="3"/>
        <v>374787.29115532874</v>
      </c>
      <c r="E15" s="35">
        <f t="shared" si="4"/>
        <v>379.55550613062201</v>
      </c>
      <c r="F15" s="15">
        <v>0</v>
      </c>
      <c r="G15" s="35">
        <f t="shared" si="5"/>
        <v>379.55550613062201</v>
      </c>
    </row>
    <row r="16" spans="1:16" x14ac:dyDescent="0.35">
      <c r="A16" s="4">
        <f t="shared" si="6"/>
        <v>2012</v>
      </c>
      <c r="B16" s="4">
        <f t="shared" si="7"/>
        <v>3</v>
      </c>
      <c r="C16" s="13">
        <f>+'2012'!E4+('2011'!E16-'2011'!E4)</f>
        <v>243292.34752896195</v>
      </c>
      <c r="D16" s="14">
        <f t="shared" si="3"/>
        <v>396358.87034689693</v>
      </c>
      <c r="E16" s="35">
        <f t="shared" si="4"/>
        <v>399.82986842470217</v>
      </c>
      <c r="F16" s="15">
        <v>0</v>
      </c>
      <c r="G16" s="35">
        <f t="shared" si="5"/>
        <v>399.82986842470217</v>
      </c>
    </row>
    <row r="17" spans="1:7" x14ac:dyDescent="0.35">
      <c r="A17" s="4">
        <f t="shared" si="6"/>
        <v>2012</v>
      </c>
      <c r="B17" s="4">
        <f t="shared" si="7"/>
        <v>4</v>
      </c>
      <c r="C17" s="13">
        <f>+'2012'!E5+('2011'!E17-'2011'!E5)</f>
        <v>213841.75244788514</v>
      </c>
      <c r="D17" s="14">
        <f t="shared" si="3"/>
        <v>417930.44953846512</v>
      </c>
      <c r="E17" s="35">
        <f t="shared" si="4"/>
        <v>417.65001446202604</v>
      </c>
      <c r="F17" s="15">
        <v>0</v>
      </c>
      <c r="G17" s="35">
        <f t="shared" si="5"/>
        <v>417.65001446202604</v>
      </c>
    </row>
    <row r="18" spans="1:7" x14ac:dyDescent="0.35">
      <c r="A18" s="4">
        <f t="shared" si="6"/>
        <v>2012</v>
      </c>
      <c r="B18" s="4">
        <f t="shared" si="7"/>
        <v>5</v>
      </c>
      <c r="C18" s="13">
        <f>+'2012'!E6+('2011'!E18-'2011'!E6)</f>
        <v>184391.15736680827</v>
      </c>
      <c r="D18" s="14">
        <f t="shared" si="3"/>
        <v>439502.02873003326</v>
      </c>
      <c r="E18" s="35">
        <f t="shared" si="4"/>
        <v>433.01594424259321</v>
      </c>
      <c r="F18" s="15">
        <v>0</v>
      </c>
      <c r="G18" s="35">
        <f t="shared" si="5"/>
        <v>433.01594424259321</v>
      </c>
    </row>
    <row r="19" spans="1:7" x14ac:dyDescent="0.35">
      <c r="A19" s="4">
        <f t="shared" si="6"/>
        <v>2012</v>
      </c>
      <c r="B19" s="4">
        <f t="shared" si="7"/>
        <v>6</v>
      </c>
      <c r="C19" s="13">
        <f>+'2012'!E7+('2011'!E19-'2011'!E7)</f>
        <v>154940.56228573146</v>
      </c>
      <c r="D19" s="14">
        <f t="shared" si="3"/>
        <v>461073.60792160139</v>
      </c>
      <c r="E19" s="35">
        <f t="shared" si="4"/>
        <v>445.92765776640414</v>
      </c>
      <c r="F19" s="15">
        <v>0</v>
      </c>
      <c r="G19" s="35">
        <f t="shared" si="5"/>
        <v>445.92765776640414</v>
      </c>
    </row>
    <row r="20" spans="1:7" x14ac:dyDescent="0.35">
      <c r="A20" s="4">
        <f t="shared" si="6"/>
        <v>2012</v>
      </c>
      <c r="B20" s="4">
        <f t="shared" si="7"/>
        <v>7</v>
      </c>
      <c r="C20" s="13">
        <f>+'2012'!E8+('2011'!E20-'2011'!E8)</f>
        <v>125489.96720465459</v>
      </c>
      <c r="D20" s="14">
        <f t="shared" si="3"/>
        <v>482645.18711316958</v>
      </c>
      <c r="E20" s="35">
        <f t="shared" si="4"/>
        <v>456.38515503345872</v>
      </c>
      <c r="F20" s="15">
        <v>0</v>
      </c>
      <c r="G20" s="35">
        <f t="shared" si="5"/>
        <v>456.38515503345872</v>
      </c>
    </row>
    <row r="21" spans="1:7" x14ac:dyDescent="0.35">
      <c r="A21" s="4">
        <f t="shared" si="6"/>
        <v>2012</v>
      </c>
      <c r="B21" s="4">
        <f t="shared" si="7"/>
        <v>8</v>
      </c>
      <c r="C21" s="13">
        <f>+'2012'!E9+('2011'!E21-'2011'!E9)</f>
        <v>96039.372123577807</v>
      </c>
      <c r="D21" s="14">
        <f t="shared" si="3"/>
        <v>504216.76630473771</v>
      </c>
      <c r="E21" s="35">
        <f t="shared" si="4"/>
        <v>464.388436043757</v>
      </c>
      <c r="F21" s="15">
        <v>0</v>
      </c>
      <c r="G21" s="35">
        <f t="shared" si="5"/>
        <v>464.388436043757</v>
      </c>
    </row>
    <row r="22" spans="1:7" x14ac:dyDescent="0.35">
      <c r="A22" s="4">
        <f t="shared" si="6"/>
        <v>2012</v>
      </c>
      <c r="B22" s="4">
        <f t="shared" si="7"/>
        <v>9</v>
      </c>
      <c r="C22" s="13">
        <f>+'2012'!E10+('2011'!E22-'2011'!E10)</f>
        <v>66588.777042500966</v>
      </c>
      <c r="D22" s="14">
        <f t="shared" si="3"/>
        <v>525788.34549630596</v>
      </c>
      <c r="E22" s="35">
        <f t="shared" si="4"/>
        <v>469.9375007972987</v>
      </c>
      <c r="F22" s="15">
        <v>0</v>
      </c>
      <c r="G22" s="35">
        <f t="shared" si="5"/>
        <v>469.9375007972987</v>
      </c>
    </row>
    <row r="23" spans="1:7" x14ac:dyDescent="0.35">
      <c r="A23" s="4">
        <f t="shared" si="6"/>
        <v>2012</v>
      </c>
      <c r="B23" s="4">
        <f t="shared" si="7"/>
        <v>10</v>
      </c>
      <c r="C23" s="13">
        <f>+'2012'!E11+('2011'!E23-'2011'!E11)</f>
        <v>37138.181961424096</v>
      </c>
      <c r="D23" s="14">
        <f t="shared" si="3"/>
        <v>547359.92468787404</v>
      </c>
      <c r="E23" s="35">
        <f t="shared" si="4"/>
        <v>473.03234929408393</v>
      </c>
      <c r="F23" s="15">
        <v>0</v>
      </c>
      <c r="G23" s="35">
        <f t="shared" si="5"/>
        <v>473.03234929408393</v>
      </c>
    </row>
    <row r="24" spans="1:7" x14ac:dyDescent="0.35">
      <c r="A24" s="4">
        <f t="shared" si="6"/>
        <v>2012</v>
      </c>
      <c r="B24" s="4">
        <f t="shared" si="7"/>
        <v>11</v>
      </c>
      <c r="C24" s="13">
        <f>+'2012'!E12+('2011'!E24-'2011'!E12)</f>
        <v>7687.5868803473131</v>
      </c>
      <c r="D24" s="14">
        <f t="shared" si="3"/>
        <v>568931.50387944223</v>
      </c>
      <c r="E24" s="35">
        <f t="shared" si="4"/>
        <v>473.67298153411292</v>
      </c>
      <c r="F24" s="15">
        <v>0</v>
      </c>
      <c r="G24" s="35">
        <f t="shared" si="5"/>
        <v>473.67298153411292</v>
      </c>
    </row>
    <row r="25" spans="1:7" x14ac:dyDescent="0.35">
      <c r="A25" s="4">
        <f t="shared" si="6"/>
        <v>2012</v>
      </c>
      <c r="B25" s="4">
        <f t="shared" si="7"/>
        <v>12</v>
      </c>
      <c r="C25" s="13">
        <f>+'2012'!E13+('2011'!E25-'2011'!E13)</f>
        <v>-21763.008200729557</v>
      </c>
      <c r="D25" s="14">
        <f t="shared" si="3"/>
        <v>590503.08307101042</v>
      </c>
      <c r="E25" s="35">
        <f t="shared" si="4"/>
        <v>471.8593975173855</v>
      </c>
      <c r="F25" s="15">
        <v>0</v>
      </c>
      <c r="G25" s="35">
        <f t="shared" si="5"/>
        <v>471.8593975173855</v>
      </c>
    </row>
    <row r="26" spans="1:7" x14ac:dyDescent="0.35">
      <c r="A26" s="4">
        <f t="shared" si="6"/>
        <v>2013</v>
      </c>
      <c r="B26" s="4">
        <f t="shared" si="7"/>
        <v>1</v>
      </c>
      <c r="C26" s="13">
        <f>+'2013'!E2+('2012'!E14-'2012'!E2)</f>
        <v>259119.1659171512</v>
      </c>
      <c r="D26" s="14">
        <f t="shared" si="3"/>
        <v>612334.87788091181</v>
      </c>
      <c r="E26" s="35">
        <f t="shared" si="4"/>
        <v>493.45266134381478</v>
      </c>
      <c r="F26" s="15">
        <v>0</v>
      </c>
      <c r="G26" s="35">
        <f t="shared" si="5"/>
        <v>493.45266134381478</v>
      </c>
    </row>
    <row r="27" spans="1:7" x14ac:dyDescent="0.35">
      <c r="A27" s="4">
        <f t="shared" si="6"/>
        <v>2013</v>
      </c>
      <c r="B27" s="4">
        <f t="shared" si="7"/>
        <v>2</v>
      </c>
      <c r="C27" s="13">
        <f>+'2013'!E3+('2012'!E15-'2012'!E3)</f>
        <v>237807.80234391635</v>
      </c>
      <c r="D27" s="14">
        <f t="shared" si="3"/>
        <v>612595.09349924512</v>
      </c>
      <c r="E27" s="35">
        <f t="shared" si="4"/>
        <v>513.26997820580777</v>
      </c>
      <c r="F27" s="15">
        <v>0</v>
      </c>
      <c r="G27" s="35">
        <f t="shared" si="5"/>
        <v>513.26997820580777</v>
      </c>
    </row>
    <row r="28" spans="1:7" x14ac:dyDescent="0.35">
      <c r="A28" s="4">
        <f t="shared" si="6"/>
        <v>2013</v>
      </c>
      <c r="B28" s="4">
        <f t="shared" si="7"/>
        <v>3</v>
      </c>
      <c r="C28" s="13">
        <f>+'2013'!E4+('2012'!E16-'2012'!E4)</f>
        <v>216496.43877068156</v>
      </c>
      <c r="D28" s="14">
        <f t="shared" si="3"/>
        <v>612855.30911757844</v>
      </c>
      <c r="E28" s="35">
        <f t="shared" si="4"/>
        <v>531.31134810336459</v>
      </c>
      <c r="F28" s="15">
        <v>0</v>
      </c>
      <c r="G28" s="35">
        <f t="shared" si="5"/>
        <v>531.31134810336459</v>
      </c>
    </row>
    <row r="29" spans="1:7" x14ac:dyDescent="0.35">
      <c r="A29" s="4">
        <f t="shared" si="6"/>
        <v>2013</v>
      </c>
      <c r="B29" s="4">
        <f t="shared" si="7"/>
        <v>4</v>
      </c>
      <c r="C29" s="13">
        <f>+'2013'!E5+('2012'!E17-'2012'!E5)</f>
        <v>195185.07519744674</v>
      </c>
      <c r="D29" s="14">
        <f t="shared" si="3"/>
        <v>613115.52473591187</v>
      </c>
      <c r="E29" s="35">
        <f t="shared" si="4"/>
        <v>547.57677103648507</v>
      </c>
      <c r="F29" s="15">
        <v>0</v>
      </c>
      <c r="G29" s="35">
        <f t="shared" si="5"/>
        <v>547.57677103648507</v>
      </c>
    </row>
    <row r="30" spans="1:7" x14ac:dyDescent="0.35">
      <c r="A30" s="4">
        <f t="shared" si="6"/>
        <v>2013</v>
      </c>
      <c r="B30" s="4">
        <f t="shared" si="7"/>
        <v>5</v>
      </c>
      <c r="C30" s="13">
        <f>+'2013'!E6+('2012'!E18-'2012'!E6)</f>
        <v>173873.71162421189</v>
      </c>
      <c r="D30" s="14">
        <f t="shared" si="3"/>
        <v>613375.74035424518</v>
      </c>
      <c r="E30" s="35">
        <f t="shared" si="4"/>
        <v>562.06624700516954</v>
      </c>
      <c r="F30" s="15">
        <v>0</v>
      </c>
      <c r="G30" s="35">
        <f t="shared" si="5"/>
        <v>562.06624700516954</v>
      </c>
    </row>
    <row r="31" spans="1:7" x14ac:dyDescent="0.35">
      <c r="A31" s="4">
        <f t="shared" si="6"/>
        <v>2013</v>
      </c>
      <c r="B31" s="4">
        <f t="shared" si="7"/>
        <v>6</v>
      </c>
      <c r="C31" s="13">
        <f>+'2013'!E7+('2012'!E19-'2012'!E7)</f>
        <v>152562.34805097707</v>
      </c>
      <c r="D31" s="14">
        <f t="shared" si="3"/>
        <v>613635.95597257849</v>
      </c>
      <c r="E31" s="35">
        <f t="shared" si="4"/>
        <v>574.77977600941745</v>
      </c>
      <c r="F31" s="15">
        <v>0</v>
      </c>
      <c r="G31" s="35">
        <f t="shared" si="5"/>
        <v>574.77977600941745</v>
      </c>
    </row>
    <row r="32" spans="1:7" x14ac:dyDescent="0.35">
      <c r="A32" s="4">
        <f t="shared" si="6"/>
        <v>2013</v>
      </c>
      <c r="B32" s="4">
        <f t="shared" si="7"/>
        <v>7</v>
      </c>
      <c r="C32" s="13">
        <f>+'2013'!E8+('2012'!E20-'2012'!E8)</f>
        <v>131250.98447774225</v>
      </c>
      <c r="D32" s="14">
        <f t="shared" si="3"/>
        <v>613896.17159091181</v>
      </c>
      <c r="E32" s="35">
        <f t="shared" si="4"/>
        <v>585.71735804922946</v>
      </c>
      <c r="F32" s="15">
        <v>0</v>
      </c>
      <c r="G32" s="35">
        <f t="shared" si="5"/>
        <v>585.71735804922946</v>
      </c>
    </row>
    <row r="33" spans="1:7" x14ac:dyDescent="0.35">
      <c r="A33" s="4">
        <f t="shared" si="6"/>
        <v>2013</v>
      </c>
      <c r="B33" s="4">
        <f t="shared" si="7"/>
        <v>8</v>
      </c>
      <c r="C33" s="13">
        <f>+'2013'!E9+('2012'!E21-'2012'!E9)</f>
        <v>109939.62090450745</v>
      </c>
      <c r="D33" s="14">
        <f t="shared" si="3"/>
        <v>614156.38720924512</v>
      </c>
      <c r="E33" s="35">
        <f t="shared" si="4"/>
        <v>594.87899312460502</v>
      </c>
      <c r="F33" s="15">
        <v>0</v>
      </c>
      <c r="G33" s="35">
        <f t="shared" si="5"/>
        <v>594.87899312460502</v>
      </c>
    </row>
    <row r="34" spans="1:7" x14ac:dyDescent="0.35">
      <c r="A34" s="4">
        <f t="shared" si="6"/>
        <v>2013</v>
      </c>
      <c r="B34" s="4">
        <f t="shared" si="7"/>
        <v>9</v>
      </c>
      <c r="C34" s="13">
        <f>+'2013'!E10+('2012'!E22-'2012'!E10)</f>
        <v>88628.257331272587</v>
      </c>
      <c r="D34" s="14">
        <f t="shared" si="3"/>
        <v>614416.60282757855</v>
      </c>
      <c r="E34" s="35">
        <f t="shared" si="4"/>
        <v>602.26468123554446</v>
      </c>
      <c r="F34" s="15">
        <v>0</v>
      </c>
      <c r="G34" s="35">
        <f t="shared" si="5"/>
        <v>602.26468123554446</v>
      </c>
    </row>
    <row r="35" spans="1:7" x14ac:dyDescent="0.35">
      <c r="A35" s="4">
        <f t="shared" si="6"/>
        <v>2013</v>
      </c>
      <c r="B35" s="4">
        <f t="shared" si="7"/>
        <v>10</v>
      </c>
      <c r="C35" s="13">
        <f>+'2013'!E11+('2012'!E23-'2012'!E11)</f>
        <v>67316.893758037768</v>
      </c>
      <c r="D35" s="14">
        <f t="shared" si="3"/>
        <v>614676.81844591186</v>
      </c>
      <c r="E35" s="35">
        <f t="shared" si="4"/>
        <v>607.87442238204756</v>
      </c>
      <c r="F35" s="15">
        <v>0</v>
      </c>
      <c r="G35" s="35">
        <f t="shared" si="5"/>
        <v>607.87442238204756</v>
      </c>
    </row>
    <row r="36" spans="1:7" x14ac:dyDescent="0.35">
      <c r="A36" s="4">
        <f t="shared" si="6"/>
        <v>2013</v>
      </c>
      <c r="B36" s="4">
        <f t="shared" si="7"/>
        <v>11</v>
      </c>
      <c r="C36" s="13">
        <f>+'2013'!E12+('2012'!E24-'2012'!E12)</f>
        <v>46005.530184802963</v>
      </c>
      <c r="D36" s="14">
        <f t="shared" si="3"/>
        <v>614937.03406424518</v>
      </c>
      <c r="E36" s="35">
        <f t="shared" si="4"/>
        <v>611.70821656411454</v>
      </c>
      <c r="F36" s="15">
        <v>0</v>
      </c>
      <c r="G36" s="35">
        <f t="shared" si="5"/>
        <v>611.70821656411454</v>
      </c>
    </row>
    <row r="37" spans="1:7" x14ac:dyDescent="0.35">
      <c r="A37" s="4">
        <f t="shared" si="6"/>
        <v>2013</v>
      </c>
      <c r="B37" s="4">
        <f t="shared" si="7"/>
        <v>12</v>
      </c>
      <c r="C37" s="13">
        <f>+'2013'!E13+('2012'!E25-'2012'!E13)</f>
        <v>24694.166611568133</v>
      </c>
      <c r="D37" s="14">
        <f t="shared" si="3"/>
        <v>615197.24968257861</v>
      </c>
      <c r="E37" s="35">
        <f t="shared" si="4"/>
        <v>613.76606378174517</v>
      </c>
      <c r="F37" s="15">
        <v>0</v>
      </c>
      <c r="G37" s="35">
        <f t="shared" si="5"/>
        <v>613.76606378174517</v>
      </c>
    </row>
    <row r="38" spans="1:7" x14ac:dyDescent="0.35">
      <c r="A38" s="4">
        <f t="shared" si="6"/>
        <v>2014</v>
      </c>
      <c r="B38" s="4">
        <f t="shared" si="7"/>
        <v>1</v>
      </c>
      <c r="C38" s="13">
        <f>+'2014'!E2+('2013'!E14-'2013'!E2)</f>
        <v>58423.899246923072</v>
      </c>
      <c r="D38" s="14">
        <f t="shared" si="3"/>
        <v>670758.77712783485</v>
      </c>
      <c r="E38" s="35">
        <f t="shared" si="4"/>
        <v>618.6347220523221</v>
      </c>
      <c r="F38" s="15">
        <v>0</v>
      </c>
      <c r="G38" s="35">
        <f t="shared" si="5"/>
        <v>618.6347220523221</v>
      </c>
    </row>
    <row r="39" spans="1:7" x14ac:dyDescent="0.35">
      <c r="A39" s="4">
        <f t="shared" si="6"/>
        <v>2014</v>
      </c>
      <c r="B39" s="4">
        <f t="shared" si="7"/>
        <v>2</v>
      </c>
      <c r="C39" s="13">
        <f>+'2014'!E3+('2013'!E15-'2013'!E3)</f>
        <v>113464.99545551282</v>
      </c>
      <c r="D39" s="14">
        <f t="shared" si="3"/>
        <v>726060.0889547579</v>
      </c>
      <c r="E39" s="35">
        <f t="shared" si="4"/>
        <v>628.09013834028144</v>
      </c>
      <c r="F39" s="15">
        <v>0</v>
      </c>
      <c r="G39" s="35">
        <f t="shared" si="5"/>
        <v>628.09013834028144</v>
      </c>
    </row>
    <row r="40" spans="1:7" x14ac:dyDescent="0.35">
      <c r="A40" s="4">
        <f t="shared" si="6"/>
        <v>2014</v>
      </c>
      <c r="B40" s="4">
        <f t="shared" si="7"/>
        <v>3</v>
      </c>
      <c r="C40" s="13">
        <f>+'2014'!E4+('2013'!E16-'2013'!E4)</f>
        <v>168506.09166410257</v>
      </c>
      <c r="D40" s="14">
        <f t="shared" si="3"/>
        <v>781361.40078168106</v>
      </c>
      <c r="E40" s="35">
        <f t="shared" si="4"/>
        <v>642.1323126456233</v>
      </c>
      <c r="F40" s="15">
        <v>0</v>
      </c>
      <c r="G40" s="35">
        <f t="shared" si="5"/>
        <v>642.1323126456233</v>
      </c>
    </row>
    <row r="41" spans="1:7" x14ac:dyDescent="0.35">
      <c r="A41" s="4">
        <f t="shared" si="6"/>
        <v>2014</v>
      </c>
      <c r="B41" s="4">
        <f t="shared" si="7"/>
        <v>4</v>
      </c>
      <c r="C41" s="13">
        <f>+'2014'!E5+('2013'!E17-'2013'!E5)</f>
        <v>223547.1878726923</v>
      </c>
      <c r="D41" s="14">
        <f t="shared" si="3"/>
        <v>836662.71260860423</v>
      </c>
      <c r="E41" s="35">
        <f t="shared" si="4"/>
        <v>660.76124496834768</v>
      </c>
      <c r="F41" s="15">
        <v>0</v>
      </c>
      <c r="G41" s="35">
        <f t="shared" si="5"/>
        <v>660.76124496834768</v>
      </c>
    </row>
    <row r="42" spans="1:7" x14ac:dyDescent="0.35">
      <c r="A42" s="4">
        <f t="shared" si="6"/>
        <v>2014</v>
      </c>
      <c r="B42" s="4">
        <f t="shared" si="7"/>
        <v>5</v>
      </c>
      <c r="C42" s="13">
        <f>+'2014'!E6+('2013'!E18-'2013'!E6)</f>
        <v>278588.28408128209</v>
      </c>
      <c r="D42" s="14">
        <f t="shared" si="3"/>
        <v>891964.02443552727</v>
      </c>
      <c r="E42" s="35">
        <f t="shared" si="4"/>
        <v>683.97693530845459</v>
      </c>
      <c r="F42" s="15">
        <v>0</v>
      </c>
      <c r="G42" s="35">
        <f t="shared" si="5"/>
        <v>683.97693530845459</v>
      </c>
    </row>
    <row r="43" spans="1:7" x14ac:dyDescent="0.35">
      <c r="A43" s="4">
        <f t="shared" si="6"/>
        <v>2014</v>
      </c>
      <c r="B43" s="4">
        <f t="shared" si="7"/>
        <v>6</v>
      </c>
      <c r="C43" s="13">
        <f>+'2014'!E7+('2013'!E19-'2013'!E7)</f>
        <v>333629.38028987177</v>
      </c>
      <c r="D43" s="14">
        <f t="shared" si="3"/>
        <v>947265.33626245032</v>
      </c>
      <c r="E43" s="35">
        <f t="shared" si="4"/>
        <v>711.7793836659439</v>
      </c>
      <c r="F43" s="15">
        <v>0</v>
      </c>
      <c r="G43" s="35">
        <f t="shared" si="5"/>
        <v>711.7793836659439</v>
      </c>
    </row>
    <row r="44" spans="1:7" x14ac:dyDescent="0.35">
      <c r="A44" s="4">
        <f t="shared" si="6"/>
        <v>2014</v>
      </c>
      <c r="B44" s="4">
        <f t="shared" si="7"/>
        <v>7</v>
      </c>
      <c r="C44" s="13">
        <f>+'2014'!E8+('2013'!E20-'2013'!E8)</f>
        <v>388670.47649846156</v>
      </c>
      <c r="D44" s="14">
        <f t="shared" si="3"/>
        <v>1002566.6480893734</v>
      </c>
      <c r="E44" s="35">
        <f t="shared" si="4"/>
        <v>744.16859004081562</v>
      </c>
      <c r="F44" s="15">
        <v>0</v>
      </c>
      <c r="G44" s="35">
        <f t="shared" si="5"/>
        <v>744.16859004081562</v>
      </c>
    </row>
    <row r="45" spans="1:7" x14ac:dyDescent="0.35">
      <c r="A45" s="4">
        <f t="shared" si="6"/>
        <v>2014</v>
      </c>
      <c r="B45" s="4">
        <f t="shared" si="7"/>
        <v>8</v>
      </c>
      <c r="C45" s="13">
        <f>+'2014'!E9+('2013'!E21-'2013'!E9)</f>
        <v>443711.57270705129</v>
      </c>
      <c r="D45" s="14">
        <f t="shared" si="3"/>
        <v>1057867.9599162964</v>
      </c>
      <c r="E45" s="35">
        <f t="shared" si="4"/>
        <v>781.14455443306997</v>
      </c>
      <c r="F45" s="15">
        <v>0</v>
      </c>
      <c r="G45" s="35">
        <f t="shared" si="5"/>
        <v>781.14455443306997</v>
      </c>
    </row>
    <row r="46" spans="1:7" x14ac:dyDescent="0.35">
      <c r="A46" s="4">
        <f t="shared" si="6"/>
        <v>2014</v>
      </c>
      <c r="B46" s="4">
        <f t="shared" si="7"/>
        <v>9</v>
      </c>
      <c r="C46" s="13">
        <f>+'2014'!E10+('2013'!E22-'2013'!E10)</f>
        <v>498752.66891564097</v>
      </c>
      <c r="D46" s="14">
        <f t="shared" ref="D46:D77" si="8">C46+D34</f>
        <v>1113169.2717432196</v>
      </c>
      <c r="E46" s="35">
        <f t="shared" si="4"/>
        <v>822.70727684270685</v>
      </c>
      <c r="F46" s="15">
        <v>0</v>
      </c>
      <c r="G46" s="35">
        <f t="shared" si="5"/>
        <v>822.70727684270685</v>
      </c>
    </row>
    <row r="47" spans="1:7" x14ac:dyDescent="0.35">
      <c r="A47" s="4">
        <f t="shared" si="6"/>
        <v>2014</v>
      </c>
      <c r="B47" s="4">
        <f t="shared" si="7"/>
        <v>10</v>
      </c>
      <c r="C47" s="13">
        <f>+'2014'!E11+('2013'!E23-'2013'!E11)</f>
        <v>553793.76512423088</v>
      </c>
      <c r="D47" s="14">
        <f t="shared" si="8"/>
        <v>1168470.5835701427</v>
      </c>
      <c r="E47" s="35">
        <f t="shared" si="4"/>
        <v>868.85675726972602</v>
      </c>
      <c r="F47" s="15">
        <v>0</v>
      </c>
      <c r="G47" s="35">
        <f t="shared" si="5"/>
        <v>868.85675726972602</v>
      </c>
    </row>
    <row r="48" spans="1:7" x14ac:dyDescent="0.35">
      <c r="A48" s="4">
        <f t="shared" si="6"/>
        <v>2014</v>
      </c>
      <c r="B48" s="4">
        <f t="shared" si="7"/>
        <v>11</v>
      </c>
      <c r="C48" s="13">
        <f>+'2014'!E12+('2013'!E24-'2013'!E12)</f>
        <v>608834.8613328205</v>
      </c>
      <c r="D48" s="14">
        <f t="shared" si="8"/>
        <v>1223771.8953970657</v>
      </c>
      <c r="E48" s="35">
        <f t="shared" si="4"/>
        <v>919.59299571412771</v>
      </c>
      <c r="F48" s="15">
        <v>0</v>
      </c>
      <c r="G48" s="35">
        <f t="shared" si="5"/>
        <v>919.59299571412771</v>
      </c>
    </row>
    <row r="49" spans="1:7" x14ac:dyDescent="0.35">
      <c r="A49" s="4">
        <f t="shared" si="6"/>
        <v>2014</v>
      </c>
      <c r="B49" s="4">
        <f t="shared" si="7"/>
        <v>12</v>
      </c>
      <c r="C49" s="13">
        <f>+'2014'!E13+('2013'!E25-'2013'!E13)</f>
        <v>663875.95754141023</v>
      </c>
      <c r="D49" s="14">
        <f t="shared" si="8"/>
        <v>1279073.2072239888</v>
      </c>
      <c r="E49" s="35">
        <f t="shared" si="4"/>
        <v>974.91599217591192</v>
      </c>
      <c r="F49" s="15">
        <v>0</v>
      </c>
      <c r="G49" s="35">
        <f t="shared" si="5"/>
        <v>974.91599217591192</v>
      </c>
    </row>
    <row r="50" spans="1:7" x14ac:dyDescent="0.35">
      <c r="A50" s="4">
        <f t="shared" si="6"/>
        <v>2015</v>
      </c>
      <c r="B50" s="4">
        <f t="shared" si="7"/>
        <v>1</v>
      </c>
      <c r="C50" s="13">
        <f>+'2015'!E2+('2014'!E14-'2014'!E2)</f>
        <v>725197.68423076929</v>
      </c>
      <c r="D50" s="14">
        <f t="shared" si="8"/>
        <v>1395956.461358604</v>
      </c>
      <c r="E50" s="35">
        <f t="shared" si="4"/>
        <v>1035.3491325284758</v>
      </c>
      <c r="F50" s="15">
        <v>0</v>
      </c>
      <c r="G50" s="35">
        <f t="shared" si="5"/>
        <v>1035.3491325284758</v>
      </c>
    </row>
    <row r="51" spans="1:7" x14ac:dyDescent="0.35">
      <c r="A51" s="4">
        <f t="shared" si="6"/>
        <v>2015</v>
      </c>
      <c r="B51" s="4">
        <f t="shared" si="7"/>
        <v>2</v>
      </c>
      <c r="C51" s="13">
        <f>+'2015'!E3+('2014'!E15-'2014'!E3)</f>
        <v>731478.31471153849</v>
      </c>
      <c r="D51" s="14">
        <f t="shared" si="8"/>
        <v>1457538.4036662965</v>
      </c>
      <c r="E51" s="35">
        <f t="shared" si="4"/>
        <v>1096.3056587544374</v>
      </c>
      <c r="F51" s="15">
        <v>0</v>
      </c>
      <c r="G51" s="35">
        <f t="shared" si="5"/>
        <v>1096.3056587544374</v>
      </c>
    </row>
    <row r="52" spans="1:7" x14ac:dyDescent="0.35">
      <c r="A52" s="4">
        <f t="shared" si="6"/>
        <v>2015</v>
      </c>
      <c r="B52" s="4">
        <f t="shared" si="7"/>
        <v>3</v>
      </c>
      <c r="C52" s="13">
        <f>+'2015'!E4+('2014'!E16-'2014'!E4)</f>
        <v>737758.9451923077</v>
      </c>
      <c r="D52" s="14">
        <f t="shared" si="8"/>
        <v>1519120.3459739888</v>
      </c>
      <c r="E52" s="35">
        <f t="shared" si="4"/>
        <v>1157.7855708537966</v>
      </c>
      <c r="F52" s="15">
        <v>0</v>
      </c>
      <c r="G52" s="35">
        <f t="shared" si="5"/>
        <v>1157.7855708537966</v>
      </c>
    </row>
    <row r="53" spans="1:7" x14ac:dyDescent="0.35">
      <c r="A53" s="4">
        <f t="shared" si="6"/>
        <v>2015</v>
      </c>
      <c r="B53" s="4">
        <f t="shared" si="7"/>
        <v>4</v>
      </c>
      <c r="C53" s="13">
        <f>+'2015'!E5+('2014'!E17-'2014'!E5)</f>
        <v>744039.57567307691</v>
      </c>
      <c r="D53" s="14">
        <f t="shared" si="8"/>
        <v>1580702.288281681</v>
      </c>
      <c r="E53" s="35">
        <f t="shared" si="4"/>
        <v>1219.788868826553</v>
      </c>
      <c r="F53" s="15">
        <v>0</v>
      </c>
      <c r="G53" s="35">
        <f t="shared" si="5"/>
        <v>1219.788868826553</v>
      </c>
    </row>
    <row r="54" spans="1:7" x14ac:dyDescent="0.35">
      <c r="A54" s="4">
        <f t="shared" si="6"/>
        <v>2015</v>
      </c>
      <c r="B54" s="4">
        <f t="shared" si="7"/>
        <v>5</v>
      </c>
      <c r="C54" s="13">
        <f>+'2015'!E6+('2014'!E18-'2014'!E6)</f>
        <v>750320.20615384611</v>
      </c>
      <c r="D54" s="14">
        <f t="shared" si="8"/>
        <v>1642284.2305893735</v>
      </c>
      <c r="E54" s="35">
        <f t="shared" si="4"/>
        <v>1282.3155526727069</v>
      </c>
      <c r="F54" s="15">
        <v>0</v>
      </c>
      <c r="G54" s="35">
        <f t="shared" si="5"/>
        <v>1282.3155526727069</v>
      </c>
    </row>
    <row r="55" spans="1:7" x14ac:dyDescent="0.35">
      <c r="A55" s="4">
        <f t="shared" si="6"/>
        <v>2015</v>
      </c>
      <c r="B55" s="4">
        <f t="shared" si="7"/>
        <v>6</v>
      </c>
      <c r="C55" s="13">
        <f>+'2015'!E7+('2014'!E19-'2014'!E7)</f>
        <v>756600.83663461544</v>
      </c>
      <c r="D55" s="14">
        <f t="shared" si="8"/>
        <v>1703866.1728970658</v>
      </c>
      <c r="E55" s="35">
        <f t="shared" si="4"/>
        <v>1345.3656223922578</v>
      </c>
      <c r="F55" s="15">
        <v>0</v>
      </c>
      <c r="G55" s="35">
        <f t="shared" si="5"/>
        <v>1345.3656223922578</v>
      </c>
    </row>
    <row r="56" spans="1:7" x14ac:dyDescent="0.35">
      <c r="A56" s="4">
        <f t="shared" si="6"/>
        <v>2015</v>
      </c>
      <c r="B56" s="4">
        <f t="shared" si="7"/>
        <v>7</v>
      </c>
      <c r="C56" s="13">
        <f>+'2015'!E8+('2014'!E20-'2014'!E8)</f>
        <v>762881.46711538453</v>
      </c>
      <c r="D56" s="14">
        <f t="shared" si="8"/>
        <v>1765448.115204758</v>
      </c>
      <c r="E56" s="35">
        <f t="shared" si="4"/>
        <v>1408.9390779852067</v>
      </c>
      <c r="F56" s="15">
        <v>0</v>
      </c>
      <c r="G56" s="35">
        <f t="shared" si="5"/>
        <v>1408.9390779852067</v>
      </c>
    </row>
    <row r="57" spans="1:7" x14ac:dyDescent="0.35">
      <c r="A57" s="4">
        <f t="shared" si="6"/>
        <v>2015</v>
      </c>
      <c r="B57" s="4">
        <f t="shared" si="7"/>
        <v>8</v>
      </c>
      <c r="C57" s="13">
        <f>+'2015'!E9+('2014'!E21-'2014'!E9)</f>
        <v>769162.09759615385</v>
      </c>
      <c r="D57" s="14">
        <f t="shared" si="8"/>
        <v>1827030.0575124503</v>
      </c>
      <c r="E57" s="35">
        <f t="shared" si="4"/>
        <v>1473.0359194515527</v>
      </c>
      <c r="F57" s="15">
        <v>0</v>
      </c>
      <c r="G57" s="35">
        <f t="shared" si="5"/>
        <v>1473.0359194515527</v>
      </c>
    </row>
    <row r="58" spans="1:7" x14ac:dyDescent="0.35">
      <c r="A58" s="4">
        <f t="shared" si="6"/>
        <v>2015</v>
      </c>
      <c r="B58" s="4">
        <f t="shared" si="7"/>
        <v>9</v>
      </c>
      <c r="C58" s="13">
        <f>+'2015'!E10+('2014'!E22-'2014'!E10)</f>
        <v>775442.72807692306</v>
      </c>
      <c r="D58" s="14">
        <f t="shared" si="8"/>
        <v>1888611.9998201425</v>
      </c>
      <c r="E58" s="35">
        <f t="shared" si="4"/>
        <v>1537.6561467912964</v>
      </c>
      <c r="F58" s="15">
        <v>0</v>
      </c>
      <c r="G58" s="35">
        <f t="shared" si="5"/>
        <v>1537.6561467912964</v>
      </c>
    </row>
    <row r="59" spans="1:7" x14ac:dyDescent="0.35">
      <c r="A59" s="4">
        <f t="shared" si="6"/>
        <v>2015</v>
      </c>
      <c r="B59" s="4">
        <f t="shared" si="7"/>
        <v>10</v>
      </c>
      <c r="C59" s="13">
        <f>+'2015'!E11+('2014'!E23-'2014'!E11)</f>
        <v>781723.35855769226</v>
      </c>
      <c r="D59" s="14">
        <f t="shared" si="8"/>
        <v>1950193.942127835</v>
      </c>
      <c r="E59" s="35">
        <f t="shared" si="4"/>
        <v>1602.7997600044375</v>
      </c>
      <c r="F59" s="15">
        <v>0</v>
      </c>
      <c r="G59" s="35">
        <f t="shared" si="5"/>
        <v>1602.7997600044375</v>
      </c>
    </row>
    <row r="60" spans="1:7" x14ac:dyDescent="0.35">
      <c r="A60" s="4">
        <f t="shared" si="6"/>
        <v>2015</v>
      </c>
      <c r="B60" s="4">
        <f t="shared" si="7"/>
        <v>11</v>
      </c>
      <c r="C60" s="13">
        <f>+'2015'!E12+('2014'!E24-'2014'!E12)</f>
        <v>788003.98903846147</v>
      </c>
      <c r="D60" s="14">
        <f t="shared" si="8"/>
        <v>2011775.884435527</v>
      </c>
      <c r="E60" s="35">
        <f t="shared" si="4"/>
        <v>1668.4667590909758</v>
      </c>
      <c r="F60" s="15">
        <v>0</v>
      </c>
      <c r="G60" s="35">
        <f t="shared" si="5"/>
        <v>1668.4667590909758</v>
      </c>
    </row>
    <row r="61" spans="1:7" x14ac:dyDescent="0.35">
      <c r="A61" s="4">
        <f t="shared" si="6"/>
        <v>2015</v>
      </c>
      <c r="B61" s="4">
        <f t="shared" si="7"/>
        <v>12</v>
      </c>
      <c r="C61" s="13">
        <f>+'2015'!E13+('2014'!E25-'2014'!E13)</f>
        <v>794284.61951923079</v>
      </c>
      <c r="D61" s="14">
        <f t="shared" si="8"/>
        <v>2073357.8267432195</v>
      </c>
      <c r="E61" s="35">
        <f t="shared" si="4"/>
        <v>1734.6571440509117</v>
      </c>
      <c r="F61" s="15">
        <v>0</v>
      </c>
      <c r="G61" s="35">
        <f t="shared" si="5"/>
        <v>1734.6571440509117</v>
      </c>
    </row>
    <row r="62" spans="1:7" x14ac:dyDescent="0.35">
      <c r="A62" s="4">
        <f t="shared" si="6"/>
        <v>2016</v>
      </c>
      <c r="B62" s="4">
        <f t="shared" si="7"/>
        <v>1</v>
      </c>
      <c r="C62" s="13">
        <f>('2015'!E14-'2015'!E2)+'2016'!E2</f>
        <v>798395.95512820524</v>
      </c>
      <c r="D62" s="14">
        <f t="shared" si="8"/>
        <v>2194352.416486809</v>
      </c>
      <c r="E62" s="35">
        <f t="shared" si="4"/>
        <v>1801.1901403115958</v>
      </c>
      <c r="F62" s="15">
        <v>0</v>
      </c>
      <c r="G62" s="35">
        <f t="shared" si="5"/>
        <v>1801.1901403115958</v>
      </c>
    </row>
    <row r="63" spans="1:7" x14ac:dyDescent="0.35">
      <c r="A63" s="4">
        <f t="shared" si="6"/>
        <v>2016</v>
      </c>
      <c r="B63" s="4">
        <f t="shared" si="7"/>
        <v>2</v>
      </c>
      <c r="C63" s="13">
        <f>('2015'!E15-'2015'!E3)+'2016'!E3</f>
        <v>796226.66025641025</v>
      </c>
      <c r="D63" s="14">
        <f t="shared" si="8"/>
        <v>2253765.063922707</v>
      </c>
      <c r="E63" s="35">
        <f t="shared" si="4"/>
        <v>1867.54236199963</v>
      </c>
      <c r="F63" s="15">
        <v>0</v>
      </c>
      <c r="G63" s="35">
        <f t="shared" si="5"/>
        <v>1867.54236199963</v>
      </c>
    </row>
    <row r="64" spans="1:7" x14ac:dyDescent="0.35">
      <c r="A64" s="4">
        <f t="shared" si="6"/>
        <v>2016</v>
      </c>
      <c r="B64" s="4">
        <f t="shared" si="7"/>
        <v>3</v>
      </c>
      <c r="C64" s="13">
        <f>('2015'!E16-'2015'!E4)+'2016'!E4</f>
        <v>794057.36538461526</v>
      </c>
      <c r="D64" s="14">
        <f t="shared" si="8"/>
        <v>2313177.711358604</v>
      </c>
      <c r="E64" s="35">
        <f t="shared" si="4"/>
        <v>1933.7138091150143</v>
      </c>
      <c r="F64" s="15">
        <v>0</v>
      </c>
      <c r="G64" s="35">
        <f t="shared" si="5"/>
        <v>1933.7138091150143</v>
      </c>
    </row>
    <row r="65" spans="1:7" x14ac:dyDescent="0.35">
      <c r="A65" s="4">
        <f t="shared" si="6"/>
        <v>2016</v>
      </c>
      <c r="B65" s="4">
        <f t="shared" si="7"/>
        <v>4</v>
      </c>
      <c r="C65" s="13">
        <f>('2015'!E17-'2015'!E5)+'2016'!E5</f>
        <v>791888.0705128205</v>
      </c>
      <c r="D65" s="14">
        <f t="shared" si="8"/>
        <v>2372590.3587945015</v>
      </c>
      <c r="E65" s="35">
        <f t="shared" si="4"/>
        <v>1999.7044816577493</v>
      </c>
      <c r="F65" s="15">
        <v>0</v>
      </c>
      <c r="G65" s="35">
        <f t="shared" si="5"/>
        <v>1999.7044816577493</v>
      </c>
    </row>
    <row r="66" spans="1:7" x14ac:dyDescent="0.35">
      <c r="A66" s="4">
        <f t="shared" si="6"/>
        <v>2016</v>
      </c>
      <c r="B66" s="4">
        <f t="shared" si="7"/>
        <v>5</v>
      </c>
      <c r="C66" s="13">
        <f>('2015'!E18-'2015'!E6)+'2016'!E6</f>
        <v>789718.77564102563</v>
      </c>
      <c r="D66" s="14">
        <f t="shared" si="8"/>
        <v>2432003.006230399</v>
      </c>
      <c r="E66" s="35">
        <f t="shared" si="4"/>
        <v>2065.5143796278348</v>
      </c>
      <c r="F66" s="15">
        <v>0</v>
      </c>
      <c r="G66" s="35">
        <f t="shared" si="5"/>
        <v>2065.5143796278348</v>
      </c>
    </row>
    <row r="67" spans="1:7" x14ac:dyDescent="0.35">
      <c r="A67" s="4">
        <f t="shared" si="6"/>
        <v>2016</v>
      </c>
      <c r="B67" s="4">
        <f t="shared" si="7"/>
        <v>6</v>
      </c>
      <c r="C67" s="13">
        <f>('2015'!E19-'2015'!E7)+'2016'!E7</f>
        <v>787549.48076923075</v>
      </c>
      <c r="D67" s="14">
        <f t="shared" si="8"/>
        <v>2491415.6536662965</v>
      </c>
      <c r="E67" s="35">
        <f t="shared" si="4"/>
        <v>2131.1435030252705</v>
      </c>
      <c r="F67" s="15">
        <v>0</v>
      </c>
      <c r="G67" s="35">
        <f t="shared" si="5"/>
        <v>2131.1435030252705</v>
      </c>
    </row>
    <row r="68" spans="1:7" x14ac:dyDescent="0.35">
      <c r="A68" s="4">
        <f t="shared" si="6"/>
        <v>2016</v>
      </c>
      <c r="B68" s="4">
        <f t="shared" si="7"/>
        <v>7</v>
      </c>
      <c r="C68" s="13">
        <f>('2015'!E20-'2015'!E8)+'2016'!E8</f>
        <v>785380.18589743588</v>
      </c>
      <c r="D68" s="14">
        <f t="shared" si="8"/>
        <v>2550828.301102194</v>
      </c>
      <c r="E68" s="35">
        <f t="shared" si="4"/>
        <v>2196.5918518500575</v>
      </c>
      <c r="F68" s="15">
        <v>0</v>
      </c>
      <c r="G68" s="35">
        <f t="shared" si="5"/>
        <v>2196.5918518500575</v>
      </c>
    </row>
    <row r="69" spans="1:7" x14ac:dyDescent="0.35">
      <c r="A69" s="4">
        <f t="shared" si="6"/>
        <v>2016</v>
      </c>
      <c r="B69" s="4">
        <f t="shared" si="7"/>
        <v>8</v>
      </c>
      <c r="C69" s="13">
        <f>('2015'!E21-'2015'!E9)+'2016'!E9</f>
        <v>783210.891025641</v>
      </c>
      <c r="D69" s="14">
        <f t="shared" si="8"/>
        <v>2610240.948538091</v>
      </c>
      <c r="E69" s="35">
        <f t="shared" si="4"/>
        <v>2261.859426102194</v>
      </c>
      <c r="F69" s="15">
        <v>0</v>
      </c>
      <c r="G69" s="35">
        <f t="shared" si="5"/>
        <v>2261.859426102194</v>
      </c>
    </row>
    <row r="70" spans="1:7" x14ac:dyDescent="0.35">
      <c r="A70" s="4">
        <f t="shared" si="6"/>
        <v>2016</v>
      </c>
      <c r="B70" s="4">
        <f t="shared" si="7"/>
        <v>9</v>
      </c>
      <c r="C70" s="13">
        <f>('2015'!E22-'2015'!E10)+'2016'!E10</f>
        <v>781041.59615384624</v>
      </c>
      <c r="D70" s="14">
        <f t="shared" si="8"/>
        <v>2669653.595973989</v>
      </c>
      <c r="E70" s="35">
        <f t="shared" si="4"/>
        <v>2326.9462257816808</v>
      </c>
      <c r="F70" s="15">
        <v>0</v>
      </c>
      <c r="G70" s="35">
        <f t="shared" si="5"/>
        <v>2326.9462257816808</v>
      </c>
    </row>
    <row r="71" spans="1:7" x14ac:dyDescent="0.35">
      <c r="A71" s="4">
        <f t="shared" si="6"/>
        <v>2016</v>
      </c>
      <c r="B71" s="4">
        <f t="shared" si="7"/>
        <v>10</v>
      </c>
      <c r="C71" s="13">
        <f>('2015'!E23-'2015'!E11)+'2016'!E11</f>
        <v>778872.30128205125</v>
      </c>
      <c r="D71" s="14">
        <f t="shared" si="8"/>
        <v>2729066.243409886</v>
      </c>
      <c r="E71" s="35">
        <f t="shared" si="4"/>
        <v>2391.8522508885189</v>
      </c>
      <c r="F71" s="15">
        <v>0</v>
      </c>
      <c r="G71" s="35">
        <f t="shared" si="5"/>
        <v>2391.8522508885189</v>
      </c>
    </row>
    <row r="72" spans="1:7" x14ac:dyDescent="0.35">
      <c r="A72" s="4">
        <f t="shared" si="6"/>
        <v>2016</v>
      </c>
      <c r="B72" s="4">
        <f t="shared" si="7"/>
        <v>11</v>
      </c>
      <c r="C72" s="13">
        <f>('2015'!E24-'2015'!E12)+'2016'!E12</f>
        <v>776703.00641025638</v>
      </c>
      <c r="D72" s="14">
        <f t="shared" si="8"/>
        <v>2788478.8908457835</v>
      </c>
      <c r="E72" s="35">
        <f t="shared" si="4"/>
        <v>2456.577501422707</v>
      </c>
      <c r="F72" s="15">
        <v>0</v>
      </c>
      <c r="G72" s="35">
        <f t="shared" si="5"/>
        <v>2456.577501422707</v>
      </c>
    </row>
    <row r="73" spans="1:7" x14ac:dyDescent="0.35">
      <c r="A73" s="4">
        <f t="shared" si="6"/>
        <v>2016</v>
      </c>
      <c r="B73" s="4">
        <f t="shared" si="7"/>
        <v>12</v>
      </c>
      <c r="C73" s="13">
        <f>('2015'!E25-'2015'!E13)+'2016'!E13</f>
        <v>774533.7115384615</v>
      </c>
      <c r="D73" s="14">
        <f t="shared" si="8"/>
        <v>2847891.538281681</v>
      </c>
      <c r="E73" s="35">
        <f t="shared" si="4"/>
        <v>2521.1219773842449</v>
      </c>
      <c r="F73" s="15">
        <v>0</v>
      </c>
      <c r="G73" s="35">
        <f t="shared" si="5"/>
        <v>2521.1219773842449</v>
      </c>
    </row>
    <row r="74" spans="1:7" x14ac:dyDescent="0.35">
      <c r="A74" s="4">
        <f t="shared" si="6"/>
        <v>2017</v>
      </c>
      <c r="B74" s="4">
        <f t="shared" si="7"/>
        <v>1</v>
      </c>
      <c r="C74" s="13">
        <f>('2016'!E14-'2016'!E2)+'2017'!E2</f>
        <v>781239.32692307699</v>
      </c>
      <c r="D74" s="14">
        <f t="shared" si="8"/>
        <v>2975591.743409886</v>
      </c>
      <c r="E74" s="35">
        <f t="shared" si="4"/>
        <v>2586.2252546278351</v>
      </c>
      <c r="F74" s="15">
        <v>0</v>
      </c>
      <c r="G74" s="35">
        <f t="shared" si="5"/>
        <v>2586.2252546278351</v>
      </c>
    </row>
    <row r="75" spans="1:7" x14ac:dyDescent="0.35">
      <c r="A75" s="4">
        <f t="shared" si="6"/>
        <v>2017</v>
      </c>
      <c r="B75" s="4">
        <f t="shared" si="7"/>
        <v>2</v>
      </c>
      <c r="C75" s="13">
        <f>('2016'!E15-'2016'!E3)+'2017'!E3</f>
        <v>790114.23717948713</v>
      </c>
      <c r="D75" s="14">
        <f t="shared" si="8"/>
        <v>3043879.301102194</v>
      </c>
      <c r="E75" s="35">
        <f t="shared" si="4"/>
        <v>2652.0681077261256</v>
      </c>
      <c r="F75" s="15">
        <v>0</v>
      </c>
      <c r="G75" s="35">
        <f t="shared" si="5"/>
        <v>2652.0681077261256</v>
      </c>
    </row>
    <row r="76" spans="1:7" x14ac:dyDescent="0.35">
      <c r="A76" s="4">
        <f t="shared" si="6"/>
        <v>2017</v>
      </c>
      <c r="B76" s="4">
        <f t="shared" si="7"/>
        <v>3</v>
      </c>
      <c r="C76" s="13">
        <f>('2016'!E16-'2016'!E4)+'2017'!E4</f>
        <v>798989.14743589726</v>
      </c>
      <c r="D76" s="14">
        <f t="shared" si="8"/>
        <v>3112166.8587945011</v>
      </c>
      <c r="E76" s="35">
        <f t="shared" si="4"/>
        <v>2718.6505366791171</v>
      </c>
      <c r="F76" s="15">
        <v>0</v>
      </c>
      <c r="G76" s="35">
        <f t="shared" si="5"/>
        <v>2718.6505366791171</v>
      </c>
    </row>
    <row r="77" spans="1:7" x14ac:dyDescent="0.35">
      <c r="A77" s="4">
        <f t="shared" si="6"/>
        <v>2017</v>
      </c>
      <c r="B77" s="4">
        <f t="shared" si="7"/>
        <v>4</v>
      </c>
      <c r="C77" s="13">
        <f>('2016'!E17-'2016'!E5)+'2017'!E5</f>
        <v>807864.05769230763</v>
      </c>
      <c r="D77" s="14">
        <f t="shared" si="8"/>
        <v>3180454.416486809</v>
      </c>
      <c r="E77" s="35">
        <f t="shared" si="4"/>
        <v>2785.972541486809</v>
      </c>
      <c r="F77" s="15">
        <v>0</v>
      </c>
      <c r="G77" s="35">
        <f t="shared" si="5"/>
        <v>2785.972541486809</v>
      </c>
    </row>
    <row r="78" spans="1:7" x14ac:dyDescent="0.35">
      <c r="A78" s="4">
        <f t="shared" si="6"/>
        <v>2017</v>
      </c>
      <c r="B78" s="4">
        <f t="shared" si="7"/>
        <v>5</v>
      </c>
      <c r="C78" s="13">
        <f>('2016'!E18-'2016'!E6)+'2017'!E6</f>
        <v>816738.96794871788</v>
      </c>
      <c r="D78" s="14">
        <f t="shared" ref="D78:D109" si="9">C78+D66</f>
        <v>3248741.974179117</v>
      </c>
      <c r="E78" s="35">
        <f t="shared" ref="E78:E141" si="10">AVERAGE(D67:D78)/1000</f>
        <v>2854.0341221492026</v>
      </c>
      <c r="F78" s="15">
        <v>0</v>
      </c>
      <c r="G78" s="35">
        <f t="shared" ref="G78:G141" si="11">E78</f>
        <v>2854.0341221492026</v>
      </c>
    </row>
    <row r="79" spans="1:7" x14ac:dyDescent="0.35">
      <c r="A79" s="4">
        <f t="shared" ref="A79:A142" si="12">A67+1</f>
        <v>2017</v>
      </c>
      <c r="B79" s="4">
        <f t="shared" ref="B79:B142" si="13">B67</f>
        <v>6</v>
      </c>
      <c r="C79" s="13">
        <f>('2016'!E19-'2016'!E7)+'2017'!E7</f>
        <v>825613.87820512813</v>
      </c>
      <c r="D79" s="14">
        <f t="shared" si="9"/>
        <v>3317029.5318714245</v>
      </c>
      <c r="E79" s="35">
        <f t="shared" si="10"/>
        <v>2922.8352786662963</v>
      </c>
      <c r="F79" s="15">
        <v>0</v>
      </c>
      <c r="G79" s="35">
        <f t="shared" si="11"/>
        <v>2922.8352786662963</v>
      </c>
    </row>
    <row r="80" spans="1:7" x14ac:dyDescent="0.35">
      <c r="A80" s="4">
        <f t="shared" si="12"/>
        <v>2017</v>
      </c>
      <c r="B80" s="4">
        <f t="shared" si="13"/>
        <v>7</v>
      </c>
      <c r="C80" s="13">
        <f>('2016'!E20-'2016'!E8)+'2017'!E8</f>
        <v>834488.7884615385</v>
      </c>
      <c r="D80" s="14">
        <f t="shared" si="9"/>
        <v>3385317.0895637325</v>
      </c>
      <c r="E80" s="35">
        <f t="shared" si="10"/>
        <v>2992.3760110380913</v>
      </c>
      <c r="F80" s="15">
        <v>0</v>
      </c>
      <c r="G80" s="35">
        <f t="shared" si="11"/>
        <v>2992.3760110380913</v>
      </c>
    </row>
    <row r="81" spans="1:7" x14ac:dyDescent="0.35">
      <c r="A81" s="4">
        <f t="shared" si="12"/>
        <v>2017</v>
      </c>
      <c r="B81" s="4">
        <f t="shared" si="13"/>
        <v>8</v>
      </c>
      <c r="C81" s="13">
        <f>('2016'!E21-'2016'!E9)+'2017'!E9</f>
        <v>843363.69871794863</v>
      </c>
      <c r="D81" s="14">
        <f t="shared" si="9"/>
        <v>3453604.6472560395</v>
      </c>
      <c r="E81" s="35">
        <f t="shared" si="10"/>
        <v>3062.6563192645872</v>
      </c>
      <c r="F81" s="15">
        <v>0</v>
      </c>
      <c r="G81" s="35">
        <f t="shared" si="11"/>
        <v>3062.6563192645872</v>
      </c>
    </row>
    <row r="82" spans="1:7" x14ac:dyDescent="0.35">
      <c r="A82" s="4">
        <f t="shared" si="12"/>
        <v>2017</v>
      </c>
      <c r="B82" s="4">
        <f t="shared" si="13"/>
        <v>9</v>
      </c>
      <c r="C82" s="13">
        <f>('2016'!E22-'2016'!E10)+'2017'!E10</f>
        <v>852238.60897435888</v>
      </c>
      <c r="D82" s="14">
        <f t="shared" si="9"/>
        <v>3521892.204948348</v>
      </c>
      <c r="E82" s="35">
        <f t="shared" si="10"/>
        <v>3133.6762033457835</v>
      </c>
      <c r="F82" s="15">
        <v>0</v>
      </c>
      <c r="G82" s="35">
        <f t="shared" si="11"/>
        <v>3133.6762033457835</v>
      </c>
    </row>
    <row r="83" spans="1:7" x14ac:dyDescent="0.35">
      <c r="A83" s="4">
        <f t="shared" si="12"/>
        <v>2017</v>
      </c>
      <c r="B83" s="4">
        <f t="shared" si="13"/>
        <v>10</v>
      </c>
      <c r="C83" s="13">
        <f>('2016'!E23-'2016'!E11)+'2017'!E11</f>
        <v>861113.51923076913</v>
      </c>
      <c r="D83" s="14">
        <f t="shared" si="9"/>
        <v>3590179.762640655</v>
      </c>
      <c r="E83" s="35">
        <f t="shared" si="10"/>
        <v>3205.4356632816807</v>
      </c>
      <c r="F83" s="15">
        <v>0</v>
      </c>
      <c r="G83" s="35">
        <f t="shared" si="11"/>
        <v>3205.4356632816807</v>
      </c>
    </row>
    <row r="84" spans="1:7" x14ac:dyDescent="0.35">
      <c r="A84" s="4">
        <f t="shared" si="12"/>
        <v>2017</v>
      </c>
      <c r="B84" s="4">
        <f t="shared" si="13"/>
        <v>11</v>
      </c>
      <c r="C84" s="13">
        <f>('2016'!E24-'2016'!E12)+'2017'!E12</f>
        <v>869988.42948717938</v>
      </c>
      <c r="D84" s="14">
        <f t="shared" si="9"/>
        <v>3658467.320332963</v>
      </c>
      <c r="E84" s="35">
        <f t="shared" si="10"/>
        <v>3277.9346990722788</v>
      </c>
      <c r="F84" s="15">
        <v>0</v>
      </c>
      <c r="G84" s="35">
        <f t="shared" si="11"/>
        <v>3277.9346990722788</v>
      </c>
    </row>
    <row r="85" spans="1:7" x14ac:dyDescent="0.35">
      <c r="A85" s="4">
        <f t="shared" si="12"/>
        <v>2017</v>
      </c>
      <c r="B85" s="4">
        <f t="shared" si="13"/>
        <v>12</v>
      </c>
      <c r="C85" s="13">
        <f>('2016'!E25-'2016'!E13)+'2017'!E13</f>
        <v>878863.33974358963</v>
      </c>
      <c r="D85" s="14">
        <f t="shared" si="9"/>
        <v>3726754.8780252705</v>
      </c>
      <c r="E85" s="35">
        <f t="shared" si="10"/>
        <v>3351.1733107175787</v>
      </c>
      <c r="F85" s="15">
        <v>0</v>
      </c>
      <c r="G85" s="35">
        <f t="shared" si="11"/>
        <v>3351.1733107175787</v>
      </c>
    </row>
    <row r="86" spans="1:7" x14ac:dyDescent="0.35">
      <c r="A86" s="4">
        <f t="shared" si="12"/>
        <v>2018</v>
      </c>
      <c r="B86" s="4">
        <f t="shared" si="13"/>
        <v>1</v>
      </c>
      <c r="C86" s="13">
        <f>('2017'!E14-'2017'!E2)+'2018'!E2</f>
        <v>885823.08974358975</v>
      </c>
      <c r="D86" s="14">
        <f>C86+D74</f>
        <v>3861414.833153476</v>
      </c>
      <c r="E86" s="35">
        <f t="shared" si="10"/>
        <v>3424.9919015295445</v>
      </c>
      <c r="F86" s="15">
        <v>0</v>
      </c>
      <c r="G86" s="35">
        <f t="shared" si="11"/>
        <v>3424.9919015295445</v>
      </c>
    </row>
    <row r="87" spans="1:7" x14ac:dyDescent="0.35">
      <c r="A87" s="4">
        <f t="shared" si="12"/>
        <v>2018</v>
      </c>
      <c r="B87" s="4">
        <f t="shared" si="13"/>
        <v>2</v>
      </c>
      <c r="C87" s="13">
        <f>('2017'!E15-'2017'!E3)+'2018'!E3</f>
        <v>883907.9294871795</v>
      </c>
      <c r="D87" s="14">
        <f t="shared" si="9"/>
        <v>3927787.2305893735</v>
      </c>
      <c r="E87" s="35">
        <f t="shared" si="10"/>
        <v>3498.6508956534763</v>
      </c>
      <c r="F87" s="15">
        <v>0</v>
      </c>
      <c r="G87" s="35">
        <f t="shared" si="11"/>
        <v>3498.6508956534763</v>
      </c>
    </row>
    <row r="88" spans="1:7" x14ac:dyDescent="0.35">
      <c r="A88" s="4">
        <f t="shared" si="12"/>
        <v>2018</v>
      </c>
      <c r="B88" s="4">
        <f t="shared" si="13"/>
        <v>3</v>
      </c>
      <c r="C88" s="13">
        <f>('2017'!E16-'2017'!E4)+'2018'!E4</f>
        <v>881992.76923076925</v>
      </c>
      <c r="D88" s="14">
        <f t="shared" si="9"/>
        <v>3994159.6280252701</v>
      </c>
      <c r="E88" s="35">
        <f t="shared" si="10"/>
        <v>3572.1502930893735</v>
      </c>
      <c r="F88" s="15">
        <v>0</v>
      </c>
      <c r="G88" s="35">
        <f t="shared" si="11"/>
        <v>3572.1502930893735</v>
      </c>
    </row>
    <row r="89" spans="1:7" x14ac:dyDescent="0.35">
      <c r="A89" s="4">
        <f t="shared" si="12"/>
        <v>2018</v>
      </c>
      <c r="B89" s="4">
        <f t="shared" si="13"/>
        <v>4</v>
      </c>
      <c r="C89" s="13">
        <f>('2017'!E17-'2017'!E5)+'2018'!E5</f>
        <v>880077.608974359</v>
      </c>
      <c r="D89" s="14">
        <f t="shared" si="9"/>
        <v>4060532.025461168</v>
      </c>
      <c r="E89" s="35">
        <f t="shared" si="10"/>
        <v>3645.4900938372366</v>
      </c>
      <c r="F89" s="15">
        <v>0</v>
      </c>
      <c r="G89" s="35">
        <f t="shared" si="11"/>
        <v>3645.4900938372366</v>
      </c>
    </row>
    <row r="90" spans="1:7" x14ac:dyDescent="0.35">
      <c r="A90" s="4">
        <f t="shared" si="12"/>
        <v>2018</v>
      </c>
      <c r="B90" s="4">
        <f t="shared" si="13"/>
        <v>5</v>
      </c>
      <c r="C90" s="13">
        <f>('2017'!E18-'2017'!E6)+'2018'!E6</f>
        <v>878162.44871794875</v>
      </c>
      <c r="D90" s="14">
        <f t="shared" si="9"/>
        <v>4126904.422897066</v>
      </c>
      <c r="E90" s="35">
        <f t="shared" si="10"/>
        <v>3718.6702978970652</v>
      </c>
      <c r="F90" s="15">
        <v>0</v>
      </c>
      <c r="G90" s="35">
        <f t="shared" si="11"/>
        <v>3718.6702978970652</v>
      </c>
    </row>
    <row r="91" spans="1:7" x14ac:dyDescent="0.35">
      <c r="A91" s="4">
        <f t="shared" si="12"/>
        <v>2018</v>
      </c>
      <c r="B91" s="4">
        <f t="shared" si="13"/>
        <v>6</v>
      </c>
      <c r="C91" s="13">
        <f>('2017'!E19-'2017'!E7)+'2018'!E7</f>
        <v>876247.2884615385</v>
      </c>
      <c r="D91" s="14">
        <f t="shared" si="9"/>
        <v>4193276.820332963</v>
      </c>
      <c r="E91" s="35">
        <f t="shared" si="10"/>
        <v>3791.6909052688607</v>
      </c>
      <c r="F91" s="15">
        <v>0</v>
      </c>
      <c r="G91" s="35">
        <f t="shared" si="11"/>
        <v>3791.6909052688607</v>
      </c>
    </row>
    <row r="92" spans="1:7" x14ac:dyDescent="0.35">
      <c r="A92" s="4">
        <f t="shared" si="12"/>
        <v>2018</v>
      </c>
      <c r="B92" s="4">
        <f t="shared" si="13"/>
        <v>7</v>
      </c>
      <c r="C92" s="13">
        <f>('2017'!E20-'2017'!E8)+'2018'!E8</f>
        <v>874332.12820512825</v>
      </c>
      <c r="D92" s="14">
        <f t="shared" si="9"/>
        <v>4259649.217768861</v>
      </c>
      <c r="E92" s="35">
        <f t="shared" si="10"/>
        <v>3864.5519159526216</v>
      </c>
      <c r="F92" s="15">
        <v>0</v>
      </c>
      <c r="G92" s="35">
        <f t="shared" si="11"/>
        <v>3864.5519159526216</v>
      </c>
    </row>
    <row r="93" spans="1:7" x14ac:dyDescent="0.35">
      <c r="A93" s="4">
        <f t="shared" si="12"/>
        <v>2018</v>
      </c>
      <c r="B93" s="4">
        <f t="shared" si="13"/>
        <v>8</v>
      </c>
      <c r="C93" s="13">
        <f>('2017'!E21-'2017'!E9)+'2018'!E9</f>
        <v>872416.967948718</v>
      </c>
      <c r="D93" s="14">
        <f t="shared" si="9"/>
        <v>4326021.6152047571</v>
      </c>
      <c r="E93" s="35">
        <f t="shared" si="10"/>
        <v>3937.2533299483475</v>
      </c>
      <c r="F93" s="15">
        <v>0</v>
      </c>
      <c r="G93" s="35">
        <f t="shared" si="11"/>
        <v>3937.2533299483475</v>
      </c>
    </row>
    <row r="94" spans="1:7" x14ac:dyDescent="0.35">
      <c r="A94" s="4">
        <f t="shared" si="12"/>
        <v>2018</v>
      </c>
      <c r="B94" s="4">
        <f t="shared" si="13"/>
        <v>9</v>
      </c>
      <c r="C94" s="13">
        <f>('2017'!E22-'2017'!E10)+'2018'!E10</f>
        <v>870501.80769230775</v>
      </c>
      <c r="D94" s="14">
        <f t="shared" si="9"/>
        <v>4392394.012640656</v>
      </c>
      <c r="E94" s="35">
        <f t="shared" si="10"/>
        <v>4009.7951472560403</v>
      </c>
      <c r="F94" s="15">
        <v>0</v>
      </c>
      <c r="G94" s="35">
        <f t="shared" si="11"/>
        <v>4009.7951472560403</v>
      </c>
    </row>
    <row r="95" spans="1:7" x14ac:dyDescent="0.35">
      <c r="A95" s="4">
        <f t="shared" si="12"/>
        <v>2018</v>
      </c>
      <c r="B95" s="4">
        <f t="shared" si="13"/>
        <v>10</v>
      </c>
      <c r="C95" s="13">
        <f>('2017'!E23-'2017'!E11)+'2018'!E11</f>
        <v>868586.6474358975</v>
      </c>
      <c r="D95" s="14">
        <f t="shared" si="9"/>
        <v>4458766.410076553</v>
      </c>
      <c r="E95" s="35">
        <f t="shared" si="10"/>
        <v>4082.1773678756977</v>
      </c>
      <c r="F95" s="15">
        <v>0</v>
      </c>
      <c r="G95" s="35">
        <f t="shared" si="11"/>
        <v>4082.1773678756977</v>
      </c>
    </row>
    <row r="96" spans="1:7" x14ac:dyDescent="0.35">
      <c r="A96" s="4">
        <f t="shared" si="12"/>
        <v>2018</v>
      </c>
      <c r="B96" s="4">
        <f t="shared" si="13"/>
        <v>11</v>
      </c>
      <c r="C96" s="13">
        <f>('2017'!E24-'2017'!E12)+'2018'!E12</f>
        <v>866671.48717948725</v>
      </c>
      <c r="D96" s="14">
        <f t="shared" si="9"/>
        <v>4525138.80751245</v>
      </c>
      <c r="E96" s="35">
        <f t="shared" si="10"/>
        <v>4154.3999918073214</v>
      </c>
      <c r="F96" s="15">
        <v>0</v>
      </c>
      <c r="G96" s="35">
        <f t="shared" si="11"/>
        <v>4154.3999918073214</v>
      </c>
    </row>
    <row r="97" spans="1:10" x14ac:dyDescent="0.35">
      <c r="A97" s="4">
        <f t="shared" si="12"/>
        <v>2018</v>
      </c>
      <c r="B97" s="4">
        <f t="shared" si="13"/>
        <v>12</v>
      </c>
      <c r="C97" s="13">
        <f>('2017'!E25-'2017'!E13)+'2018'!E13</f>
        <v>864756.32692307699</v>
      </c>
      <c r="D97" s="14">
        <f t="shared" si="9"/>
        <v>4591511.2049483471</v>
      </c>
      <c r="E97" s="35">
        <f t="shared" si="10"/>
        <v>4226.4630190509115</v>
      </c>
      <c r="F97" s="15">
        <v>0</v>
      </c>
      <c r="G97" s="35">
        <f t="shared" si="11"/>
        <v>4226.4630190509115</v>
      </c>
    </row>
    <row r="98" spans="1:10" x14ac:dyDescent="0.35">
      <c r="A98" s="4">
        <f t="shared" si="12"/>
        <v>2019</v>
      </c>
      <c r="B98" s="4">
        <f t="shared" si="13"/>
        <v>1</v>
      </c>
      <c r="C98" s="13">
        <f>('2018'!E14-'2018'!E2)+'2019'!E2</f>
        <v>862539.282051282</v>
      </c>
      <c r="D98" s="14">
        <f t="shared" si="9"/>
        <v>4723954.115204758</v>
      </c>
      <c r="E98" s="35">
        <f t="shared" si="10"/>
        <v>4298.3412925551847</v>
      </c>
      <c r="F98" s="15">
        <v>0</v>
      </c>
      <c r="G98" s="35">
        <f t="shared" si="11"/>
        <v>4298.3412925551847</v>
      </c>
    </row>
    <row r="99" spans="1:10" x14ac:dyDescent="0.35">
      <c r="A99" s="4">
        <f t="shared" si="12"/>
        <v>2019</v>
      </c>
      <c r="B99" s="4">
        <f t="shared" si="13"/>
        <v>2</v>
      </c>
      <c r="C99" s="13">
        <f>('2018'!E15-'2018'!E3)+'2019'!E3</f>
        <v>862237.39743589738</v>
      </c>
      <c r="D99" s="14">
        <f t="shared" si="9"/>
        <v>4790024.628025271</v>
      </c>
      <c r="E99" s="35">
        <f t="shared" si="10"/>
        <v>4370.1944090081761</v>
      </c>
      <c r="F99" s="15">
        <v>0</v>
      </c>
      <c r="G99" s="35">
        <f t="shared" si="11"/>
        <v>4370.1944090081761</v>
      </c>
    </row>
    <row r="100" spans="1:10" x14ac:dyDescent="0.35">
      <c r="A100" s="4">
        <f t="shared" si="12"/>
        <v>2019</v>
      </c>
      <c r="B100" s="4">
        <f t="shared" si="13"/>
        <v>3</v>
      </c>
      <c r="C100" s="13">
        <f>('2018'!E16-'2018'!E4)+'2019'!E4</f>
        <v>861935.51282051275</v>
      </c>
      <c r="D100" s="14">
        <f t="shared" si="9"/>
        <v>4856095.1408457831</v>
      </c>
      <c r="E100" s="35">
        <f t="shared" si="10"/>
        <v>4442.0223684098864</v>
      </c>
      <c r="F100" s="15">
        <v>0</v>
      </c>
      <c r="G100" s="35">
        <f t="shared" si="11"/>
        <v>4442.0223684098864</v>
      </c>
    </row>
    <row r="101" spans="1:10" x14ac:dyDescent="0.35">
      <c r="A101" s="4">
        <f t="shared" si="12"/>
        <v>2019</v>
      </c>
      <c r="B101" s="4">
        <f t="shared" si="13"/>
        <v>4</v>
      </c>
      <c r="C101" s="13">
        <f>('2018'!E17-'2018'!E5)+'2019'!E5</f>
        <v>861633.62820512813</v>
      </c>
      <c r="D101" s="14">
        <f t="shared" si="9"/>
        <v>4922165.653666296</v>
      </c>
      <c r="E101" s="35">
        <f t="shared" si="10"/>
        <v>4513.8251707603131</v>
      </c>
      <c r="F101" s="15">
        <v>0</v>
      </c>
      <c r="G101" s="35">
        <f t="shared" si="11"/>
        <v>4513.8251707603131</v>
      </c>
    </row>
    <row r="102" spans="1:10" x14ac:dyDescent="0.35">
      <c r="A102" s="4">
        <f t="shared" si="12"/>
        <v>2019</v>
      </c>
      <c r="B102" s="4">
        <f t="shared" si="13"/>
        <v>5</v>
      </c>
      <c r="C102" s="13">
        <f>('2018'!E18-'2018'!E6)+'2019'!E6</f>
        <v>861331.74358974362</v>
      </c>
      <c r="D102" s="14">
        <f t="shared" si="9"/>
        <v>4988236.16648681</v>
      </c>
      <c r="E102" s="35">
        <f t="shared" si="10"/>
        <v>4585.6028160594578</v>
      </c>
      <c r="F102" s="15">
        <v>0</v>
      </c>
      <c r="G102" s="35">
        <f t="shared" si="11"/>
        <v>4585.6028160594578</v>
      </c>
    </row>
    <row r="103" spans="1:10" x14ac:dyDescent="0.35">
      <c r="A103" s="4">
        <f t="shared" si="12"/>
        <v>2019</v>
      </c>
      <c r="B103" s="4">
        <f t="shared" si="13"/>
        <v>6</v>
      </c>
      <c r="C103" s="13">
        <f>('2018'!E19-'2018'!E7)+'2019'!E7</f>
        <v>861029.858974359</v>
      </c>
      <c r="D103" s="14">
        <f t="shared" si="9"/>
        <v>5054306.679307322</v>
      </c>
      <c r="E103" s="35">
        <f t="shared" si="10"/>
        <v>4657.3553043073216</v>
      </c>
      <c r="F103" s="15">
        <v>0</v>
      </c>
      <c r="G103" s="35">
        <f t="shared" si="11"/>
        <v>4657.3553043073216</v>
      </c>
    </row>
    <row r="104" spans="1:10" x14ac:dyDescent="0.35">
      <c r="A104" s="4">
        <f t="shared" si="12"/>
        <v>2019</v>
      </c>
      <c r="B104" s="4">
        <f t="shared" si="13"/>
        <v>7</v>
      </c>
      <c r="C104" s="13">
        <f>('2018'!E20-'2018'!E8)+'2019'!E8</f>
        <v>860727.97435897426</v>
      </c>
      <c r="D104" s="14">
        <f t="shared" si="9"/>
        <v>5120377.192127835</v>
      </c>
      <c r="E104" s="35">
        <f t="shared" si="10"/>
        <v>4729.0826355039035</v>
      </c>
      <c r="F104" s="15">
        <v>0</v>
      </c>
      <c r="G104" s="35">
        <f t="shared" si="11"/>
        <v>4729.0826355039035</v>
      </c>
    </row>
    <row r="105" spans="1:10" x14ac:dyDescent="0.35">
      <c r="A105" s="4">
        <f t="shared" si="12"/>
        <v>2019</v>
      </c>
      <c r="B105" s="4">
        <f t="shared" si="13"/>
        <v>8</v>
      </c>
      <c r="C105" s="13">
        <f>('2018'!E21-'2018'!E9)+'2019'!E9</f>
        <v>860426.08974358963</v>
      </c>
      <c r="D105" s="14">
        <f t="shared" si="9"/>
        <v>5186447.7049483471</v>
      </c>
      <c r="E105" s="35">
        <f t="shared" si="10"/>
        <v>4800.7848096492025</v>
      </c>
      <c r="F105" s="15">
        <v>0</v>
      </c>
      <c r="G105" s="35">
        <f t="shared" si="11"/>
        <v>4800.7848096492025</v>
      </c>
    </row>
    <row r="106" spans="1:10" x14ac:dyDescent="0.35">
      <c r="A106" s="4">
        <f t="shared" si="12"/>
        <v>2019</v>
      </c>
      <c r="B106" s="4">
        <f t="shared" si="13"/>
        <v>9</v>
      </c>
      <c r="C106" s="13">
        <f>('2018'!E22-'2018'!E10)+'2019'!E10</f>
        <v>860124.20512820501</v>
      </c>
      <c r="D106" s="14">
        <f t="shared" si="9"/>
        <v>5252518.217768861</v>
      </c>
      <c r="E106" s="35">
        <f t="shared" si="10"/>
        <v>4872.4618267432188</v>
      </c>
      <c r="F106" s="15">
        <v>0</v>
      </c>
      <c r="G106" s="35">
        <f t="shared" si="11"/>
        <v>4872.4618267432188</v>
      </c>
    </row>
    <row r="107" spans="1:10" x14ac:dyDescent="0.35">
      <c r="A107" s="4">
        <f t="shared" si="12"/>
        <v>2019</v>
      </c>
      <c r="B107" s="4">
        <f t="shared" si="13"/>
        <v>10</v>
      </c>
      <c r="C107" s="13">
        <f>('2018'!E23-'2018'!E11)+'2019'!E11</f>
        <v>859822.3205128205</v>
      </c>
      <c r="D107" s="14">
        <f t="shared" si="9"/>
        <v>5318588.730589373</v>
      </c>
      <c r="E107" s="35">
        <f t="shared" si="10"/>
        <v>4944.113686785955</v>
      </c>
      <c r="F107" s="15">
        <v>0</v>
      </c>
      <c r="G107" s="35">
        <f t="shared" si="11"/>
        <v>4944.113686785955</v>
      </c>
    </row>
    <row r="108" spans="1:10" x14ac:dyDescent="0.35">
      <c r="A108" s="4">
        <f t="shared" si="12"/>
        <v>2019</v>
      </c>
      <c r="B108" s="4">
        <f t="shared" si="13"/>
        <v>11</v>
      </c>
      <c r="C108" s="13">
        <f>('2018'!E24-'2018'!E12)+'2019'!E12</f>
        <v>859520.43589743588</v>
      </c>
      <c r="D108" s="14">
        <f t="shared" si="9"/>
        <v>5384659.243409886</v>
      </c>
      <c r="E108" s="35">
        <f t="shared" si="10"/>
        <v>5015.7403897774084</v>
      </c>
      <c r="F108" s="15">
        <v>0</v>
      </c>
      <c r="G108" s="35">
        <f t="shared" si="11"/>
        <v>5015.7403897774084</v>
      </c>
    </row>
    <row r="109" spans="1:10" x14ac:dyDescent="0.35">
      <c r="A109" s="4">
        <f t="shared" si="12"/>
        <v>2019</v>
      </c>
      <c r="B109" s="4">
        <f t="shared" si="13"/>
        <v>12</v>
      </c>
      <c r="C109" s="13">
        <f>('2018'!E25-'2018'!E13)+'2019'!E13</f>
        <v>859218.55128205125</v>
      </c>
      <c r="D109" s="14">
        <f t="shared" si="9"/>
        <v>5450729.7562303981</v>
      </c>
      <c r="E109" s="35">
        <f t="shared" si="10"/>
        <v>5087.341935717579</v>
      </c>
      <c r="F109" s="15">
        <v>0</v>
      </c>
      <c r="G109" s="35">
        <f t="shared" si="11"/>
        <v>5087.341935717579</v>
      </c>
      <c r="H109" s="11"/>
    </row>
    <row r="110" spans="1:10" x14ac:dyDescent="0.35">
      <c r="A110" s="4">
        <f t="shared" si="12"/>
        <v>2020</v>
      </c>
      <c r="B110" s="4">
        <f t="shared" si="13"/>
        <v>1</v>
      </c>
      <c r="C110" s="13">
        <f>('2019'!E14-'2019'!E2)+'2020'!E2</f>
        <v>823939.05128205125</v>
      </c>
      <c r="D110" s="14">
        <f t="shared" ref="D110:D120" si="14">C110+D98</f>
        <v>5547893.166486809</v>
      </c>
      <c r="E110" s="35">
        <f t="shared" si="10"/>
        <v>5156.0035233244162</v>
      </c>
      <c r="F110" s="15">
        <v>0</v>
      </c>
      <c r="G110" s="35">
        <f t="shared" si="11"/>
        <v>5156.0035233244162</v>
      </c>
      <c r="H110" s="16"/>
      <c r="I110" s="33"/>
      <c r="J110" s="38"/>
    </row>
    <row r="111" spans="1:10" x14ac:dyDescent="0.35">
      <c r="A111" s="4">
        <f t="shared" si="12"/>
        <v>2020</v>
      </c>
      <c r="B111" s="4">
        <f t="shared" si="13"/>
        <v>2</v>
      </c>
      <c r="C111" s="13">
        <f>('2019'!E15-'2019'!E3)+'2020'!E3</f>
        <v>788961.43589743588</v>
      </c>
      <c r="D111" s="14">
        <f t="shared" si="14"/>
        <v>5578986.063922707</v>
      </c>
      <c r="E111" s="35">
        <f t="shared" si="10"/>
        <v>5221.7503096492028</v>
      </c>
      <c r="F111" s="15">
        <v>0</v>
      </c>
      <c r="G111" s="35">
        <f t="shared" si="11"/>
        <v>5221.7503096492028</v>
      </c>
      <c r="H111" s="16"/>
      <c r="I111" s="33"/>
      <c r="J111" s="38"/>
    </row>
    <row r="112" spans="1:10" x14ac:dyDescent="0.35">
      <c r="A112" s="4">
        <f t="shared" si="12"/>
        <v>2020</v>
      </c>
      <c r="B112" s="4">
        <f t="shared" si="13"/>
        <v>3</v>
      </c>
      <c r="C112" s="13">
        <f>('2019'!E16-'2019'!E4)+'2020'!E4</f>
        <v>753983.8205128205</v>
      </c>
      <c r="D112" s="14">
        <f t="shared" si="14"/>
        <v>5610078.9613586031</v>
      </c>
      <c r="E112" s="35">
        <f t="shared" si="10"/>
        <v>5284.5822946919379</v>
      </c>
      <c r="F112" s="15">
        <v>0</v>
      </c>
      <c r="G112" s="35">
        <f t="shared" si="11"/>
        <v>5284.5822946919379</v>
      </c>
      <c r="H112" s="16"/>
      <c r="I112" s="33"/>
      <c r="J112" s="38"/>
    </row>
    <row r="113" spans="1:10" x14ac:dyDescent="0.35">
      <c r="A113" s="4">
        <f t="shared" si="12"/>
        <v>2020</v>
      </c>
      <c r="B113" s="4">
        <f t="shared" si="13"/>
        <v>4</v>
      </c>
      <c r="C113" s="13">
        <f>('2019'!E17-'2019'!E5)+'2020'!E5</f>
        <v>719006.20512820513</v>
      </c>
      <c r="D113" s="14">
        <f t="shared" si="14"/>
        <v>5641171.8587945011</v>
      </c>
      <c r="E113" s="35">
        <f t="shared" si="10"/>
        <v>5344.4994784526216</v>
      </c>
      <c r="F113" s="15">
        <v>0</v>
      </c>
      <c r="G113" s="35">
        <f t="shared" si="11"/>
        <v>5344.4994784526216</v>
      </c>
      <c r="H113" s="16"/>
      <c r="I113" s="33"/>
      <c r="J113" s="38"/>
    </row>
    <row r="114" spans="1:10" x14ac:dyDescent="0.35">
      <c r="A114" s="4">
        <f t="shared" si="12"/>
        <v>2020</v>
      </c>
      <c r="B114" s="4">
        <f t="shared" si="13"/>
        <v>5</v>
      </c>
      <c r="C114" s="13">
        <f>('2019'!E18-'2019'!E6)+'2020'!E6</f>
        <v>684028.58974358975</v>
      </c>
      <c r="D114" s="14">
        <f t="shared" si="14"/>
        <v>5672264.7562303999</v>
      </c>
      <c r="E114" s="35">
        <f t="shared" si="10"/>
        <v>5401.5018609312538</v>
      </c>
      <c r="F114" s="15">
        <v>0</v>
      </c>
      <c r="G114" s="35">
        <f t="shared" si="11"/>
        <v>5401.5018609312538</v>
      </c>
      <c r="H114" s="16"/>
      <c r="I114" s="33"/>
      <c r="J114" s="38"/>
    </row>
    <row r="115" spans="1:10" x14ac:dyDescent="0.35">
      <c r="A115" s="4">
        <f t="shared" si="12"/>
        <v>2020</v>
      </c>
      <c r="B115" s="4">
        <f t="shared" si="13"/>
        <v>6</v>
      </c>
      <c r="C115" s="13">
        <f>('2019'!E19-'2019'!E7)+'2020'!E7</f>
        <v>649050.97435897426</v>
      </c>
      <c r="D115" s="14">
        <f t="shared" si="14"/>
        <v>5703357.653666296</v>
      </c>
      <c r="E115" s="35">
        <f t="shared" si="10"/>
        <v>5455.5894421278354</v>
      </c>
      <c r="F115" s="15">
        <v>0</v>
      </c>
      <c r="G115" s="35">
        <f t="shared" si="11"/>
        <v>5455.5894421278354</v>
      </c>
      <c r="H115" s="16"/>
      <c r="I115" s="33"/>
      <c r="J115" s="38"/>
    </row>
    <row r="116" spans="1:10" x14ac:dyDescent="0.35">
      <c r="A116" s="4">
        <f t="shared" si="12"/>
        <v>2020</v>
      </c>
      <c r="B116" s="4">
        <f t="shared" si="13"/>
        <v>7</v>
      </c>
      <c r="C116" s="13">
        <f>('2019'!E20-'2019'!E8)+'2020'!E8</f>
        <v>614073.35897435888</v>
      </c>
      <c r="D116" s="14">
        <f t="shared" si="14"/>
        <v>5734450.551102194</v>
      </c>
      <c r="E116" s="35">
        <f t="shared" si="10"/>
        <v>5506.7622220423636</v>
      </c>
      <c r="F116" s="15">
        <v>0</v>
      </c>
      <c r="G116" s="35">
        <f t="shared" si="11"/>
        <v>5506.7622220423636</v>
      </c>
      <c r="H116" s="16"/>
      <c r="I116" s="33"/>
      <c r="J116" s="38"/>
    </row>
    <row r="117" spans="1:10" x14ac:dyDescent="0.35">
      <c r="A117" s="4">
        <f t="shared" si="12"/>
        <v>2020</v>
      </c>
      <c r="B117" s="4">
        <f t="shared" si="13"/>
        <v>8</v>
      </c>
      <c r="C117" s="13">
        <f>('2019'!E21-'2019'!E9)+'2020'!E9</f>
        <v>579095.74358974362</v>
      </c>
      <c r="D117" s="14">
        <f t="shared" si="14"/>
        <v>5765543.448538091</v>
      </c>
      <c r="E117" s="35">
        <f t="shared" si="10"/>
        <v>5555.0202006748432</v>
      </c>
      <c r="F117" s="15">
        <v>0</v>
      </c>
      <c r="G117" s="35">
        <f t="shared" si="11"/>
        <v>5555.0202006748432</v>
      </c>
      <c r="H117" s="16"/>
      <c r="I117" s="33"/>
      <c r="J117" s="38"/>
    </row>
    <row r="118" spans="1:10" x14ac:dyDescent="0.35">
      <c r="A118" s="4">
        <f t="shared" si="12"/>
        <v>2020</v>
      </c>
      <c r="B118" s="4">
        <f t="shared" si="13"/>
        <v>9</v>
      </c>
      <c r="C118" s="13">
        <f>('2019'!E22-'2019'!E10)+'2020'!E10</f>
        <v>544118.12820512825</v>
      </c>
      <c r="D118" s="14">
        <f t="shared" si="14"/>
        <v>5796636.345973989</v>
      </c>
      <c r="E118" s="35">
        <f t="shared" si="10"/>
        <v>5600.3633780252703</v>
      </c>
      <c r="F118" s="15">
        <v>0</v>
      </c>
      <c r="G118" s="35">
        <f t="shared" si="11"/>
        <v>5600.3633780252703</v>
      </c>
      <c r="H118" s="16"/>
      <c r="I118" s="33"/>
      <c r="J118" s="38"/>
    </row>
    <row r="119" spans="1:10" x14ac:dyDescent="0.35">
      <c r="A119" s="4">
        <f t="shared" si="12"/>
        <v>2020</v>
      </c>
      <c r="B119" s="4">
        <f t="shared" si="13"/>
        <v>10</v>
      </c>
      <c r="C119" s="13">
        <f>('2019'!E23-'2019'!E11)+'2020'!E11</f>
        <v>509140.51282051275</v>
      </c>
      <c r="D119" s="14">
        <f t="shared" si="14"/>
        <v>5827729.243409886</v>
      </c>
      <c r="E119" s="35">
        <f t="shared" si="10"/>
        <v>5642.791754093646</v>
      </c>
      <c r="F119" s="15">
        <v>0</v>
      </c>
      <c r="G119" s="35">
        <f t="shared" si="11"/>
        <v>5642.791754093646</v>
      </c>
      <c r="H119" s="16"/>
      <c r="I119" s="33"/>
      <c r="J119" s="38"/>
    </row>
    <row r="120" spans="1:10" x14ac:dyDescent="0.35">
      <c r="A120" s="4">
        <f t="shared" si="12"/>
        <v>2020</v>
      </c>
      <c r="B120" s="4">
        <f t="shared" si="13"/>
        <v>11</v>
      </c>
      <c r="C120" s="13">
        <f>('2019'!E24-'2019'!E12)+'2020'!E12</f>
        <v>474162.89743589744</v>
      </c>
      <c r="D120" s="14">
        <f t="shared" si="14"/>
        <v>5858822.1408457831</v>
      </c>
      <c r="E120" s="35">
        <f t="shared" si="10"/>
        <v>5682.3053288799711</v>
      </c>
      <c r="F120" s="15">
        <v>0</v>
      </c>
      <c r="G120" s="35">
        <f t="shared" si="11"/>
        <v>5682.3053288799711</v>
      </c>
      <c r="H120" s="16"/>
      <c r="I120" s="33"/>
      <c r="J120" s="38"/>
    </row>
    <row r="121" spans="1:10" x14ac:dyDescent="0.35">
      <c r="A121" s="4">
        <f t="shared" si="12"/>
        <v>2020</v>
      </c>
      <c r="B121" s="4">
        <f t="shared" si="13"/>
        <v>12</v>
      </c>
      <c r="C121" s="13">
        <f>('2019'!E25-'2019'!E13)+'2020'!E13</f>
        <v>439185.282051282</v>
      </c>
      <c r="D121" s="14">
        <f>C121+D109</f>
        <v>5889915.0382816801</v>
      </c>
      <c r="E121" s="35">
        <f t="shared" si="10"/>
        <v>5718.9041023842437</v>
      </c>
      <c r="F121" s="15">
        <v>0</v>
      </c>
      <c r="G121" s="35">
        <f t="shared" si="11"/>
        <v>5718.9041023842437</v>
      </c>
      <c r="H121" s="16"/>
      <c r="I121" s="33"/>
      <c r="J121" s="38"/>
    </row>
    <row r="122" spans="1:10" x14ac:dyDescent="0.35">
      <c r="A122" s="4">
        <f t="shared" si="12"/>
        <v>2021</v>
      </c>
      <c r="B122" s="4">
        <f t="shared" si="13"/>
        <v>1</v>
      </c>
      <c r="C122" s="13">
        <f>('2020'!E14-'2020'!E2)+'2021'!E2</f>
        <v>417545.1794871795</v>
      </c>
      <c r="D122" s="14">
        <f t="shared" ref="D122:D185" si="15">C122+D110</f>
        <v>5965438.345973989</v>
      </c>
      <c r="E122" s="35">
        <f t="shared" si="10"/>
        <v>5753.6995340081758</v>
      </c>
      <c r="F122" s="15">
        <v>0</v>
      </c>
      <c r="G122" s="35">
        <f t="shared" si="11"/>
        <v>5753.6995340081758</v>
      </c>
      <c r="H122" s="16"/>
      <c r="I122" s="33"/>
      <c r="J122" s="38"/>
    </row>
    <row r="123" spans="1:10" x14ac:dyDescent="0.35">
      <c r="A123" s="4">
        <f t="shared" si="12"/>
        <v>2021</v>
      </c>
      <c r="B123" s="4">
        <f t="shared" si="13"/>
        <v>2</v>
      </c>
      <c r="C123" s="13">
        <f>('2020'!E15-'2020'!E3)+'2021'!E3</f>
        <v>430882.69230769231</v>
      </c>
      <c r="D123" s="14">
        <f t="shared" si="15"/>
        <v>6009868.756230399</v>
      </c>
      <c r="E123" s="35">
        <f t="shared" si="10"/>
        <v>5789.6064250338177</v>
      </c>
      <c r="F123" s="15">
        <v>0</v>
      </c>
      <c r="G123" s="35">
        <f t="shared" si="11"/>
        <v>5789.6064250338177</v>
      </c>
      <c r="H123" s="16"/>
      <c r="I123" s="33"/>
      <c r="J123" s="38"/>
    </row>
    <row r="124" spans="1:10" x14ac:dyDescent="0.35">
      <c r="A124" s="4">
        <f t="shared" si="12"/>
        <v>2021</v>
      </c>
      <c r="B124" s="4">
        <f t="shared" si="13"/>
        <v>3</v>
      </c>
      <c r="C124" s="13">
        <f>('2020'!E16-'2020'!E4)+'2021'!E4</f>
        <v>444220.20512820513</v>
      </c>
      <c r="D124" s="14">
        <f t="shared" si="15"/>
        <v>6054299.1664868081</v>
      </c>
      <c r="E124" s="35">
        <f t="shared" si="10"/>
        <v>5826.6247754611677</v>
      </c>
      <c r="F124" s="15">
        <v>0</v>
      </c>
      <c r="G124" s="35">
        <f t="shared" si="11"/>
        <v>5826.6247754611677</v>
      </c>
      <c r="H124" s="16"/>
      <c r="I124" s="33"/>
      <c r="J124" s="38"/>
    </row>
    <row r="125" spans="1:10" x14ac:dyDescent="0.35">
      <c r="A125" s="4">
        <f t="shared" si="12"/>
        <v>2021</v>
      </c>
      <c r="B125" s="4">
        <f t="shared" si="13"/>
        <v>4</v>
      </c>
      <c r="C125" s="13">
        <f>('2020'!E17-'2020'!E5)+'2021'!E5</f>
        <v>457557.717948718</v>
      </c>
      <c r="D125" s="14">
        <f t="shared" si="15"/>
        <v>6098729.576743219</v>
      </c>
      <c r="E125" s="35">
        <f t="shared" si="10"/>
        <v>5864.7545852902276</v>
      </c>
      <c r="F125" s="15">
        <v>0</v>
      </c>
      <c r="G125" s="35">
        <f t="shared" si="11"/>
        <v>5864.7545852902276</v>
      </c>
      <c r="H125" s="16"/>
      <c r="I125" s="33"/>
      <c r="J125" s="38"/>
    </row>
    <row r="126" spans="1:10" x14ac:dyDescent="0.35">
      <c r="A126" s="4">
        <f t="shared" si="12"/>
        <v>2021</v>
      </c>
      <c r="B126" s="4">
        <f t="shared" si="13"/>
        <v>5</v>
      </c>
      <c r="C126" s="13">
        <f>('2020'!E18-'2020'!E6)+'2021'!E6</f>
        <v>470895.23076923081</v>
      </c>
      <c r="D126" s="14">
        <f t="shared" si="15"/>
        <v>6143159.9869996309</v>
      </c>
      <c r="E126" s="35">
        <f t="shared" si="10"/>
        <v>5903.9958545209984</v>
      </c>
      <c r="F126" s="15">
        <v>0</v>
      </c>
      <c r="G126" s="35">
        <f t="shared" si="11"/>
        <v>5903.9958545209984</v>
      </c>
      <c r="H126" s="16"/>
      <c r="I126" s="33"/>
      <c r="J126" s="38"/>
    </row>
    <row r="127" spans="1:10" x14ac:dyDescent="0.35">
      <c r="A127" s="4">
        <f t="shared" si="12"/>
        <v>2021</v>
      </c>
      <c r="B127" s="4">
        <f t="shared" si="13"/>
        <v>6</v>
      </c>
      <c r="C127" s="13">
        <f>('2020'!E19-'2020'!E7)+'2021'!E7</f>
        <v>484232.74358974362</v>
      </c>
      <c r="D127" s="14">
        <f t="shared" si="15"/>
        <v>6187590.39725604</v>
      </c>
      <c r="E127" s="35">
        <f t="shared" si="10"/>
        <v>5944.3485831534763</v>
      </c>
      <c r="F127" s="15">
        <v>0</v>
      </c>
      <c r="G127" s="35">
        <f t="shared" si="11"/>
        <v>5944.3485831534763</v>
      </c>
      <c r="H127" s="16"/>
      <c r="I127" s="33"/>
      <c r="J127" s="38"/>
    </row>
    <row r="128" spans="1:10" x14ac:dyDescent="0.35">
      <c r="A128" s="4">
        <f t="shared" si="12"/>
        <v>2021</v>
      </c>
      <c r="B128" s="4">
        <f t="shared" si="13"/>
        <v>7</v>
      </c>
      <c r="C128" s="13">
        <f>('2020'!E20-'2020'!E8)+'2021'!E8</f>
        <v>497570.25641025649</v>
      </c>
      <c r="D128" s="14">
        <f t="shared" si="15"/>
        <v>6232020.807512451</v>
      </c>
      <c r="E128" s="35">
        <f t="shared" si="10"/>
        <v>5985.8127711876641</v>
      </c>
      <c r="F128" s="15">
        <v>0</v>
      </c>
      <c r="G128" s="35">
        <f t="shared" si="11"/>
        <v>5985.8127711876641</v>
      </c>
      <c r="H128" s="16"/>
      <c r="I128" s="33"/>
      <c r="J128" s="38"/>
    </row>
    <row r="129" spans="1:10" x14ac:dyDescent="0.35">
      <c r="A129" s="4">
        <f t="shared" si="12"/>
        <v>2021</v>
      </c>
      <c r="B129" s="4">
        <f t="shared" si="13"/>
        <v>8</v>
      </c>
      <c r="C129" s="13">
        <f>('2020'!E21-'2020'!E9)+'2021'!E9</f>
        <v>510907.76923076925</v>
      </c>
      <c r="D129" s="14">
        <f t="shared" si="15"/>
        <v>6276451.21776886</v>
      </c>
      <c r="E129" s="35">
        <f t="shared" si="10"/>
        <v>6028.3884186235618</v>
      </c>
      <c r="F129" s="15">
        <v>0</v>
      </c>
      <c r="G129" s="35">
        <f t="shared" si="11"/>
        <v>6028.3884186235618</v>
      </c>
      <c r="H129" s="16"/>
      <c r="I129" s="33"/>
      <c r="J129" s="38"/>
    </row>
    <row r="130" spans="1:10" x14ac:dyDescent="0.35">
      <c r="A130" s="4">
        <f t="shared" si="12"/>
        <v>2021</v>
      </c>
      <c r="B130" s="4">
        <f t="shared" si="13"/>
        <v>9</v>
      </c>
      <c r="C130" s="13">
        <f>('2020'!E22-'2020'!E10)+'2021'!E10</f>
        <v>524245.28205128212</v>
      </c>
      <c r="D130" s="14">
        <f t="shared" si="15"/>
        <v>6320881.628025271</v>
      </c>
      <c r="E130" s="35">
        <f t="shared" si="10"/>
        <v>6072.0755254611695</v>
      </c>
      <c r="F130" s="15">
        <v>0</v>
      </c>
      <c r="G130" s="35">
        <f t="shared" si="11"/>
        <v>6072.0755254611695</v>
      </c>
      <c r="H130" s="16"/>
      <c r="I130" s="33"/>
      <c r="J130" s="38"/>
    </row>
    <row r="131" spans="1:10" x14ac:dyDescent="0.35">
      <c r="A131" s="4">
        <f t="shared" si="12"/>
        <v>2021</v>
      </c>
      <c r="B131" s="4">
        <f t="shared" si="13"/>
        <v>10</v>
      </c>
      <c r="C131" s="13">
        <f>('2020'!E23-'2020'!E11)+'2021'!E11</f>
        <v>537582.79487179499</v>
      </c>
      <c r="D131" s="14">
        <f t="shared" si="15"/>
        <v>6365312.038281681</v>
      </c>
      <c r="E131" s="35">
        <f t="shared" si="10"/>
        <v>6116.8740917004861</v>
      </c>
      <c r="F131" s="15">
        <v>0</v>
      </c>
      <c r="G131" s="35">
        <f t="shared" si="11"/>
        <v>6116.8740917004861</v>
      </c>
      <c r="H131" s="16"/>
      <c r="I131" s="33"/>
      <c r="J131" s="38"/>
    </row>
    <row r="132" spans="1:10" x14ac:dyDescent="0.35">
      <c r="A132" s="4">
        <f t="shared" si="12"/>
        <v>2021</v>
      </c>
      <c r="B132" s="4">
        <f t="shared" si="13"/>
        <v>11</v>
      </c>
      <c r="C132" s="13">
        <f>('2020'!E24-'2020'!E12)+'2021'!E12</f>
        <v>550920.30769230775</v>
      </c>
      <c r="D132" s="14">
        <f t="shared" si="15"/>
        <v>6409742.448538091</v>
      </c>
      <c r="E132" s="35">
        <f t="shared" si="10"/>
        <v>6162.7841173415109</v>
      </c>
      <c r="F132" s="15">
        <v>0</v>
      </c>
      <c r="G132" s="35">
        <f t="shared" si="11"/>
        <v>6162.7841173415109</v>
      </c>
      <c r="H132" s="16"/>
      <c r="I132" s="33"/>
      <c r="J132" s="38"/>
    </row>
    <row r="133" spans="1:10" x14ac:dyDescent="0.35">
      <c r="A133" s="4">
        <f t="shared" si="12"/>
        <v>2021</v>
      </c>
      <c r="B133" s="4">
        <f t="shared" si="13"/>
        <v>12</v>
      </c>
      <c r="C133" s="13">
        <f>('2020'!E25-'2020'!E13)+'2021'!E13</f>
        <v>564257.8205128205</v>
      </c>
      <c r="D133" s="14">
        <f t="shared" si="15"/>
        <v>6454172.8587945011</v>
      </c>
      <c r="E133" s="35">
        <f t="shared" si="10"/>
        <v>6209.8056023842437</v>
      </c>
      <c r="F133" s="15">
        <v>0</v>
      </c>
      <c r="G133" s="35">
        <f t="shared" si="11"/>
        <v>6209.8056023842437</v>
      </c>
      <c r="H133" s="16"/>
      <c r="I133" s="33"/>
      <c r="J133" s="38"/>
    </row>
    <row r="134" spans="1:10" x14ac:dyDescent="0.35">
      <c r="A134" s="4">
        <f t="shared" si="12"/>
        <v>2022</v>
      </c>
      <c r="B134" s="4">
        <f t="shared" si="13"/>
        <v>1</v>
      </c>
      <c r="C134" s="13">
        <f>('2021'!E14-'2021'!E2)+'2022'!E2</f>
        <v>557221.65384615387</v>
      </c>
      <c r="D134" s="14">
        <f t="shared" si="15"/>
        <v>6522659.999820143</v>
      </c>
      <c r="E134" s="35">
        <f t="shared" si="10"/>
        <v>6256.2407402047584</v>
      </c>
      <c r="F134" s="15">
        <v>0</v>
      </c>
      <c r="G134" s="35">
        <f t="shared" si="11"/>
        <v>6256.2407402047584</v>
      </c>
      <c r="H134" s="16"/>
      <c r="I134" s="33"/>
      <c r="J134" s="38"/>
    </row>
    <row r="135" spans="1:10" x14ac:dyDescent="0.35">
      <c r="A135" s="4">
        <f t="shared" si="12"/>
        <v>2022</v>
      </c>
      <c r="B135" s="4">
        <f t="shared" si="13"/>
        <v>2</v>
      </c>
      <c r="C135" s="13">
        <f>('2021'!E15-'2021'!E3)+'2022'!E3</f>
        <v>536847.97435897437</v>
      </c>
      <c r="D135" s="14">
        <f t="shared" si="15"/>
        <v>6546716.730589373</v>
      </c>
      <c r="E135" s="35">
        <f t="shared" si="10"/>
        <v>6300.9780714013386</v>
      </c>
      <c r="F135" s="15">
        <v>0</v>
      </c>
      <c r="G135" s="35">
        <f t="shared" si="11"/>
        <v>6300.9780714013386</v>
      </c>
      <c r="H135" s="16"/>
      <c r="I135" s="33"/>
      <c r="J135" s="38"/>
    </row>
    <row r="136" spans="1:10" x14ac:dyDescent="0.35">
      <c r="A136" s="4">
        <f t="shared" si="12"/>
        <v>2022</v>
      </c>
      <c r="B136" s="4">
        <f t="shared" si="13"/>
        <v>3</v>
      </c>
      <c r="C136" s="13">
        <f>('2021'!E16-'2021'!E4)+'2022'!E4</f>
        <v>516474.29487179493</v>
      </c>
      <c r="D136" s="14">
        <f t="shared" si="15"/>
        <v>6570773.4613586031</v>
      </c>
      <c r="E136" s="35">
        <f t="shared" si="10"/>
        <v>6344.0175959739881</v>
      </c>
      <c r="F136" s="15">
        <v>0</v>
      </c>
      <c r="G136" s="35">
        <f t="shared" si="11"/>
        <v>6344.0175959739881</v>
      </c>
      <c r="H136" s="16"/>
      <c r="I136" s="33"/>
      <c r="J136" s="38"/>
    </row>
    <row r="137" spans="1:10" x14ac:dyDescent="0.35">
      <c r="A137" s="4">
        <f t="shared" si="12"/>
        <v>2022</v>
      </c>
      <c r="B137" s="4">
        <f t="shared" si="13"/>
        <v>4</v>
      </c>
      <c r="C137" s="13">
        <f>('2021'!E17-'2021'!E5)+'2022'!E5</f>
        <v>496100.61538461543</v>
      </c>
      <c r="D137" s="14">
        <f t="shared" si="15"/>
        <v>6594830.1921278341</v>
      </c>
      <c r="E137" s="35">
        <f t="shared" si="10"/>
        <v>6385.3593139227069</v>
      </c>
      <c r="F137" s="15">
        <v>0</v>
      </c>
      <c r="G137" s="35">
        <f t="shared" si="11"/>
        <v>6385.3593139227069</v>
      </c>
      <c r="H137" s="16"/>
      <c r="I137" s="33"/>
      <c r="J137" s="38"/>
    </row>
    <row r="138" spans="1:10" x14ac:dyDescent="0.35">
      <c r="A138" s="4">
        <f t="shared" si="12"/>
        <v>2022</v>
      </c>
      <c r="B138" s="4">
        <f t="shared" si="13"/>
        <v>5</v>
      </c>
      <c r="C138" s="13">
        <f>('2021'!E18-'2021'!E6)+'2022'!E6</f>
        <v>475726.93589743593</v>
      </c>
      <c r="D138" s="14">
        <f t="shared" si="15"/>
        <v>6618886.9228970669</v>
      </c>
      <c r="E138" s="35">
        <f t="shared" si="10"/>
        <v>6425.0032252474939</v>
      </c>
      <c r="F138" s="15">
        <v>0</v>
      </c>
      <c r="G138" s="35">
        <f t="shared" si="11"/>
        <v>6425.0032252474939</v>
      </c>
      <c r="H138" s="16"/>
      <c r="I138" s="33"/>
      <c r="J138" s="38"/>
    </row>
    <row r="139" spans="1:10" x14ac:dyDescent="0.35">
      <c r="A139" s="4">
        <f t="shared" si="12"/>
        <v>2022</v>
      </c>
      <c r="B139" s="4">
        <f t="shared" si="13"/>
        <v>6</v>
      </c>
      <c r="C139" s="13">
        <f>('2021'!E19-'2021'!E7)+'2022'!E7</f>
        <v>455353.25641025644</v>
      </c>
      <c r="D139" s="14">
        <f t="shared" si="15"/>
        <v>6642943.653666296</v>
      </c>
      <c r="E139" s="35">
        <f t="shared" si="10"/>
        <v>6462.9493299483474</v>
      </c>
      <c r="F139" s="15">
        <v>0</v>
      </c>
      <c r="G139" s="35">
        <f t="shared" si="11"/>
        <v>6462.9493299483474</v>
      </c>
      <c r="H139" s="16"/>
      <c r="I139" s="33"/>
      <c r="J139" s="38"/>
    </row>
    <row r="140" spans="1:10" x14ac:dyDescent="0.35">
      <c r="A140" s="4">
        <f t="shared" si="12"/>
        <v>2022</v>
      </c>
      <c r="B140" s="4">
        <f t="shared" si="13"/>
        <v>7</v>
      </c>
      <c r="C140" s="13">
        <f>('2021'!E20-'2021'!E8)+'2022'!E8</f>
        <v>434979.57692307688</v>
      </c>
      <c r="D140" s="14">
        <f t="shared" si="15"/>
        <v>6667000.384435528</v>
      </c>
      <c r="E140" s="35">
        <f t="shared" si="10"/>
        <v>6499.1976280252711</v>
      </c>
      <c r="F140" s="15">
        <v>0</v>
      </c>
      <c r="G140" s="35">
        <f t="shared" si="11"/>
        <v>6499.1976280252711</v>
      </c>
      <c r="H140" s="16"/>
      <c r="I140" s="33"/>
      <c r="J140" s="38"/>
    </row>
    <row r="141" spans="1:10" x14ac:dyDescent="0.35">
      <c r="A141" s="4">
        <f t="shared" si="12"/>
        <v>2022</v>
      </c>
      <c r="B141" s="4">
        <f t="shared" si="13"/>
        <v>8</v>
      </c>
      <c r="C141" s="13">
        <f>('2021'!E21-'2021'!E9)+'2022'!E9</f>
        <v>414605.8974358975</v>
      </c>
      <c r="D141" s="14">
        <f t="shared" si="15"/>
        <v>6691057.1152047571</v>
      </c>
      <c r="E141" s="35">
        <f t="shared" si="10"/>
        <v>6533.7481194782622</v>
      </c>
      <c r="F141" s="15">
        <v>0</v>
      </c>
      <c r="G141" s="35">
        <f t="shared" si="11"/>
        <v>6533.7481194782622</v>
      </c>
      <c r="H141" s="16"/>
      <c r="I141" s="33"/>
      <c r="J141" s="38"/>
    </row>
    <row r="142" spans="1:10" x14ac:dyDescent="0.35">
      <c r="A142" s="4">
        <f t="shared" si="12"/>
        <v>2022</v>
      </c>
      <c r="B142" s="4">
        <f t="shared" si="13"/>
        <v>9</v>
      </c>
      <c r="C142" s="13">
        <f>('2021'!E22-'2021'!E10)+'2022'!E10</f>
        <v>394232.21794871794</v>
      </c>
      <c r="D142" s="14">
        <f t="shared" si="15"/>
        <v>6715113.845973989</v>
      </c>
      <c r="E142" s="35">
        <f t="shared" ref="E142:E205" si="16">AVERAGE(D131:D142)/1000</f>
        <v>6566.6008043073198</v>
      </c>
      <c r="F142" s="15">
        <v>0</v>
      </c>
      <c r="G142" s="35">
        <f t="shared" ref="G142:G167" si="17">E142</f>
        <v>6566.6008043073198</v>
      </c>
      <c r="H142" s="16"/>
      <c r="I142" s="33"/>
      <c r="J142" s="38"/>
    </row>
    <row r="143" spans="1:10" x14ac:dyDescent="0.35">
      <c r="A143" s="4">
        <f t="shared" ref="A143:A206" si="18">A131+1</f>
        <v>2022</v>
      </c>
      <c r="B143" s="4">
        <f t="shared" ref="B143:B206" si="19">B131</f>
        <v>10</v>
      </c>
      <c r="C143" s="13">
        <f>('2021'!E23-'2021'!E11)+'2022'!E11</f>
        <v>373858.5384615385</v>
      </c>
      <c r="D143" s="14">
        <f t="shared" si="15"/>
        <v>6739170.576743219</v>
      </c>
      <c r="E143" s="35">
        <f t="shared" si="16"/>
        <v>6597.7556825124502</v>
      </c>
      <c r="F143" s="15">
        <v>0</v>
      </c>
      <c r="G143" s="35">
        <f t="shared" si="17"/>
        <v>6597.7556825124502</v>
      </c>
      <c r="H143" s="16"/>
      <c r="I143" s="33"/>
      <c r="J143" s="38"/>
    </row>
    <row r="144" spans="1:10" x14ac:dyDescent="0.35">
      <c r="A144" s="4">
        <f t="shared" si="18"/>
        <v>2022</v>
      </c>
      <c r="B144" s="4">
        <f t="shared" si="19"/>
        <v>11</v>
      </c>
      <c r="C144" s="13">
        <f>('2021'!E24-'2021'!E12)+'2022'!E12</f>
        <v>353484.858974359</v>
      </c>
      <c r="D144" s="14">
        <f t="shared" si="15"/>
        <v>6763227.30751245</v>
      </c>
      <c r="E144" s="35">
        <f t="shared" si="16"/>
        <v>6627.2127540936472</v>
      </c>
      <c r="F144" s="15">
        <v>0</v>
      </c>
      <c r="G144" s="35">
        <f t="shared" si="17"/>
        <v>6627.2127540936472</v>
      </c>
      <c r="H144" s="16"/>
      <c r="I144" s="33"/>
      <c r="J144" s="38"/>
    </row>
    <row r="145" spans="1:10" x14ac:dyDescent="0.35">
      <c r="A145" s="4">
        <f t="shared" si="18"/>
        <v>2022</v>
      </c>
      <c r="B145" s="4">
        <f t="shared" si="19"/>
        <v>12</v>
      </c>
      <c r="C145" s="13">
        <f>('2021'!E25-'2021'!E13)+'2022'!E13</f>
        <v>333111.1794871795</v>
      </c>
      <c r="D145" s="14">
        <f t="shared" si="15"/>
        <v>6787284.038281681</v>
      </c>
      <c r="E145" s="35">
        <f t="shared" si="16"/>
        <v>6654.9720190509115</v>
      </c>
      <c r="F145" s="15">
        <v>0</v>
      </c>
      <c r="G145" s="35">
        <f t="shared" si="17"/>
        <v>6654.9720190509115</v>
      </c>
      <c r="H145" s="16"/>
      <c r="I145" s="33"/>
      <c r="J145" s="38"/>
    </row>
    <row r="146" spans="1:10" x14ac:dyDescent="0.35">
      <c r="A146" s="4">
        <f t="shared" si="18"/>
        <v>2023</v>
      </c>
      <c r="B146" s="4">
        <f t="shared" si="19"/>
        <v>1</v>
      </c>
      <c r="C146" s="13">
        <f>('2022'!E14-'2022'!E2)+'2023'!E2</f>
        <v>318730.51923076925</v>
      </c>
      <c r="D146" s="14">
        <f t="shared" si="15"/>
        <v>6841390.519050912</v>
      </c>
      <c r="E146" s="35">
        <f t="shared" si="16"/>
        <v>6681.532895653475</v>
      </c>
      <c r="F146" s="15">
        <v>0</v>
      </c>
      <c r="G146" s="35">
        <f t="shared" si="17"/>
        <v>6681.532895653475</v>
      </c>
      <c r="H146" s="16"/>
      <c r="I146" s="33"/>
      <c r="J146" s="38"/>
    </row>
    <row r="147" spans="1:10" x14ac:dyDescent="0.35">
      <c r="A147" s="4">
        <f t="shared" si="18"/>
        <v>2023</v>
      </c>
      <c r="B147" s="4">
        <f t="shared" si="19"/>
        <v>2</v>
      </c>
      <c r="C147" s="13">
        <f>('2022'!E15-'2022'!E3)+'2023'!E3</f>
        <v>324723.53846153844</v>
      </c>
      <c r="D147" s="14">
        <f t="shared" si="15"/>
        <v>6871440.2690509111</v>
      </c>
      <c r="E147" s="35">
        <f t="shared" si="16"/>
        <v>6708.5931905252701</v>
      </c>
      <c r="F147" s="15">
        <v>0</v>
      </c>
      <c r="G147" s="35">
        <f t="shared" si="17"/>
        <v>6708.5931905252701</v>
      </c>
      <c r="H147" s="16"/>
      <c r="I147" s="33"/>
      <c r="J147" s="38"/>
    </row>
    <row r="148" spans="1:10" x14ac:dyDescent="0.35">
      <c r="A148" s="4">
        <f t="shared" si="18"/>
        <v>2023</v>
      </c>
      <c r="B148" s="4">
        <f t="shared" si="19"/>
        <v>3</v>
      </c>
      <c r="C148" s="13">
        <f>('2022'!E16-'2022'!E4)+'2023'!E4</f>
        <v>330716.55769230769</v>
      </c>
      <c r="D148" s="14">
        <f t="shared" si="15"/>
        <v>6901490.0190509111</v>
      </c>
      <c r="E148" s="35">
        <f t="shared" si="16"/>
        <v>6736.152903666296</v>
      </c>
      <c r="F148" s="15">
        <v>0</v>
      </c>
      <c r="G148" s="35">
        <f t="shared" si="17"/>
        <v>6736.152903666296</v>
      </c>
      <c r="H148" s="16"/>
      <c r="I148" s="33"/>
      <c r="J148" s="38"/>
    </row>
    <row r="149" spans="1:10" x14ac:dyDescent="0.35">
      <c r="A149" s="4">
        <f t="shared" si="18"/>
        <v>2023</v>
      </c>
      <c r="B149" s="4">
        <f t="shared" si="19"/>
        <v>4</v>
      </c>
      <c r="C149" s="13">
        <f>('2022'!E17-'2022'!E5)+'2023'!E5</f>
        <v>336709.57692307694</v>
      </c>
      <c r="D149" s="14">
        <f t="shared" si="15"/>
        <v>6931539.7690509111</v>
      </c>
      <c r="E149" s="35">
        <f t="shared" si="16"/>
        <v>6764.2120350765517</v>
      </c>
      <c r="F149" s="15">
        <v>0</v>
      </c>
      <c r="G149" s="35">
        <f t="shared" si="17"/>
        <v>6764.2120350765517</v>
      </c>
      <c r="H149" s="16"/>
      <c r="I149" s="33"/>
      <c r="J149" s="38"/>
    </row>
    <row r="150" spans="1:10" x14ac:dyDescent="0.35">
      <c r="A150" s="4">
        <f t="shared" si="18"/>
        <v>2023</v>
      </c>
      <c r="B150" s="4">
        <f t="shared" si="19"/>
        <v>5</v>
      </c>
      <c r="C150" s="13">
        <f>('2022'!E18-'2022'!E6)+'2023'!E6</f>
        <v>342702.59615384613</v>
      </c>
      <c r="D150" s="14">
        <f t="shared" si="15"/>
        <v>6961589.5190509129</v>
      </c>
      <c r="E150" s="35">
        <f t="shared" si="16"/>
        <v>6792.7705847560392</v>
      </c>
      <c r="F150" s="15">
        <v>0</v>
      </c>
      <c r="G150" s="35">
        <f t="shared" si="17"/>
        <v>6792.7705847560392</v>
      </c>
      <c r="H150" s="16"/>
      <c r="I150" s="33"/>
      <c r="J150" s="38"/>
    </row>
    <row r="151" spans="1:10" x14ac:dyDescent="0.35">
      <c r="A151" s="4">
        <f t="shared" si="18"/>
        <v>2023</v>
      </c>
      <c r="B151" s="4">
        <f t="shared" si="19"/>
        <v>6</v>
      </c>
      <c r="C151" s="13">
        <f>('2022'!E19-'2022'!E7)+'2023'!E7</f>
        <v>348695.61538461538</v>
      </c>
      <c r="D151" s="14">
        <f t="shared" si="15"/>
        <v>6991639.2690509111</v>
      </c>
      <c r="E151" s="35">
        <f t="shared" si="16"/>
        <v>6821.8285527047583</v>
      </c>
      <c r="F151" s="15">
        <v>0</v>
      </c>
      <c r="G151" s="35">
        <f t="shared" si="17"/>
        <v>6821.8285527047583</v>
      </c>
      <c r="H151" s="16"/>
      <c r="I151" s="33"/>
      <c r="J151" s="38"/>
    </row>
    <row r="152" spans="1:10" x14ac:dyDescent="0.35">
      <c r="A152" s="4">
        <f t="shared" si="18"/>
        <v>2023</v>
      </c>
      <c r="B152" s="4">
        <f t="shared" si="19"/>
        <v>7</v>
      </c>
      <c r="C152" s="13">
        <f>('2022'!E20-'2022'!E8)+'2023'!E8</f>
        <v>354688.63461538462</v>
      </c>
      <c r="D152" s="14">
        <f t="shared" si="15"/>
        <v>7021689.0190509129</v>
      </c>
      <c r="E152" s="35">
        <f t="shared" si="16"/>
        <v>6851.3859389227073</v>
      </c>
      <c r="F152" s="15">
        <v>0</v>
      </c>
      <c r="G152" s="35">
        <f t="shared" si="17"/>
        <v>6851.3859389227073</v>
      </c>
      <c r="H152" s="16"/>
      <c r="I152" s="33"/>
      <c r="J152" s="38"/>
    </row>
    <row r="153" spans="1:10" x14ac:dyDescent="0.35">
      <c r="A153" s="4">
        <f t="shared" si="18"/>
        <v>2023</v>
      </c>
      <c r="B153" s="4">
        <f t="shared" si="19"/>
        <v>8</v>
      </c>
      <c r="C153" s="13">
        <f>('2022'!E21-'2022'!E9)+'2023'!E9</f>
        <v>360681.65384615387</v>
      </c>
      <c r="D153" s="14">
        <f t="shared" si="15"/>
        <v>7051738.7690509111</v>
      </c>
      <c r="E153" s="35">
        <f t="shared" si="16"/>
        <v>6881.4427434098861</v>
      </c>
      <c r="F153" s="15">
        <v>0</v>
      </c>
      <c r="G153" s="35">
        <f t="shared" si="17"/>
        <v>6881.4427434098861</v>
      </c>
      <c r="H153" s="16"/>
      <c r="I153" s="33"/>
      <c r="J153" s="38"/>
    </row>
    <row r="154" spans="1:10" x14ac:dyDescent="0.35">
      <c r="A154" s="4">
        <f t="shared" si="18"/>
        <v>2023</v>
      </c>
      <c r="B154" s="4">
        <f t="shared" si="19"/>
        <v>9</v>
      </c>
      <c r="C154" s="13">
        <f>('2022'!E22-'2022'!E10)+'2023'!E10</f>
        <v>366674.67307692306</v>
      </c>
      <c r="D154" s="14">
        <f t="shared" si="15"/>
        <v>7081788.519050912</v>
      </c>
      <c r="E154" s="35">
        <f t="shared" si="16"/>
        <v>6911.9989661662958</v>
      </c>
      <c r="F154" s="15">
        <v>0</v>
      </c>
      <c r="G154" s="35">
        <f t="shared" si="17"/>
        <v>6911.9989661662958</v>
      </c>
      <c r="H154" s="16"/>
      <c r="I154" s="33"/>
      <c r="J154" s="38"/>
    </row>
    <row r="155" spans="1:10" x14ac:dyDescent="0.35">
      <c r="A155" s="4">
        <f t="shared" si="18"/>
        <v>2023</v>
      </c>
      <c r="B155" s="4">
        <f t="shared" si="19"/>
        <v>10</v>
      </c>
      <c r="C155" s="13">
        <f>('2022'!E23-'2022'!E11)+'2023'!E11</f>
        <v>372667.69230769225</v>
      </c>
      <c r="D155" s="14">
        <f t="shared" si="15"/>
        <v>7111838.2690509111</v>
      </c>
      <c r="E155" s="35">
        <f t="shared" si="16"/>
        <v>6943.0546071919362</v>
      </c>
      <c r="F155" s="15">
        <v>0</v>
      </c>
      <c r="G155" s="35">
        <f t="shared" si="17"/>
        <v>6943.0546071919362</v>
      </c>
      <c r="H155" s="16"/>
      <c r="I155" s="33"/>
      <c r="J155" s="38"/>
    </row>
    <row r="156" spans="1:10" x14ac:dyDescent="0.35">
      <c r="A156" s="4">
        <f t="shared" si="18"/>
        <v>2023</v>
      </c>
      <c r="B156" s="4">
        <f t="shared" si="19"/>
        <v>11</v>
      </c>
      <c r="C156" s="13">
        <f>('2022'!E24-'2022'!E12)+'2023'!E12</f>
        <v>378660.71153846156</v>
      </c>
      <c r="D156" s="14">
        <f t="shared" si="15"/>
        <v>7141888.019050912</v>
      </c>
      <c r="E156" s="35">
        <f t="shared" si="16"/>
        <v>6974.6096664868082</v>
      </c>
      <c r="F156" s="15">
        <v>0</v>
      </c>
      <c r="G156" s="35">
        <f t="shared" si="17"/>
        <v>6974.6096664868082</v>
      </c>
      <c r="H156" s="16"/>
      <c r="I156" s="33"/>
      <c r="J156" s="38"/>
    </row>
    <row r="157" spans="1:10" x14ac:dyDescent="0.35">
      <c r="A157" s="4">
        <f t="shared" si="18"/>
        <v>2023</v>
      </c>
      <c r="B157" s="4">
        <f t="shared" si="19"/>
        <v>12</v>
      </c>
      <c r="C157" s="13">
        <f>('2022'!E25-'2022'!E13)+'2023'!E13</f>
        <v>384653.73076923075</v>
      </c>
      <c r="D157" s="14">
        <f t="shared" si="15"/>
        <v>7171937.769050912</v>
      </c>
      <c r="E157" s="35">
        <f t="shared" si="16"/>
        <v>7006.6641440509111</v>
      </c>
      <c r="F157" s="15">
        <v>0</v>
      </c>
      <c r="G157" s="35">
        <f t="shared" si="17"/>
        <v>7006.6641440509111</v>
      </c>
      <c r="H157" s="16"/>
      <c r="I157" s="33"/>
      <c r="J157" s="38"/>
    </row>
    <row r="158" spans="1:10" x14ac:dyDescent="0.35">
      <c r="A158" s="4">
        <f t="shared" si="18"/>
        <v>2024</v>
      </c>
      <c r="B158" s="4">
        <f t="shared" si="19"/>
        <v>1</v>
      </c>
      <c r="C158" s="13">
        <f>('2023'!E14-'2023'!E2)+'2024'!E2</f>
        <v>398690.9615384615</v>
      </c>
      <c r="D158" s="14">
        <f t="shared" si="15"/>
        <v>7240081.480589373</v>
      </c>
      <c r="E158" s="35">
        <f t="shared" si="16"/>
        <v>7039.8883908457829</v>
      </c>
      <c r="F158" s="15">
        <v>0</v>
      </c>
      <c r="G158" s="35">
        <f t="shared" si="17"/>
        <v>7039.8883908457829</v>
      </c>
      <c r="H158" s="16"/>
      <c r="I158" s="33"/>
      <c r="J158" s="38"/>
    </row>
    <row r="159" spans="1:10" x14ac:dyDescent="0.35">
      <c r="A159" s="4">
        <f t="shared" si="18"/>
        <v>2024</v>
      </c>
      <c r="B159" s="4">
        <f t="shared" si="19"/>
        <v>2</v>
      </c>
      <c r="C159" s="13">
        <f>('2023'!E15-'2023'!E3)+'2024'!E3</f>
        <v>406735.17307692306</v>
      </c>
      <c r="D159" s="14">
        <f t="shared" si="15"/>
        <v>7278175.4421278341</v>
      </c>
      <c r="E159" s="35">
        <f t="shared" si="16"/>
        <v>7073.7829886021937</v>
      </c>
      <c r="F159" s="15">
        <v>0</v>
      </c>
      <c r="G159" s="35">
        <f t="shared" si="17"/>
        <v>7073.7829886021937</v>
      </c>
      <c r="H159" s="16"/>
      <c r="I159" s="33"/>
      <c r="J159" s="38"/>
    </row>
    <row r="160" spans="1:10" x14ac:dyDescent="0.35">
      <c r="A160" s="4">
        <f t="shared" si="18"/>
        <v>2024</v>
      </c>
      <c r="B160" s="4">
        <f t="shared" si="19"/>
        <v>3</v>
      </c>
      <c r="C160" s="13">
        <f>('2023'!E16-'2023'!E4)+'2024'!E4</f>
        <v>414779.38461538462</v>
      </c>
      <c r="D160" s="14">
        <f t="shared" si="15"/>
        <v>7316269.403666296</v>
      </c>
      <c r="E160" s="35">
        <f t="shared" si="16"/>
        <v>7108.3479373201426</v>
      </c>
      <c r="F160" s="15">
        <v>0</v>
      </c>
      <c r="G160" s="35">
        <f t="shared" si="17"/>
        <v>7108.3479373201426</v>
      </c>
      <c r="H160" s="16"/>
      <c r="I160" s="33"/>
      <c r="J160" s="38"/>
    </row>
    <row r="161" spans="1:10" x14ac:dyDescent="0.35">
      <c r="A161" s="4">
        <f t="shared" si="18"/>
        <v>2024</v>
      </c>
      <c r="B161" s="4">
        <f t="shared" si="19"/>
        <v>4</v>
      </c>
      <c r="C161" s="13">
        <f>('2023'!E17-'2023'!E5)+'2024'!E5</f>
        <v>422823.59615384613</v>
      </c>
      <c r="D161" s="14">
        <f t="shared" si="15"/>
        <v>7354363.3652047571</v>
      </c>
      <c r="E161" s="35">
        <f t="shared" si="16"/>
        <v>7143.5832369996297</v>
      </c>
      <c r="F161" s="15">
        <v>0</v>
      </c>
      <c r="G161" s="35">
        <f t="shared" si="17"/>
        <v>7143.5832369996297</v>
      </c>
      <c r="H161" s="16"/>
      <c r="I161" s="33"/>
      <c r="J161" s="38"/>
    </row>
    <row r="162" spans="1:10" x14ac:dyDescent="0.35">
      <c r="A162" s="4">
        <f t="shared" si="18"/>
        <v>2024</v>
      </c>
      <c r="B162" s="4">
        <f t="shared" si="19"/>
        <v>5</v>
      </c>
      <c r="C162" s="13">
        <f>('2023'!E18-'2023'!E6)+'2024'!E6</f>
        <v>430867.80769230769</v>
      </c>
      <c r="D162" s="14">
        <f t="shared" si="15"/>
        <v>7392457.3267432209</v>
      </c>
      <c r="E162" s="35">
        <f t="shared" si="16"/>
        <v>7179.488887640654</v>
      </c>
      <c r="F162" s="15">
        <v>0</v>
      </c>
      <c r="G162" s="35">
        <f t="shared" si="17"/>
        <v>7179.488887640654</v>
      </c>
      <c r="H162" s="16"/>
      <c r="I162" s="33"/>
      <c r="J162" s="38"/>
    </row>
    <row r="163" spans="1:10" x14ac:dyDescent="0.35">
      <c r="A163" s="4">
        <f t="shared" si="18"/>
        <v>2024</v>
      </c>
      <c r="B163" s="4">
        <f t="shared" si="19"/>
        <v>6</v>
      </c>
      <c r="C163" s="13">
        <f>('2023'!E19-'2023'!E7)+'2024'!E7</f>
        <v>438912.01923076925</v>
      </c>
      <c r="D163" s="14">
        <f t="shared" si="15"/>
        <v>7430551.2882816801</v>
      </c>
      <c r="E163" s="35">
        <f t="shared" si="16"/>
        <v>7216.0648892432191</v>
      </c>
      <c r="F163" s="15">
        <v>0</v>
      </c>
      <c r="G163" s="35">
        <f t="shared" si="17"/>
        <v>7216.0648892432191</v>
      </c>
      <c r="H163" s="16"/>
      <c r="I163" s="33"/>
      <c r="J163" s="38"/>
    </row>
    <row r="164" spans="1:10" x14ac:dyDescent="0.35">
      <c r="A164" s="4">
        <f t="shared" si="18"/>
        <v>2024</v>
      </c>
      <c r="B164" s="4">
        <f t="shared" si="19"/>
        <v>7</v>
      </c>
      <c r="C164" s="13">
        <f>('2023'!E20-'2023'!E8)+'2024'!E8</f>
        <v>446956.23076923075</v>
      </c>
      <c r="D164" s="14">
        <f t="shared" si="15"/>
        <v>7468645.2498201439</v>
      </c>
      <c r="E164" s="35">
        <f t="shared" si="16"/>
        <v>7253.3112418073224</v>
      </c>
      <c r="F164" s="15">
        <v>0</v>
      </c>
      <c r="G164" s="35">
        <f t="shared" si="17"/>
        <v>7253.3112418073224</v>
      </c>
      <c r="H164" s="16"/>
      <c r="I164" s="33"/>
      <c r="J164" s="38"/>
    </row>
    <row r="165" spans="1:10" x14ac:dyDescent="0.35">
      <c r="A165" s="4">
        <f t="shared" si="18"/>
        <v>2024</v>
      </c>
      <c r="B165" s="4">
        <f t="shared" si="19"/>
        <v>8</v>
      </c>
      <c r="C165" s="13">
        <f>('2023'!E21-'2023'!E9)+'2024'!E9</f>
        <v>455000.44230769225</v>
      </c>
      <c r="D165" s="14">
        <f t="shared" si="15"/>
        <v>7506739.2113586031</v>
      </c>
      <c r="E165" s="35">
        <f t="shared" si="16"/>
        <v>7291.2279453329629</v>
      </c>
      <c r="F165" s="15">
        <v>0</v>
      </c>
      <c r="G165" s="35">
        <f t="shared" si="17"/>
        <v>7291.2279453329629</v>
      </c>
      <c r="H165" s="16"/>
      <c r="I165" s="33"/>
      <c r="J165" s="38"/>
    </row>
    <row r="166" spans="1:10" x14ac:dyDescent="0.35">
      <c r="A166" s="4">
        <f t="shared" si="18"/>
        <v>2024</v>
      </c>
      <c r="B166" s="4">
        <f t="shared" si="19"/>
        <v>9</v>
      </c>
      <c r="C166" s="13">
        <f>('2023'!E22-'2023'!E10)+'2024'!E10</f>
        <v>463044.65384615381</v>
      </c>
      <c r="D166" s="14">
        <f t="shared" si="15"/>
        <v>7544833.172897066</v>
      </c>
      <c r="E166" s="35">
        <f t="shared" si="16"/>
        <v>7329.8149998201434</v>
      </c>
      <c r="F166" s="15">
        <v>0</v>
      </c>
      <c r="G166" s="35">
        <f t="shared" si="17"/>
        <v>7329.8149998201434</v>
      </c>
      <c r="H166" s="16"/>
      <c r="I166" s="33"/>
      <c r="J166" s="38"/>
    </row>
    <row r="167" spans="1:10" x14ac:dyDescent="0.35">
      <c r="A167" s="4">
        <f t="shared" si="18"/>
        <v>2024</v>
      </c>
      <c r="B167" s="4">
        <f t="shared" si="19"/>
        <v>10</v>
      </c>
      <c r="C167" s="13">
        <f>('2023'!E23-'2023'!E11)+'2024'!E11</f>
        <v>471088.86538461538</v>
      </c>
      <c r="D167" s="14">
        <f t="shared" si="15"/>
        <v>7582927.1344355261</v>
      </c>
      <c r="E167" s="35">
        <f t="shared" si="16"/>
        <v>7369.0724052688602</v>
      </c>
      <c r="F167" s="15">
        <v>0</v>
      </c>
      <c r="G167" s="35">
        <f t="shared" si="17"/>
        <v>7369.0724052688602</v>
      </c>
      <c r="H167" s="16"/>
      <c r="I167" s="33"/>
      <c r="J167" s="38"/>
    </row>
    <row r="168" spans="1:10" x14ac:dyDescent="0.35">
      <c r="A168" s="4">
        <f t="shared" si="18"/>
        <v>2024</v>
      </c>
      <c r="B168" s="4">
        <f t="shared" si="19"/>
        <v>11</v>
      </c>
      <c r="C168" s="13">
        <f>('2023'!E24-'2023'!E12)+'2024'!E12</f>
        <v>479133.07692307688</v>
      </c>
      <c r="D168" s="14">
        <f t="shared" si="15"/>
        <v>7621021.095973989</v>
      </c>
      <c r="E168" s="35">
        <f t="shared" si="16"/>
        <v>7409.000161679116</v>
      </c>
      <c r="F168" s="34">
        <f>(E168-$E$167)</f>
        <v>39.927756410255824</v>
      </c>
      <c r="G168" s="35">
        <f t="shared" ref="G168:G227" si="20">G167</f>
        <v>7369.0724052688602</v>
      </c>
      <c r="H168" s="16"/>
      <c r="I168" s="33"/>
      <c r="J168" s="38"/>
    </row>
    <row r="169" spans="1:10" x14ac:dyDescent="0.35">
      <c r="A169" s="4">
        <f t="shared" si="18"/>
        <v>2024</v>
      </c>
      <c r="B169" s="4">
        <f t="shared" si="19"/>
        <v>12</v>
      </c>
      <c r="C169" s="13">
        <f>('2023'!E25-'2023'!E13)+'2024'!E13</f>
        <v>487177.28846153844</v>
      </c>
      <c r="D169" s="14">
        <f t="shared" si="15"/>
        <v>7659115.05751245</v>
      </c>
      <c r="E169" s="35">
        <f t="shared" si="16"/>
        <v>7449.5982690509109</v>
      </c>
      <c r="F169" s="34">
        <f t="shared" ref="F169:F232" si="21">(E169-$E$167)</f>
        <v>80.525863782050692</v>
      </c>
      <c r="G169" s="35">
        <f t="shared" si="20"/>
        <v>7369.0724052688602</v>
      </c>
      <c r="H169" s="16"/>
      <c r="I169" s="33"/>
      <c r="J169" s="38"/>
    </row>
    <row r="170" spans="1:10" x14ac:dyDescent="0.35">
      <c r="A170" s="4">
        <f t="shared" si="18"/>
        <v>2025</v>
      </c>
      <c r="B170" s="4">
        <f t="shared" si="19"/>
        <v>1</v>
      </c>
      <c r="C170" s="13">
        <f>('2024'!E14-'2024'!E2)+'2025'!E2</f>
        <v>499521.07051282056</v>
      </c>
      <c r="D170" s="14">
        <f t="shared" si="15"/>
        <v>7739602.551102194</v>
      </c>
      <c r="E170" s="35">
        <f t="shared" si="16"/>
        <v>7491.2250249269791</v>
      </c>
      <c r="F170" s="34">
        <f t="shared" si="21"/>
        <v>122.15261965811897</v>
      </c>
      <c r="G170" s="35">
        <f t="shared" si="20"/>
        <v>7369.0724052688602</v>
      </c>
      <c r="H170" s="16"/>
      <c r="I170" s="33"/>
      <c r="J170" s="38"/>
    </row>
    <row r="171" spans="1:10" x14ac:dyDescent="0.35">
      <c r="A171" s="4">
        <f t="shared" si="18"/>
        <v>2025</v>
      </c>
      <c r="B171" s="4">
        <f t="shared" si="19"/>
        <v>2</v>
      </c>
      <c r="C171" s="13">
        <f>('2024'!E15-'2024'!E3)+'2025'!E3</f>
        <v>503820.641025641</v>
      </c>
      <c r="D171" s="14">
        <f t="shared" si="15"/>
        <v>7781996.0831534751</v>
      </c>
      <c r="E171" s="35">
        <f t="shared" si="16"/>
        <v>7533.2100783457818</v>
      </c>
      <c r="F171" s="34">
        <f t="shared" si="21"/>
        <v>164.1376730769216</v>
      </c>
      <c r="G171" s="35">
        <f t="shared" si="20"/>
        <v>7369.0724052688602</v>
      </c>
      <c r="H171" s="16"/>
      <c r="I171" s="33"/>
      <c r="J171" s="38"/>
    </row>
    <row r="172" spans="1:10" x14ac:dyDescent="0.35">
      <c r="A172" s="4">
        <f t="shared" si="18"/>
        <v>2025</v>
      </c>
      <c r="B172" s="4">
        <f t="shared" si="19"/>
        <v>3</v>
      </c>
      <c r="C172" s="13">
        <f>('2024'!E16-'2024'!E4)+'2025'!E4</f>
        <v>508120.2115384615</v>
      </c>
      <c r="D172" s="14">
        <f t="shared" si="15"/>
        <v>7824389.6152047571</v>
      </c>
      <c r="E172" s="35">
        <f t="shared" si="16"/>
        <v>7575.5534293073206</v>
      </c>
      <c r="F172" s="34">
        <f t="shared" si="21"/>
        <v>206.48102403846042</v>
      </c>
      <c r="G172" s="35">
        <f t="shared" si="20"/>
        <v>7369.0724052688602</v>
      </c>
      <c r="H172" s="16"/>
      <c r="I172" s="33"/>
      <c r="J172" s="38"/>
    </row>
    <row r="173" spans="1:10" x14ac:dyDescent="0.35">
      <c r="A173" s="4">
        <f t="shared" si="18"/>
        <v>2025</v>
      </c>
      <c r="B173" s="4">
        <f t="shared" si="19"/>
        <v>4</v>
      </c>
      <c r="C173" s="13">
        <f>('2024'!E17-'2024'!E5)+'2025'!E5</f>
        <v>512419.78205128206</v>
      </c>
      <c r="D173" s="14">
        <f t="shared" si="15"/>
        <v>7866783.1472560391</v>
      </c>
      <c r="E173" s="35">
        <f t="shared" si="16"/>
        <v>7618.2550778115938</v>
      </c>
      <c r="F173" s="34">
        <f t="shared" si="21"/>
        <v>249.1826725427336</v>
      </c>
      <c r="G173" s="35">
        <f t="shared" si="20"/>
        <v>7369.0724052688602</v>
      </c>
      <c r="H173" s="16"/>
      <c r="I173" s="33"/>
      <c r="J173" s="38"/>
    </row>
    <row r="174" spans="1:10" x14ac:dyDescent="0.35">
      <c r="A174" s="4">
        <f t="shared" si="18"/>
        <v>2025</v>
      </c>
      <c r="B174" s="4">
        <f t="shared" si="19"/>
        <v>5</v>
      </c>
      <c r="C174" s="13">
        <f>('2024'!E18-'2024'!E6)+'2025'!E6</f>
        <v>516719.35256410262</v>
      </c>
      <c r="D174" s="14">
        <f t="shared" si="15"/>
        <v>7909176.6793073239</v>
      </c>
      <c r="E174" s="35">
        <f t="shared" si="16"/>
        <v>7661.3150238586031</v>
      </c>
      <c r="F174" s="34">
        <f t="shared" si="21"/>
        <v>292.24261858974296</v>
      </c>
      <c r="G174" s="35">
        <f t="shared" si="20"/>
        <v>7369.0724052688602</v>
      </c>
      <c r="H174" s="16"/>
      <c r="I174" s="33"/>
      <c r="J174" s="38"/>
    </row>
    <row r="175" spans="1:10" x14ac:dyDescent="0.35">
      <c r="A175" s="4">
        <f t="shared" si="18"/>
        <v>2025</v>
      </c>
      <c r="B175" s="4">
        <f t="shared" si="19"/>
        <v>6</v>
      </c>
      <c r="C175" s="13">
        <f>('2024'!E19-'2024'!E7)+'2025'!E7</f>
        <v>521018.92307692306</v>
      </c>
      <c r="D175" s="14">
        <f t="shared" si="15"/>
        <v>7951570.2113586031</v>
      </c>
      <c r="E175" s="35">
        <f t="shared" si="16"/>
        <v>7704.7332674483469</v>
      </c>
      <c r="F175" s="34">
        <f t="shared" si="21"/>
        <v>335.66086217948668</v>
      </c>
      <c r="G175" s="35">
        <f t="shared" si="20"/>
        <v>7369.0724052688602</v>
      </c>
      <c r="H175" s="16"/>
      <c r="I175" s="33"/>
      <c r="J175" s="38"/>
    </row>
    <row r="176" spans="1:10" x14ac:dyDescent="0.35">
      <c r="A176" s="4">
        <f t="shared" si="18"/>
        <v>2025</v>
      </c>
      <c r="B176" s="4">
        <f t="shared" si="19"/>
        <v>7</v>
      </c>
      <c r="C176" s="13">
        <f>('2024'!E20-'2024'!E8)+'2025'!E8</f>
        <v>525318.49358974362</v>
      </c>
      <c r="D176" s="14">
        <f t="shared" si="15"/>
        <v>7993963.7434098879</v>
      </c>
      <c r="E176" s="35">
        <f t="shared" si="16"/>
        <v>7748.5098085808268</v>
      </c>
      <c r="F176" s="34">
        <f t="shared" si="21"/>
        <v>379.43740331196659</v>
      </c>
      <c r="G176" s="35">
        <f t="shared" si="20"/>
        <v>7369.0724052688602</v>
      </c>
      <c r="H176" s="16"/>
      <c r="I176" s="33"/>
      <c r="J176" s="38"/>
    </row>
    <row r="177" spans="1:10" x14ac:dyDescent="0.35">
      <c r="A177" s="4">
        <f t="shared" si="18"/>
        <v>2025</v>
      </c>
      <c r="B177" s="4">
        <f t="shared" si="19"/>
        <v>8</v>
      </c>
      <c r="C177" s="13">
        <f>('2024'!E21-'2024'!E9)+'2025'!E9</f>
        <v>529618.06410256412</v>
      </c>
      <c r="D177" s="14">
        <f t="shared" si="15"/>
        <v>8036357.2754611671</v>
      </c>
      <c r="E177" s="35">
        <f t="shared" si="16"/>
        <v>7792.6446472560401</v>
      </c>
      <c r="F177" s="34">
        <f t="shared" si="21"/>
        <v>423.57224198717995</v>
      </c>
      <c r="G177" s="35">
        <f t="shared" si="20"/>
        <v>7369.0724052688602</v>
      </c>
      <c r="H177" s="16"/>
      <c r="I177" s="33"/>
      <c r="J177" s="38"/>
    </row>
    <row r="178" spans="1:10" x14ac:dyDescent="0.35">
      <c r="A178" s="4">
        <f t="shared" si="18"/>
        <v>2025</v>
      </c>
      <c r="B178" s="4">
        <f t="shared" si="19"/>
        <v>9</v>
      </c>
      <c r="C178" s="13">
        <f>('2024'!E22-'2024'!E10)+'2025'!E10</f>
        <v>533917.63461538474</v>
      </c>
      <c r="D178" s="14">
        <f t="shared" si="15"/>
        <v>8078750.807512451</v>
      </c>
      <c r="E178" s="35">
        <f t="shared" si="16"/>
        <v>7837.1377834739878</v>
      </c>
      <c r="F178" s="34">
        <f t="shared" si="21"/>
        <v>468.06537820512767</v>
      </c>
      <c r="G178" s="35">
        <f t="shared" si="20"/>
        <v>7369.0724052688602</v>
      </c>
      <c r="H178" s="16"/>
      <c r="I178" s="33"/>
      <c r="J178" s="38"/>
    </row>
    <row r="179" spans="1:10" x14ac:dyDescent="0.35">
      <c r="A179" s="4">
        <f t="shared" si="18"/>
        <v>2025</v>
      </c>
      <c r="B179" s="4">
        <f t="shared" si="19"/>
        <v>10</v>
      </c>
      <c r="C179" s="13">
        <f>('2024'!E23-'2024'!E11)+'2025'!E11</f>
        <v>538217.20512820524</v>
      </c>
      <c r="D179" s="14">
        <f t="shared" si="15"/>
        <v>8121144.3395637311</v>
      </c>
      <c r="E179" s="35">
        <f t="shared" si="16"/>
        <v>7881.9892172346717</v>
      </c>
      <c r="F179" s="34">
        <f t="shared" si="21"/>
        <v>512.91681196581158</v>
      </c>
      <c r="G179" s="35">
        <f t="shared" si="20"/>
        <v>7369.0724052688602</v>
      </c>
      <c r="H179" s="16"/>
      <c r="I179" s="33"/>
      <c r="J179" s="38"/>
    </row>
    <row r="180" spans="1:10" x14ac:dyDescent="0.35">
      <c r="A180" s="4">
        <f t="shared" si="18"/>
        <v>2025</v>
      </c>
      <c r="B180" s="4">
        <f t="shared" si="19"/>
        <v>11</v>
      </c>
      <c r="C180" s="13">
        <f>('2024'!E24-'2024'!E12)+'2025'!E12</f>
        <v>542516.77564102574</v>
      </c>
      <c r="D180" s="14">
        <f t="shared" si="15"/>
        <v>8163537.871615015</v>
      </c>
      <c r="E180" s="35">
        <f t="shared" si="16"/>
        <v>7927.19894853809</v>
      </c>
      <c r="F180" s="34">
        <f t="shared" si="21"/>
        <v>558.12654326922984</v>
      </c>
      <c r="G180" s="35">
        <f t="shared" si="20"/>
        <v>7369.0724052688602</v>
      </c>
      <c r="H180" s="16"/>
      <c r="I180" s="33"/>
      <c r="J180" s="38"/>
    </row>
    <row r="181" spans="1:10" x14ac:dyDescent="0.35">
      <c r="A181" s="4">
        <f t="shared" si="18"/>
        <v>2025</v>
      </c>
      <c r="B181" s="4">
        <f t="shared" si="19"/>
        <v>12</v>
      </c>
      <c r="C181" s="13">
        <f>('2024'!E25-'2024'!E13)+'2025'!E13</f>
        <v>546816.34615384624</v>
      </c>
      <c r="D181" s="14">
        <f t="shared" si="15"/>
        <v>8205931.403666296</v>
      </c>
      <c r="E181" s="35">
        <f t="shared" si="16"/>
        <v>7972.7669773842463</v>
      </c>
      <c r="F181" s="34">
        <f t="shared" si="21"/>
        <v>603.69457211538611</v>
      </c>
      <c r="G181" s="35">
        <f t="shared" si="20"/>
        <v>7369.0724052688602</v>
      </c>
      <c r="H181" s="16"/>
      <c r="I181" s="33"/>
      <c r="J181" s="38"/>
    </row>
    <row r="182" spans="1:10" x14ac:dyDescent="0.35">
      <c r="A182" s="4">
        <f t="shared" si="18"/>
        <v>2026</v>
      </c>
      <c r="B182" s="4">
        <f t="shared" si="19"/>
        <v>1</v>
      </c>
      <c r="C182" s="13">
        <f>('2025'!E14-'2025'!E2)+'2026'!E2</f>
        <v>548743.90384615376</v>
      </c>
      <c r="D182" s="14">
        <f t="shared" si="15"/>
        <v>8288346.454948348</v>
      </c>
      <c r="E182" s="35">
        <f t="shared" si="16"/>
        <v>8018.495636038092</v>
      </c>
      <c r="F182" s="34">
        <f t="shared" si="21"/>
        <v>649.42323076923185</v>
      </c>
      <c r="G182" s="35">
        <f t="shared" si="20"/>
        <v>7369.0724052688602</v>
      </c>
    </row>
    <row r="183" spans="1:10" x14ac:dyDescent="0.35">
      <c r="A183" s="4">
        <f t="shared" si="18"/>
        <v>2026</v>
      </c>
      <c r="B183" s="4">
        <f t="shared" si="19"/>
        <v>2</v>
      </c>
      <c r="C183" s="13">
        <f>('2025'!E15-'2025'!E3)+'2026'!E3</f>
        <v>546371.891025641</v>
      </c>
      <c r="D183" s="14">
        <f t="shared" si="15"/>
        <v>8328367.9741791161</v>
      </c>
      <c r="E183" s="35">
        <f t="shared" si="16"/>
        <v>8064.0266269568947</v>
      </c>
      <c r="F183" s="34">
        <f t="shared" si="21"/>
        <v>694.95422168803452</v>
      </c>
      <c r="G183" s="35">
        <f t="shared" si="20"/>
        <v>7369.0724052688602</v>
      </c>
    </row>
    <row r="184" spans="1:10" x14ac:dyDescent="0.35">
      <c r="A184" s="4">
        <f t="shared" si="18"/>
        <v>2026</v>
      </c>
      <c r="B184" s="4">
        <f t="shared" si="19"/>
        <v>3</v>
      </c>
      <c r="C184" s="13">
        <f>('2025'!E16-'2025'!E4)+'2026'!E4</f>
        <v>543999.87820512825</v>
      </c>
      <c r="D184" s="14">
        <f t="shared" si="15"/>
        <v>8368389.4934098851</v>
      </c>
      <c r="E184" s="35">
        <f t="shared" si="16"/>
        <v>8109.3599501406552</v>
      </c>
      <c r="F184" s="34">
        <f t="shared" si="21"/>
        <v>740.28754487179503</v>
      </c>
      <c r="G184" s="35">
        <f t="shared" si="20"/>
        <v>7369.0724052688602</v>
      </c>
    </row>
    <row r="185" spans="1:10" x14ac:dyDescent="0.35">
      <c r="A185" s="4">
        <f t="shared" si="18"/>
        <v>2026</v>
      </c>
      <c r="B185" s="4">
        <f t="shared" si="19"/>
        <v>4</v>
      </c>
      <c r="C185" s="13">
        <f>('2025'!E17-'2025'!E5)+'2026'!E5</f>
        <v>541627.86538461538</v>
      </c>
      <c r="D185" s="14">
        <f t="shared" si="15"/>
        <v>8408411.012640655</v>
      </c>
      <c r="E185" s="35">
        <f t="shared" si="16"/>
        <v>8154.4956055893736</v>
      </c>
      <c r="F185" s="34">
        <f t="shared" si="21"/>
        <v>785.42320032051339</v>
      </c>
      <c r="G185" s="35">
        <f t="shared" si="20"/>
        <v>7369.0724052688602</v>
      </c>
    </row>
    <row r="186" spans="1:10" x14ac:dyDescent="0.35">
      <c r="A186" s="4">
        <f t="shared" si="18"/>
        <v>2026</v>
      </c>
      <c r="B186" s="4">
        <f t="shared" si="19"/>
        <v>5</v>
      </c>
      <c r="C186" s="13">
        <f>('2025'!E18-'2025'!E6)+'2026'!E6</f>
        <v>539255.8525641025</v>
      </c>
      <c r="D186" s="14">
        <f t="shared" ref="D186:D241" si="22">C186+D174</f>
        <v>8448432.5318714269</v>
      </c>
      <c r="E186" s="35">
        <f t="shared" si="16"/>
        <v>8199.4335933030488</v>
      </c>
      <c r="F186" s="34">
        <f t="shared" si="21"/>
        <v>830.36118803418867</v>
      </c>
      <c r="G186" s="35">
        <f t="shared" si="20"/>
        <v>7369.0724052688602</v>
      </c>
    </row>
    <row r="187" spans="1:10" x14ac:dyDescent="0.35">
      <c r="A187" s="4">
        <f t="shared" si="18"/>
        <v>2026</v>
      </c>
      <c r="B187" s="4">
        <f t="shared" si="19"/>
        <v>6</v>
      </c>
      <c r="C187" s="13">
        <f>('2025'!E19-'2025'!E7)+'2026'!E7</f>
        <v>536883.83974358975</v>
      </c>
      <c r="D187" s="14">
        <f t="shared" si="22"/>
        <v>8488454.0511021931</v>
      </c>
      <c r="E187" s="35">
        <f t="shared" si="16"/>
        <v>8244.1739132816801</v>
      </c>
      <c r="F187" s="34">
        <f t="shared" si="21"/>
        <v>875.10150801281998</v>
      </c>
      <c r="G187" s="35">
        <f t="shared" si="20"/>
        <v>7369.0724052688602</v>
      </c>
    </row>
    <row r="188" spans="1:10" x14ac:dyDescent="0.35">
      <c r="A188" s="4">
        <f t="shared" si="18"/>
        <v>2026</v>
      </c>
      <c r="B188" s="4">
        <f t="shared" si="19"/>
        <v>7</v>
      </c>
      <c r="C188" s="13">
        <f>('2025'!E20-'2025'!E8)+'2026'!E8</f>
        <v>534511.82692307688</v>
      </c>
      <c r="D188" s="14">
        <f t="shared" si="22"/>
        <v>8528475.5703329649</v>
      </c>
      <c r="E188" s="35">
        <f t="shared" si="16"/>
        <v>8288.7165655252702</v>
      </c>
      <c r="F188" s="34">
        <f t="shared" si="21"/>
        <v>919.64416025641003</v>
      </c>
      <c r="G188" s="35">
        <f t="shared" si="20"/>
        <v>7369.0724052688602</v>
      </c>
    </row>
    <row r="189" spans="1:10" x14ac:dyDescent="0.35">
      <c r="A189" s="4">
        <f t="shared" si="18"/>
        <v>2026</v>
      </c>
      <c r="B189" s="4">
        <f t="shared" si="19"/>
        <v>8</v>
      </c>
      <c r="C189" s="13">
        <f>('2025'!E21-'2025'!E9)+'2026'!E9</f>
        <v>532139.81410256401</v>
      </c>
      <c r="D189" s="14">
        <f t="shared" si="22"/>
        <v>8568497.0895637311</v>
      </c>
      <c r="E189" s="35">
        <f t="shared" si="16"/>
        <v>8333.0615500338172</v>
      </c>
      <c r="F189" s="34">
        <f t="shared" si="21"/>
        <v>963.98914476495702</v>
      </c>
      <c r="G189" s="35">
        <f t="shared" si="20"/>
        <v>7369.0724052688602</v>
      </c>
    </row>
    <row r="190" spans="1:10" x14ac:dyDescent="0.35">
      <c r="A190" s="4">
        <f t="shared" si="18"/>
        <v>2026</v>
      </c>
      <c r="B190" s="4">
        <f t="shared" si="19"/>
        <v>9</v>
      </c>
      <c r="C190" s="13">
        <f>('2025'!E22-'2025'!E10)+'2026'!E10</f>
        <v>529767.80128205125</v>
      </c>
      <c r="D190" s="14">
        <f t="shared" si="22"/>
        <v>8608518.6087945029</v>
      </c>
      <c r="E190" s="35">
        <f t="shared" si="16"/>
        <v>8377.2088668073229</v>
      </c>
      <c r="F190" s="34">
        <f t="shared" si="21"/>
        <v>1008.1364615384628</v>
      </c>
      <c r="G190" s="35">
        <f t="shared" si="20"/>
        <v>7369.0724052688602</v>
      </c>
    </row>
    <row r="191" spans="1:10" x14ac:dyDescent="0.35">
      <c r="A191" s="4">
        <f t="shared" si="18"/>
        <v>2026</v>
      </c>
      <c r="B191" s="4">
        <f t="shared" si="19"/>
        <v>10</v>
      </c>
      <c r="C191" s="13">
        <f>('2025'!E23-'2025'!E11)+'2026'!E11</f>
        <v>527395.78846153838</v>
      </c>
      <c r="D191" s="14">
        <f t="shared" si="22"/>
        <v>8648540.1280252691</v>
      </c>
      <c r="E191" s="35">
        <f t="shared" si="16"/>
        <v>8421.1585158457838</v>
      </c>
      <c r="F191" s="34">
        <f t="shared" si="21"/>
        <v>1052.0861105769236</v>
      </c>
      <c r="G191" s="35">
        <f t="shared" si="20"/>
        <v>7369.0724052688602</v>
      </c>
    </row>
    <row r="192" spans="1:10" x14ac:dyDescent="0.35">
      <c r="A192" s="4">
        <f t="shared" si="18"/>
        <v>2026</v>
      </c>
      <c r="B192" s="4">
        <f t="shared" si="19"/>
        <v>11</v>
      </c>
      <c r="C192" s="13">
        <f>('2025'!E24-'2025'!E12)+'2026'!E12</f>
        <v>525023.77564102551</v>
      </c>
      <c r="D192" s="14">
        <f t="shared" si="22"/>
        <v>8688561.6472560409</v>
      </c>
      <c r="E192" s="35">
        <f t="shared" si="16"/>
        <v>8464.9104971492015</v>
      </c>
      <c r="F192" s="34">
        <f t="shared" si="21"/>
        <v>1095.8380918803414</v>
      </c>
      <c r="G192" s="35">
        <f t="shared" si="20"/>
        <v>7369.0724052688602</v>
      </c>
    </row>
    <row r="193" spans="1:7" x14ac:dyDescent="0.35">
      <c r="A193" s="4">
        <f t="shared" si="18"/>
        <v>2026</v>
      </c>
      <c r="B193" s="4">
        <f t="shared" si="19"/>
        <v>12</v>
      </c>
      <c r="C193" s="13">
        <f>('2025'!E25-'2025'!E13)+'2026'!E13</f>
        <v>522651.76282051275</v>
      </c>
      <c r="D193" s="14">
        <f t="shared" si="22"/>
        <v>8728583.166486809</v>
      </c>
      <c r="E193" s="35">
        <f t="shared" si="16"/>
        <v>8508.4648107175781</v>
      </c>
      <c r="F193" s="34">
        <f t="shared" si="21"/>
        <v>1139.3924054487179</v>
      </c>
      <c r="G193" s="35">
        <f t="shared" si="20"/>
        <v>7369.0724052688602</v>
      </c>
    </row>
    <row r="194" spans="1:7" x14ac:dyDescent="0.35">
      <c r="A194" s="4">
        <f t="shared" si="18"/>
        <v>2027</v>
      </c>
      <c r="B194" s="4">
        <f t="shared" si="19"/>
        <v>1</v>
      </c>
      <c r="C194" s="13">
        <f>('2026'!E14-'2026'!E2)+'2027'!E2</f>
        <v>521880.60897435894</v>
      </c>
      <c r="D194" s="14">
        <f t="shared" si="22"/>
        <v>8810227.063922707</v>
      </c>
      <c r="E194" s="35">
        <f t="shared" si="16"/>
        <v>8551.9548614654432</v>
      </c>
      <c r="F194" s="34">
        <f t="shared" si="21"/>
        <v>1182.882456196583</v>
      </c>
      <c r="G194" s="35">
        <f t="shared" si="20"/>
        <v>7369.0724052688602</v>
      </c>
    </row>
    <row r="195" spans="1:7" x14ac:dyDescent="0.35">
      <c r="A195" s="4">
        <f t="shared" si="18"/>
        <v>2027</v>
      </c>
      <c r="B195" s="4">
        <f t="shared" si="19"/>
        <v>2</v>
      </c>
      <c r="C195" s="13">
        <f>('2026'!E15-'2026'!E3)+'2027'!E3</f>
        <v>523481.467948718</v>
      </c>
      <c r="D195" s="14">
        <f t="shared" si="22"/>
        <v>8851849.442127835</v>
      </c>
      <c r="E195" s="35">
        <f t="shared" si="16"/>
        <v>8595.5783171278363</v>
      </c>
      <c r="F195" s="34">
        <f t="shared" si="21"/>
        <v>1226.5059118589761</v>
      </c>
      <c r="G195" s="35">
        <f t="shared" si="20"/>
        <v>7369.0724052688602</v>
      </c>
    </row>
    <row r="196" spans="1:7" x14ac:dyDescent="0.35">
      <c r="A196" s="4">
        <f t="shared" si="18"/>
        <v>2027</v>
      </c>
      <c r="B196" s="4">
        <f t="shared" si="19"/>
        <v>3</v>
      </c>
      <c r="C196" s="13">
        <f>('2026'!E16-'2026'!E4)+'2027'!E4</f>
        <v>525082.32692307688</v>
      </c>
      <c r="D196" s="14">
        <f t="shared" si="22"/>
        <v>8893471.8203329612</v>
      </c>
      <c r="E196" s="35">
        <f t="shared" si="16"/>
        <v>8639.3351777047592</v>
      </c>
      <c r="F196" s="34">
        <f t="shared" si="21"/>
        <v>1270.262772435899</v>
      </c>
      <c r="G196" s="35">
        <f t="shared" si="20"/>
        <v>7369.0724052688602</v>
      </c>
    </row>
    <row r="197" spans="1:7" x14ac:dyDescent="0.35">
      <c r="A197" s="4">
        <f t="shared" si="18"/>
        <v>2027</v>
      </c>
      <c r="B197" s="4">
        <f t="shared" si="19"/>
        <v>4</v>
      </c>
      <c r="C197" s="13">
        <f>('2026'!E17-'2026'!E5)+'2027'!E5</f>
        <v>526683.18589743599</v>
      </c>
      <c r="D197" s="14">
        <f t="shared" si="22"/>
        <v>8935094.198538091</v>
      </c>
      <c r="E197" s="35">
        <f t="shared" si="16"/>
        <v>8683.2254431962101</v>
      </c>
      <c r="F197" s="34">
        <f t="shared" si="21"/>
        <v>1314.1530379273499</v>
      </c>
      <c r="G197" s="35">
        <f t="shared" si="20"/>
        <v>7369.0724052688602</v>
      </c>
    </row>
    <row r="198" spans="1:7" x14ac:dyDescent="0.35">
      <c r="A198" s="4">
        <f t="shared" si="18"/>
        <v>2027</v>
      </c>
      <c r="B198" s="4">
        <f t="shared" si="19"/>
        <v>5</v>
      </c>
      <c r="C198" s="13">
        <f>('2026'!E18-'2026'!E6)+'2027'!E6</f>
        <v>528284.04487179487</v>
      </c>
      <c r="D198" s="14">
        <f t="shared" si="22"/>
        <v>8976716.5767432209</v>
      </c>
      <c r="E198" s="35">
        <f t="shared" si="16"/>
        <v>8727.2491136021927</v>
      </c>
      <c r="F198" s="34">
        <f t="shared" si="21"/>
        <v>1358.1767083333325</v>
      </c>
      <c r="G198" s="35">
        <f t="shared" si="20"/>
        <v>7369.0724052688602</v>
      </c>
    </row>
    <row r="199" spans="1:7" x14ac:dyDescent="0.35">
      <c r="A199" s="4">
        <f t="shared" si="18"/>
        <v>2027</v>
      </c>
      <c r="B199" s="4">
        <f t="shared" si="19"/>
        <v>6</v>
      </c>
      <c r="C199" s="13">
        <f>('2026'!E19-'2026'!E7)+'2027'!E7</f>
        <v>529884.90384615387</v>
      </c>
      <c r="D199" s="14">
        <f t="shared" si="22"/>
        <v>9018338.9549483471</v>
      </c>
      <c r="E199" s="35">
        <f t="shared" si="16"/>
        <v>8771.4061889227069</v>
      </c>
      <c r="F199" s="34">
        <f t="shared" si="21"/>
        <v>1402.3337836538467</v>
      </c>
      <c r="G199" s="35">
        <f t="shared" si="20"/>
        <v>7369.0724052688602</v>
      </c>
    </row>
    <row r="200" spans="1:7" x14ac:dyDescent="0.35">
      <c r="A200" s="4">
        <f t="shared" si="18"/>
        <v>2027</v>
      </c>
      <c r="B200" s="4">
        <f t="shared" si="19"/>
        <v>7</v>
      </c>
      <c r="C200" s="13">
        <f>('2026'!E20-'2026'!E8)+'2027'!E8</f>
        <v>531485.76282051275</v>
      </c>
      <c r="D200" s="14">
        <f t="shared" si="22"/>
        <v>9059961.3331534769</v>
      </c>
      <c r="E200" s="35">
        <f t="shared" si="16"/>
        <v>8815.6966691577491</v>
      </c>
      <c r="F200" s="34">
        <f t="shared" si="21"/>
        <v>1446.6242638888889</v>
      </c>
      <c r="G200" s="35">
        <f t="shared" si="20"/>
        <v>7369.0724052688602</v>
      </c>
    </row>
    <row r="201" spans="1:7" x14ac:dyDescent="0.35">
      <c r="A201" s="4">
        <f t="shared" si="18"/>
        <v>2027</v>
      </c>
      <c r="B201" s="4">
        <f t="shared" si="19"/>
        <v>8</v>
      </c>
      <c r="C201" s="13">
        <f>('2026'!E21-'2026'!E9)+'2027'!E9</f>
        <v>533086.62179487175</v>
      </c>
      <c r="D201" s="14">
        <f t="shared" si="22"/>
        <v>9101583.7113586031</v>
      </c>
      <c r="E201" s="35">
        <f t="shared" si="16"/>
        <v>8860.1205543073211</v>
      </c>
      <c r="F201" s="34">
        <f t="shared" si="21"/>
        <v>1491.0481490384609</v>
      </c>
      <c r="G201" s="35">
        <f t="shared" si="20"/>
        <v>7369.0724052688602</v>
      </c>
    </row>
    <row r="202" spans="1:7" x14ac:dyDescent="0.35">
      <c r="A202" s="4">
        <f t="shared" si="18"/>
        <v>2027</v>
      </c>
      <c r="B202" s="4">
        <f t="shared" si="19"/>
        <v>9</v>
      </c>
      <c r="C202" s="13">
        <f>('2026'!E22-'2026'!E10)+'2027'!E10</f>
        <v>534687.48076923075</v>
      </c>
      <c r="D202" s="14">
        <f t="shared" si="22"/>
        <v>9143206.089563733</v>
      </c>
      <c r="E202" s="35">
        <f t="shared" si="16"/>
        <v>8904.6778443714247</v>
      </c>
      <c r="F202" s="34">
        <f t="shared" si="21"/>
        <v>1535.6054391025646</v>
      </c>
      <c r="G202" s="35">
        <f t="shared" si="20"/>
        <v>7369.0724052688602</v>
      </c>
    </row>
    <row r="203" spans="1:7" x14ac:dyDescent="0.35">
      <c r="A203" s="4">
        <f t="shared" si="18"/>
        <v>2027</v>
      </c>
      <c r="B203" s="4">
        <f t="shared" si="19"/>
        <v>10</v>
      </c>
      <c r="C203" s="13">
        <f>('2026'!E23-'2026'!E11)+'2027'!E11</f>
        <v>536288.33974358975</v>
      </c>
      <c r="D203" s="14">
        <f t="shared" si="22"/>
        <v>9184828.4677688591</v>
      </c>
      <c r="E203" s="35">
        <f t="shared" si="16"/>
        <v>8949.3685393500564</v>
      </c>
      <c r="F203" s="34">
        <f t="shared" si="21"/>
        <v>1580.2961340811962</v>
      </c>
      <c r="G203" s="35">
        <f t="shared" si="20"/>
        <v>7369.0724052688602</v>
      </c>
    </row>
    <row r="204" spans="1:7" x14ac:dyDescent="0.35">
      <c r="A204" s="4">
        <f t="shared" si="18"/>
        <v>2027</v>
      </c>
      <c r="B204" s="4">
        <f t="shared" si="19"/>
        <v>11</v>
      </c>
      <c r="C204" s="13">
        <f>('2026'!E24-'2026'!E12)+'2027'!E12</f>
        <v>537889.19871794875</v>
      </c>
      <c r="D204" s="14">
        <f t="shared" si="22"/>
        <v>9226450.845973989</v>
      </c>
      <c r="E204" s="35">
        <f t="shared" si="16"/>
        <v>8994.1926392432197</v>
      </c>
      <c r="F204" s="34">
        <f t="shared" si="21"/>
        <v>1625.1202339743595</v>
      </c>
      <c r="G204" s="35">
        <f t="shared" si="20"/>
        <v>7369.0724052688602</v>
      </c>
    </row>
    <row r="205" spans="1:7" x14ac:dyDescent="0.35">
      <c r="A205" s="4">
        <f t="shared" si="18"/>
        <v>2027</v>
      </c>
      <c r="B205" s="4">
        <f t="shared" si="19"/>
        <v>12</v>
      </c>
      <c r="C205" s="13">
        <f>('2026'!E25-'2026'!E13)+'2027'!E13</f>
        <v>539490.05769230775</v>
      </c>
      <c r="D205" s="14">
        <f t="shared" si="22"/>
        <v>9268073.224179117</v>
      </c>
      <c r="E205" s="35">
        <f t="shared" si="16"/>
        <v>9039.150144050911</v>
      </c>
      <c r="F205" s="34">
        <f t="shared" si="21"/>
        <v>1670.0777387820508</v>
      </c>
      <c r="G205" s="35">
        <f t="shared" si="20"/>
        <v>7369.0724052688602</v>
      </c>
    </row>
    <row r="206" spans="1:7" x14ac:dyDescent="0.35">
      <c r="A206" s="4">
        <f t="shared" si="18"/>
        <v>2028</v>
      </c>
      <c r="B206" s="4">
        <f t="shared" si="19"/>
        <v>1</v>
      </c>
      <c r="C206" s="13">
        <f>('2027'!E14-'2027'!E2)+'2028'!E2</f>
        <v>543172.0384615385</v>
      </c>
      <c r="D206" s="14">
        <f t="shared" si="22"/>
        <v>9353399.102384245</v>
      </c>
      <c r="E206" s="35">
        <f t="shared" ref="E206:E241" si="23">AVERAGE(D195:D206)/1000</f>
        <v>9084.4144805893739</v>
      </c>
      <c r="F206" s="34">
        <f t="shared" si="21"/>
        <v>1715.3420753205137</v>
      </c>
      <c r="G206" s="35">
        <f t="shared" si="20"/>
        <v>7369.0724052688602</v>
      </c>
    </row>
    <row r="207" spans="1:7" x14ac:dyDescent="0.35">
      <c r="A207" s="4">
        <f t="shared" ref="A207:A241" si="24">A195+1</f>
        <v>2028</v>
      </c>
      <c r="B207" s="4">
        <f t="shared" ref="B207:B241" si="25">B195</f>
        <v>2</v>
      </c>
      <c r="C207" s="13">
        <f>('2027'!E15-'2027'!E3)+'2028'!E3</f>
        <v>545253.16025641025</v>
      </c>
      <c r="D207" s="14">
        <f t="shared" si="22"/>
        <v>9397102.602384245</v>
      </c>
      <c r="E207" s="35">
        <f t="shared" si="23"/>
        <v>9129.8522439440731</v>
      </c>
      <c r="F207" s="34">
        <f t="shared" si="21"/>
        <v>1760.7798386752129</v>
      </c>
      <c r="G207" s="35">
        <f t="shared" si="20"/>
        <v>7369.0724052688602</v>
      </c>
    </row>
    <row r="208" spans="1:7" x14ac:dyDescent="0.35">
      <c r="A208" s="4">
        <f t="shared" si="24"/>
        <v>2028</v>
      </c>
      <c r="B208" s="4">
        <f t="shared" si="25"/>
        <v>3</v>
      </c>
      <c r="C208" s="13">
        <f>('2027'!E16-'2027'!E4)+'2028'!E4</f>
        <v>547334.282051282</v>
      </c>
      <c r="D208" s="14">
        <f t="shared" si="22"/>
        <v>9440806.1023842432</v>
      </c>
      <c r="E208" s="35">
        <f t="shared" si="23"/>
        <v>9175.4634341150122</v>
      </c>
      <c r="F208" s="34">
        <f t="shared" si="21"/>
        <v>1806.391028846152</v>
      </c>
      <c r="G208" s="35">
        <f t="shared" si="20"/>
        <v>7369.0724052688602</v>
      </c>
    </row>
    <row r="209" spans="1:7" x14ac:dyDescent="0.35">
      <c r="A209" s="4">
        <f t="shared" si="24"/>
        <v>2028</v>
      </c>
      <c r="B209" s="4">
        <f t="shared" si="25"/>
        <v>4</v>
      </c>
      <c r="C209" s="13">
        <f>('2027'!E17-'2027'!E5)+'2028'!E5</f>
        <v>549415.40384615376</v>
      </c>
      <c r="D209" s="14">
        <f t="shared" si="22"/>
        <v>9484509.602384245</v>
      </c>
      <c r="E209" s="35">
        <f t="shared" si="23"/>
        <v>9221.2480511021913</v>
      </c>
      <c r="F209" s="34">
        <f t="shared" si="21"/>
        <v>1852.1756458333311</v>
      </c>
      <c r="G209" s="35">
        <f t="shared" si="20"/>
        <v>7369.0724052688602</v>
      </c>
    </row>
    <row r="210" spans="1:7" x14ac:dyDescent="0.35">
      <c r="A210" s="4">
        <f t="shared" si="24"/>
        <v>2028</v>
      </c>
      <c r="B210" s="4">
        <f t="shared" si="25"/>
        <v>5</v>
      </c>
      <c r="C210" s="13">
        <f>('2027'!E18-'2027'!E6)+'2028'!E6</f>
        <v>551496.52564102563</v>
      </c>
      <c r="D210" s="14">
        <f t="shared" si="22"/>
        <v>9528213.1023842469</v>
      </c>
      <c r="E210" s="35">
        <f t="shared" si="23"/>
        <v>9267.2060949056122</v>
      </c>
      <c r="F210" s="34">
        <f t="shared" si="21"/>
        <v>1898.133689636752</v>
      </c>
      <c r="G210" s="35">
        <f t="shared" si="20"/>
        <v>7369.0724052688602</v>
      </c>
    </row>
    <row r="211" spans="1:7" x14ac:dyDescent="0.35">
      <c r="A211" s="4">
        <f t="shared" si="24"/>
        <v>2028</v>
      </c>
      <c r="B211" s="4">
        <f t="shared" si="25"/>
        <v>6</v>
      </c>
      <c r="C211" s="13">
        <f>('2027'!E19-'2027'!E7)+'2028'!E7</f>
        <v>553577.64743589738</v>
      </c>
      <c r="D211" s="14">
        <f t="shared" si="22"/>
        <v>9571916.602384245</v>
      </c>
      <c r="E211" s="35">
        <f t="shared" si="23"/>
        <v>9313.3375655252694</v>
      </c>
      <c r="F211" s="34">
        <f t="shared" si="21"/>
        <v>1944.2651602564092</v>
      </c>
      <c r="G211" s="35">
        <f t="shared" si="20"/>
        <v>7369.0724052688602</v>
      </c>
    </row>
    <row r="212" spans="1:7" x14ac:dyDescent="0.35">
      <c r="A212" s="4">
        <f t="shared" si="24"/>
        <v>2028</v>
      </c>
      <c r="B212" s="4">
        <f t="shared" si="25"/>
        <v>7</v>
      </c>
      <c r="C212" s="13">
        <f>('2027'!E20-'2027'!E8)+'2028'!E8</f>
        <v>555658.76923076925</v>
      </c>
      <c r="D212" s="14">
        <f t="shared" si="22"/>
        <v>9615620.1023842469</v>
      </c>
      <c r="E212" s="35">
        <f t="shared" si="23"/>
        <v>9359.6424629611665</v>
      </c>
      <c r="F212" s="34">
        <f t="shared" si="21"/>
        <v>1990.5700576923064</v>
      </c>
      <c r="G212" s="35">
        <f t="shared" si="20"/>
        <v>7369.0724052688602</v>
      </c>
    </row>
    <row r="213" spans="1:7" x14ac:dyDescent="0.35">
      <c r="A213" s="4">
        <f t="shared" si="24"/>
        <v>2028</v>
      </c>
      <c r="B213" s="4">
        <f t="shared" si="25"/>
        <v>8</v>
      </c>
      <c r="C213" s="13">
        <f>('2027'!E21-'2027'!E9)+'2028'!E9</f>
        <v>557739.891025641</v>
      </c>
      <c r="D213" s="14">
        <f t="shared" si="22"/>
        <v>9659323.6023842432</v>
      </c>
      <c r="E213" s="35">
        <f t="shared" si="23"/>
        <v>9406.1207872133036</v>
      </c>
      <c r="F213" s="34">
        <f t="shared" si="21"/>
        <v>2037.0483819444435</v>
      </c>
      <c r="G213" s="35">
        <f t="shared" si="20"/>
        <v>7369.0724052688602</v>
      </c>
    </row>
    <row r="214" spans="1:7" x14ac:dyDescent="0.35">
      <c r="A214" s="4">
        <f t="shared" si="24"/>
        <v>2028</v>
      </c>
      <c r="B214" s="4">
        <f t="shared" si="25"/>
        <v>9</v>
      </c>
      <c r="C214" s="13">
        <f>('2027'!E22-'2027'!E10)+'2028'!E10</f>
        <v>559821.01282051275</v>
      </c>
      <c r="D214" s="14">
        <f t="shared" si="22"/>
        <v>9703027.102384245</v>
      </c>
      <c r="E214" s="35">
        <f t="shared" si="23"/>
        <v>9452.7725382816789</v>
      </c>
      <c r="F214" s="34">
        <f t="shared" si="21"/>
        <v>2083.7001330128187</v>
      </c>
      <c r="G214" s="35">
        <f t="shared" si="20"/>
        <v>7369.0724052688602</v>
      </c>
    </row>
    <row r="215" spans="1:7" x14ac:dyDescent="0.35">
      <c r="A215" s="4">
        <f t="shared" si="24"/>
        <v>2028</v>
      </c>
      <c r="B215" s="4">
        <f t="shared" si="25"/>
        <v>10</v>
      </c>
      <c r="C215" s="13">
        <f>('2027'!E23-'2027'!E11)+'2028'!E11</f>
        <v>561902.13461538451</v>
      </c>
      <c r="D215" s="14">
        <f t="shared" si="22"/>
        <v>9746730.6023842432</v>
      </c>
      <c r="E215" s="35">
        <f t="shared" si="23"/>
        <v>9499.5977161662959</v>
      </c>
      <c r="F215" s="34">
        <f t="shared" si="21"/>
        <v>2130.5253108974357</v>
      </c>
      <c r="G215" s="35">
        <f t="shared" si="20"/>
        <v>7369.0724052688602</v>
      </c>
    </row>
    <row r="216" spans="1:7" x14ac:dyDescent="0.35">
      <c r="A216" s="4">
        <f t="shared" si="24"/>
        <v>2028</v>
      </c>
      <c r="B216" s="4">
        <f t="shared" si="25"/>
        <v>11</v>
      </c>
      <c r="C216" s="13">
        <f>('2027'!E24-'2027'!E12)+'2028'!E12</f>
        <v>563983.25641025649</v>
      </c>
      <c r="D216" s="14">
        <f t="shared" si="22"/>
        <v>9790434.102384245</v>
      </c>
      <c r="E216" s="35">
        <f t="shared" si="23"/>
        <v>9546.5963208671492</v>
      </c>
      <c r="F216" s="34">
        <f t="shared" si="21"/>
        <v>2177.523915598289</v>
      </c>
      <c r="G216" s="35">
        <f t="shared" si="20"/>
        <v>7369.0724052688602</v>
      </c>
    </row>
    <row r="217" spans="1:7" x14ac:dyDescent="0.35">
      <c r="A217" s="4">
        <f t="shared" si="24"/>
        <v>2028</v>
      </c>
      <c r="B217" s="4">
        <f t="shared" si="25"/>
        <v>12</v>
      </c>
      <c r="C217" s="13">
        <f>('2027'!E25-'2027'!E13)+'2028'!E13</f>
        <v>566064.37820512825</v>
      </c>
      <c r="D217" s="14">
        <f t="shared" si="22"/>
        <v>9834137.602384245</v>
      </c>
      <c r="E217" s="35">
        <f t="shared" si="23"/>
        <v>9593.7683523842425</v>
      </c>
      <c r="F217" s="34">
        <f t="shared" si="21"/>
        <v>2224.6959471153823</v>
      </c>
      <c r="G217" s="35">
        <f t="shared" si="20"/>
        <v>7369.0724052688602</v>
      </c>
    </row>
    <row r="218" spans="1:7" x14ac:dyDescent="0.35">
      <c r="A218" s="4">
        <f t="shared" si="24"/>
        <v>2029</v>
      </c>
      <c r="B218" s="4">
        <f t="shared" si="25"/>
        <v>1</v>
      </c>
      <c r="C218" s="13">
        <f>('2028'!E14-'2028'!E2)+'2029'!E2</f>
        <v>570549.19230769225</v>
      </c>
      <c r="D218" s="14">
        <f t="shared" si="22"/>
        <v>9923948.294691937</v>
      </c>
      <c r="E218" s="35">
        <f t="shared" si="23"/>
        <v>9641.3141184098859</v>
      </c>
      <c r="F218" s="34">
        <f t="shared" si="21"/>
        <v>2272.2417131410257</v>
      </c>
      <c r="G218" s="35">
        <f t="shared" si="20"/>
        <v>7369.0724052688602</v>
      </c>
    </row>
    <row r="219" spans="1:7" x14ac:dyDescent="0.35">
      <c r="A219" s="4">
        <f t="shared" si="24"/>
        <v>2029</v>
      </c>
      <c r="B219" s="4">
        <f t="shared" si="25"/>
        <v>2</v>
      </c>
      <c r="C219" s="13">
        <f>('2028'!E15-'2028'!E3)+'2029'!E3</f>
        <v>572952.88461538462</v>
      </c>
      <c r="D219" s="14">
        <f t="shared" si="22"/>
        <v>9970055.4869996291</v>
      </c>
      <c r="E219" s="35">
        <f t="shared" si="23"/>
        <v>9689.0601921278339</v>
      </c>
      <c r="F219" s="34">
        <f t="shared" si="21"/>
        <v>2319.9877868589738</v>
      </c>
      <c r="G219" s="35">
        <f t="shared" si="20"/>
        <v>7369.0724052688602</v>
      </c>
    </row>
    <row r="220" spans="1:7" x14ac:dyDescent="0.35">
      <c r="A220" s="4">
        <f t="shared" si="24"/>
        <v>2029</v>
      </c>
      <c r="B220" s="4">
        <f t="shared" si="25"/>
        <v>3</v>
      </c>
      <c r="C220" s="13">
        <f>('2028'!E16-'2028'!E4)+'2029'!E4</f>
        <v>575356.57692307699</v>
      </c>
      <c r="D220" s="14">
        <f t="shared" si="22"/>
        <v>10016162.679307319</v>
      </c>
      <c r="E220" s="35">
        <f t="shared" si="23"/>
        <v>9737.0065735380886</v>
      </c>
      <c r="F220" s="34">
        <f t="shared" si="21"/>
        <v>2367.9341682692284</v>
      </c>
      <c r="G220" s="35">
        <f t="shared" si="20"/>
        <v>7369.0724052688602</v>
      </c>
    </row>
    <row r="221" spans="1:7" x14ac:dyDescent="0.35">
      <c r="A221" s="4">
        <f t="shared" si="24"/>
        <v>2029</v>
      </c>
      <c r="B221" s="4">
        <f t="shared" si="25"/>
        <v>4</v>
      </c>
      <c r="C221" s="13">
        <f>('2028'!E17-'2028'!E5)+'2029'!E5</f>
        <v>577760.26923076925</v>
      </c>
      <c r="D221" s="14">
        <f t="shared" si="22"/>
        <v>10062269.871615015</v>
      </c>
      <c r="E221" s="35">
        <f t="shared" si="23"/>
        <v>9785.1532626406552</v>
      </c>
      <c r="F221" s="34">
        <f t="shared" si="21"/>
        <v>2416.080857371795</v>
      </c>
      <c r="G221" s="35">
        <f t="shared" si="20"/>
        <v>7369.0724052688602</v>
      </c>
    </row>
    <row r="222" spans="1:7" x14ac:dyDescent="0.35">
      <c r="A222" s="4">
        <f t="shared" si="24"/>
        <v>2029</v>
      </c>
      <c r="B222" s="4">
        <f t="shared" si="25"/>
        <v>5</v>
      </c>
      <c r="C222" s="13">
        <f>('2028'!E18-'2028'!E6)+'2029'!E6</f>
        <v>580163.9615384615</v>
      </c>
      <c r="D222" s="14">
        <f t="shared" si="22"/>
        <v>10108377.063922709</v>
      </c>
      <c r="E222" s="35">
        <f t="shared" si="23"/>
        <v>9833.5002594355265</v>
      </c>
      <c r="F222" s="34">
        <f t="shared" si="21"/>
        <v>2464.4278541666663</v>
      </c>
      <c r="G222" s="35">
        <f t="shared" si="20"/>
        <v>7369.0724052688602</v>
      </c>
    </row>
    <row r="223" spans="1:7" x14ac:dyDescent="0.35">
      <c r="A223" s="4">
        <f t="shared" si="24"/>
        <v>2029</v>
      </c>
      <c r="B223" s="4">
        <f t="shared" si="25"/>
        <v>6</v>
      </c>
      <c r="C223" s="13">
        <f>('2028'!E19-'2028'!E7)+'2029'!E7</f>
        <v>582567.65384615387</v>
      </c>
      <c r="D223" s="14">
        <f t="shared" si="22"/>
        <v>10154484.256230399</v>
      </c>
      <c r="E223" s="35">
        <f t="shared" si="23"/>
        <v>9882.0475639227061</v>
      </c>
      <c r="F223" s="34">
        <f t="shared" si="21"/>
        <v>2512.9751586538459</v>
      </c>
      <c r="G223" s="35">
        <f t="shared" si="20"/>
        <v>7369.0724052688602</v>
      </c>
    </row>
    <row r="224" spans="1:7" x14ac:dyDescent="0.35">
      <c r="A224" s="4">
        <f t="shared" si="24"/>
        <v>2029</v>
      </c>
      <c r="B224" s="4">
        <f t="shared" si="25"/>
        <v>7</v>
      </c>
      <c r="C224" s="13">
        <f>('2028'!E20-'2028'!E8)+'2029'!E8</f>
        <v>584971.34615384624</v>
      </c>
      <c r="D224" s="14">
        <f t="shared" si="22"/>
        <v>10200591.448538093</v>
      </c>
      <c r="E224" s="35">
        <f t="shared" si="23"/>
        <v>9930.7951761021923</v>
      </c>
      <c r="F224" s="34">
        <f t="shared" si="21"/>
        <v>2561.7227708333321</v>
      </c>
      <c r="G224" s="35">
        <f t="shared" si="20"/>
        <v>7369.0724052688602</v>
      </c>
    </row>
    <row r="225" spans="1:7" x14ac:dyDescent="0.35">
      <c r="A225" s="4">
        <f t="shared" si="24"/>
        <v>2029</v>
      </c>
      <c r="B225" s="4">
        <f t="shared" si="25"/>
        <v>8</v>
      </c>
      <c r="C225" s="13">
        <f>('2028'!E21-'2028'!E9)+'2029'!E9</f>
        <v>587375.0384615385</v>
      </c>
      <c r="D225" s="14">
        <f t="shared" si="22"/>
        <v>10246698.640845781</v>
      </c>
      <c r="E225" s="35">
        <f t="shared" si="23"/>
        <v>9979.7430959739868</v>
      </c>
      <c r="F225" s="34">
        <f t="shared" si="21"/>
        <v>2610.6706907051266</v>
      </c>
      <c r="G225" s="35">
        <f t="shared" si="20"/>
        <v>7369.0724052688602</v>
      </c>
    </row>
    <row r="226" spans="1:7" x14ac:dyDescent="0.35">
      <c r="A226" s="4">
        <f t="shared" si="24"/>
        <v>2029</v>
      </c>
      <c r="B226" s="4">
        <f t="shared" si="25"/>
        <v>9</v>
      </c>
      <c r="C226" s="13">
        <f>('2028'!E22-'2028'!E10)+'2029'!E10</f>
        <v>589778.73076923075</v>
      </c>
      <c r="D226" s="14">
        <f t="shared" si="22"/>
        <v>10292805.833153475</v>
      </c>
      <c r="E226" s="35">
        <f t="shared" si="23"/>
        <v>10028.89132353809</v>
      </c>
      <c r="F226" s="34">
        <f t="shared" si="21"/>
        <v>2659.8189182692295</v>
      </c>
      <c r="G226" s="35">
        <f t="shared" si="20"/>
        <v>7369.0724052688602</v>
      </c>
    </row>
    <row r="227" spans="1:7" x14ac:dyDescent="0.35">
      <c r="A227" s="4">
        <f t="shared" si="24"/>
        <v>2029</v>
      </c>
      <c r="B227" s="4">
        <f t="shared" si="25"/>
        <v>10</v>
      </c>
      <c r="C227" s="13">
        <f>('2028'!E23-'2028'!E11)+'2029'!E11</f>
        <v>592182.42307692312</v>
      </c>
      <c r="D227" s="14">
        <f t="shared" si="22"/>
        <v>10338913.025461167</v>
      </c>
      <c r="E227" s="35">
        <f t="shared" si="23"/>
        <v>10078.239858794501</v>
      </c>
      <c r="F227" s="34">
        <f t="shared" si="21"/>
        <v>2709.1674535256407</v>
      </c>
      <c r="G227" s="35">
        <f t="shared" si="20"/>
        <v>7369.0724052688602</v>
      </c>
    </row>
    <row r="228" spans="1:7" x14ac:dyDescent="0.35">
      <c r="A228" s="4">
        <f t="shared" si="24"/>
        <v>2029</v>
      </c>
      <c r="B228" s="4">
        <f t="shared" si="25"/>
        <v>11</v>
      </c>
      <c r="C228" s="13">
        <f>('2028'!E24-'2028'!E12)+'2029'!E12</f>
        <v>594586.11538461549</v>
      </c>
      <c r="D228" s="14">
        <f t="shared" si="22"/>
        <v>10385020.217768861</v>
      </c>
      <c r="E228" s="35">
        <f t="shared" si="23"/>
        <v>10127.788701743219</v>
      </c>
      <c r="F228" s="34">
        <f t="shared" si="21"/>
        <v>2758.7162964743584</v>
      </c>
      <c r="G228" s="35">
        <f t="shared" ref="G228:G241" si="26">G227</f>
        <v>7369.0724052688602</v>
      </c>
    </row>
    <row r="229" spans="1:7" x14ac:dyDescent="0.35">
      <c r="A229" s="4">
        <f t="shared" si="24"/>
        <v>2029</v>
      </c>
      <c r="B229" s="4">
        <f t="shared" si="25"/>
        <v>12</v>
      </c>
      <c r="C229" s="13">
        <f>('2028'!E25-'2028'!E13)+'2029'!E13</f>
        <v>596989.80769230775</v>
      </c>
      <c r="D229" s="14">
        <f t="shared" si="22"/>
        <v>10431127.410076553</v>
      </c>
      <c r="E229" s="35">
        <f t="shared" si="23"/>
        <v>10177.537852384245</v>
      </c>
      <c r="F229" s="34">
        <f t="shared" si="21"/>
        <v>2808.4654471153844</v>
      </c>
      <c r="G229" s="35">
        <f t="shared" si="26"/>
        <v>7369.0724052688602</v>
      </c>
    </row>
    <row r="230" spans="1:7" x14ac:dyDescent="0.35">
      <c r="A230" s="4">
        <f t="shared" si="24"/>
        <v>2030</v>
      </c>
      <c r="B230" s="4">
        <f t="shared" si="25"/>
        <v>1</v>
      </c>
      <c r="C230" s="13">
        <f>('2029'!E14-'2029'!E2)+'2030'!E2</f>
        <v>602159.9294871795</v>
      </c>
      <c r="D230" s="14">
        <f t="shared" si="22"/>
        <v>10526108.224179117</v>
      </c>
      <c r="E230" s="35">
        <f t="shared" si="23"/>
        <v>10227.717846508178</v>
      </c>
      <c r="F230" s="34">
        <f t="shared" si="21"/>
        <v>2858.6454412393177</v>
      </c>
      <c r="G230" s="35">
        <f t="shared" si="26"/>
        <v>7369.0724052688602</v>
      </c>
    </row>
    <row r="231" spans="1:7" x14ac:dyDescent="0.35">
      <c r="A231" s="4">
        <f t="shared" si="24"/>
        <v>2030</v>
      </c>
      <c r="B231" s="4">
        <f t="shared" si="25"/>
        <v>2</v>
      </c>
      <c r="C231" s="13">
        <f>('2029'!E15-'2029'!E3)+'2030'!E3</f>
        <v>604926.358974359</v>
      </c>
      <c r="D231" s="14">
        <f t="shared" si="22"/>
        <v>10574981.845973987</v>
      </c>
      <c r="E231" s="35">
        <f t="shared" si="23"/>
        <v>10278.128376422706</v>
      </c>
      <c r="F231" s="34">
        <f t="shared" si="21"/>
        <v>2909.0559711538463</v>
      </c>
      <c r="G231" s="35">
        <f t="shared" si="26"/>
        <v>7369.0724052688602</v>
      </c>
    </row>
    <row r="232" spans="1:7" x14ac:dyDescent="0.35">
      <c r="A232" s="4">
        <f t="shared" si="24"/>
        <v>2030</v>
      </c>
      <c r="B232" s="4">
        <f t="shared" si="25"/>
        <v>3</v>
      </c>
      <c r="C232" s="13">
        <f>('2029'!E16-'2029'!E4)+'2030'!E4</f>
        <v>607692.7884615385</v>
      </c>
      <c r="D232" s="14">
        <f t="shared" si="22"/>
        <v>10623855.467768857</v>
      </c>
      <c r="E232" s="35">
        <f t="shared" si="23"/>
        <v>10328.769442127837</v>
      </c>
      <c r="F232" s="34">
        <f t="shared" si="21"/>
        <v>2959.6970368589773</v>
      </c>
      <c r="G232" s="35">
        <f t="shared" si="26"/>
        <v>7369.0724052688602</v>
      </c>
    </row>
    <row r="233" spans="1:7" x14ac:dyDescent="0.35">
      <c r="A233" s="4">
        <f t="shared" si="24"/>
        <v>2030</v>
      </c>
      <c r="B233" s="4">
        <f t="shared" si="25"/>
        <v>4</v>
      </c>
      <c r="C233" s="13">
        <f>('2029'!E17-'2029'!E5)+'2030'!E5</f>
        <v>610459.21794871788</v>
      </c>
      <c r="D233" s="14">
        <f t="shared" si="22"/>
        <v>10672729.089563733</v>
      </c>
      <c r="E233" s="35">
        <f t="shared" si="23"/>
        <v>10379.641043623562</v>
      </c>
      <c r="F233" s="34">
        <f t="shared" ref="F233:F241" si="27">(E233-$E$167)</f>
        <v>3010.5686383547018</v>
      </c>
      <c r="G233" s="35">
        <f t="shared" si="26"/>
        <v>7369.0724052688602</v>
      </c>
    </row>
    <row r="234" spans="1:7" x14ac:dyDescent="0.35">
      <c r="A234" s="4">
        <f t="shared" si="24"/>
        <v>2030</v>
      </c>
      <c r="B234" s="4">
        <f t="shared" si="25"/>
        <v>5</v>
      </c>
      <c r="C234" s="13">
        <f>('2029'!E18-'2029'!E6)+'2030'!E6</f>
        <v>613225.64743589738</v>
      </c>
      <c r="D234" s="14">
        <f t="shared" si="22"/>
        <v>10721602.711358607</v>
      </c>
      <c r="E234" s="35">
        <f t="shared" si="23"/>
        <v>10430.743180909887</v>
      </c>
      <c r="F234" s="34">
        <f t="shared" si="27"/>
        <v>3061.6707756410269</v>
      </c>
      <c r="G234" s="35">
        <f t="shared" si="26"/>
        <v>7369.0724052688602</v>
      </c>
    </row>
    <row r="235" spans="1:7" x14ac:dyDescent="0.35">
      <c r="A235" s="4">
        <f t="shared" si="24"/>
        <v>2030</v>
      </c>
      <c r="B235" s="4">
        <f t="shared" si="25"/>
        <v>6</v>
      </c>
      <c r="C235" s="13">
        <f>('2029'!E19-'2029'!E7)+'2030'!E7</f>
        <v>615992.07692307688</v>
      </c>
      <c r="D235" s="14">
        <f t="shared" si="22"/>
        <v>10770476.333153475</v>
      </c>
      <c r="E235" s="35">
        <f t="shared" si="23"/>
        <v>10482.075853986809</v>
      </c>
      <c r="F235" s="34">
        <f t="shared" si="27"/>
        <v>3113.0034487179491</v>
      </c>
      <c r="G235" s="35">
        <f t="shared" si="26"/>
        <v>7369.0724052688602</v>
      </c>
    </row>
    <row r="236" spans="1:7" x14ac:dyDescent="0.35">
      <c r="A236" s="4">
        <f t="shared" si="24"/>
        <v>2030</v>
      </c>
      <c r="B236" s="4">
        <f t="shared" si="25"/>
        <v>7</v>
      </c>
      <c r="C236" s="13">
        <f>('2029'!E20-'2029'!E8)+'2030'!E8</f>
        <v>618758.50641025638</v>
      </c>
      <c r="D236" s="14">
        <f t="shared" si="22"/>
        <v>10819349.954948349</v>
      </c>
      <c r="E236" s="35">
        <f t="shared" si="23"/>
        <v>10533.639062854329</v>
      </c>
      <c r="F236" s="34">
        <f t="shared" si="27"/>
        <v>3164.5666575854684</v>
      </c>
      <c r="G236" s="35">
        <f t="shared" si="26"/>
        <v>7369.0724052688602</v>
      </c>
    </row>
    <row r="237" spans="1:7" x14ac:dyDescent="0.35">
      <c r="A237" s="4">
        <f t="shared" si="24"/>
        <v>2030</v>
      </c>
      <c r="B237" s="4">
        <f t="shared" si="25"/>
        <v>8</v>
      </c>
      <c r="C237" s="13">
        <f>('2029'!E21-'2029'!E9)+'2030'!E9</f>
        <v>621524.93589743576</v>
      </c>
      <c r="D237" s="14">
        <f t="shared" si="22"/>
        <v>10868223.576743217</v>
      </c>
      <c r="E237" s="35">
        <f t="shared" si="23"/>
        <v>10585.432807512449</v>
      </c>
      <c r="F237" s="34">
        <f t="shared" si="27"/>
        <v>3216.3604022435884</v>
      </c>
      <c r="G237" s="35">
        <f t="shared" si="26"/>
        <v>7369.0724052688602</v>
      </c>
    </row>
    <row r="238" spans="1:7" x14ac:dyDescent="0.35">
      <c r="A238" s="4">
        <f t="shared" si="24"/>
        <v>2030</v>
      </c>
      <c r="B238" s="4">
        <f t="shared" si="25"/>
        <v>9</v>
      </c>
      <c r="C238" s="13">
        <f>('2029'!E22-'2029'!E10)+'2030'!E10</f>
        <v>624291.36538461526</v>
      </c>
      <c r="D238" s="14">
        <f t="shared" si="22"/>
        <v>10917097.198538091</v>
      </c>
      <c r="E238" s="35">
        <f t="shared" si="23"/>
        <v>10637.457087961169</v>
      </c>
      <c r="F238" s="34">
        <f t="shared" si="27"/>
        <v>3268.3846826923091</v>
      </c>
      <c r="G238" s="35">
        <f t="shared" si="26"/>
        <v>7369.0724052688602</v>
      </c>
    </row>
    <row r="239" spans="1:7" x14ac:dyDescent="0.35">
      <c r="A239" s="4">
        <f t="shared" si="24"/>
        <v>2030</v>
      </c>
      <c r="B239" s="4">
        <f t="shared" si="25"/>
        <v>10</v>
      </c>
      <c r="C239" s="13">
        <f>('2029'!E23-'2029'!E11)+'2030'!E11</f>
        <v>627057.79487179476</v>
      </c>
      <c r="D239" s="14">
        <f t="shared" si="22"/>
        <v>10965970.820332961</v>
      </c>
      <c r="E239" s="35">
        <f t="shared" si="23"/>
        <v>10689.711904200485</v>
      </c>
      <c r="F239" s="34">
        <f t="shared" si="27"/>
        <v>3320.639498931625</v>
      </c>
      <c r="G239" s="35">
        <f t="shared" si="26"/>
        <v>7369.0724052688602</v>
      </c>
    </row>
    <row r="240" spans="1:7" x14ac:dyDescent="0.35">
      <c r="A240" s="4">
        <f t="shared" si="24"/>
        <v>2030</v>
      </c>
      <c r="B240" s="4">
        <f t="shared" si="25"/>
        <v>11</v>
      </c>
      <c r="C240" s="13">
        <f>('2029'!E24-'2029'!E12)+'2030'!E12</f>
        <v>629824.22435897426</v>
      </c>
      <c r="D240" s="14">
        <f t="shared" si="22"/>
        <v>11014844.442127835</v>
      </c>
      <c r="E240" s="35">
        <f t="shared" si="23"/>
        <v>10742.197256230398</v>
      </c>
      <c r="F240" s="34">
        <f t="shared" si="27"/>
        <v>3373.124850961538</v>
      </c>
      <c r="G240" s="35">
        <f t="shared" si="26"/>
        <v>7369.0724052688602</v>
      </c>
    </row>
    <row r="241" spans="1:7" x14ac:dyDescent="0.35">
      <c r="A241" s="4">
        <f t="shared" si="24"/>
        <v>2030</v>
      </c>
      <c r="B241" s="4">
        <f t="shared" si="25"/>
        <v>12</v>
      </c>
      <c r="C241" s="13">
        <f>('2029'!E25-'2029'!E13)+'2030'!E13</f>
        <v>632590.65384615376</v>
      </c>
      <c r="D241" s="14">
        <f t="shared" si="22"/>
        <v>11063718.063922707</v>
      </c>
      <c r="E241" s="35">
        <f t="shared" si="23"/>
        <v>10794.913144050912</v>
      </c>
      <c r="F241" s="34">
        <f t="shared" si="27"/>
        <v>3425.8407387820516</v>
      </c>
      <c r="G241" s="35">
        <f t="shared" si="26"/>
        <v>7369.0724052688602</v>
      </c>
    </row>
    <row r="242" spans="1:7" x14ac:dyDescent="0.35">
      <c r="A242" s="4"/>
      <c r="B242" s="4"/>
    </row>
    <row r="243" spans="1:7" x14ac:dyDescent="0.35">
      <c r="A243" s="4"/>
      <c r="B243" s="4"/>
    </row>
    <row r="244" spans="1:7" x14ac:dyDescent="0.35">
      <c r="A244" s="4"/>
      <c r="B244" s="4"/>
    </row>
    <row r="245" spans="1:7" x14ac:dyDescent="0.35">
      <c r="A245" s="4"/>
      <c r="B245" s="4"/>
    </row>
    <row r="246" spans="1:7" x14ac:dyDescent="0.35">
      <c r="A246" s="4"/>
      <c r="B246" s="4"/>
    </row>
    <row r="247" spans="1:7" x14ac:dyDescent="0.35">
      <c r="A247" s="4"/>
      <c r="B247" s="4"/>
    </row>
    <row r="248" spans="1:7" x14ac:dyDescent="0.35">
      <c r="A248" s="4"/>
    </row>
    <row r="249" spans="1:7" x14ac:dyDescent="0.35">
      <c r="A249" s="4"/>
    </row>
    <row r="250" spans="1:7" x14ac:dyDescent="0.35">
      <c r="A250" s="4"/>
    </row>
    <row r="251" spans="1:7" x14ac:dyDescent="0.35">
      <c r="A251" s="4"/>
    </row>
    <row r="252" spans="1:7" x14ac:dyDescent="0.35">
      <c r="A252" s="4"/>
    </row>
    <row r="253" spans="1:7" x14ac:dyDescent="0.35">
      <c r="A253" s="4"/>
    </row>
    <row r="254" spans="1:7" x14ac:dyDescent="0.35">
      <c r="A254" s="4"/>
    </row>
    <row r="255" spans="1:7" x14ac:dyDescent="0.35">
      <c r="A255" s="4"/>
    </row>
    <row r="256" spans="1:7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3122.5874199999994</v>
      </c>
      <c r="D2" s="3">
        <f>B2/12</f>
        <v>8.3333333333333329E-2</v>
      </c>
      <c r="E2" s="1">
        <f>C2*D2</f>
        <v>260.21561833333328</v>
      </c>
      <c r="H2" s="1">
        <f>'Annual CDM Inputs'!B7</f>
        <v>40593.636459999994</v>
      </c>
      <c r="I2" s="1">
        <f>H2/2</f>
        <v>20296.818229999997</v>
      </c>
    </row>
    <row r="3" spans="1:9" x14ac:dyDescent="0.35">
      <c r="A3">
        <v>2013</v>
      </c>
      <c r="B3">
        <v>2</v>
      </c>
      <c r="C3" s="1">
        <f t="shared" ref="C3:C13" si="0">+$I$6</f>
        <v>3122.5874199999994</v>
      </c>
      <c r="D3" s="3">
        <f t="shared" ref="D3:D13" si="1">B3/12</f>
        <v>0.16666666666666666</v>
      </c>
      <c r="E3" s="1">
        <f t="shared" ref="E3:E25" si="2">C3*D3</f>
        <v>520.43123666666656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3122.5874199999994</v>
      </c>
      <c r="D4" s="3">
        <f t="shared" si="1"/>
        <v>0.25</v>
      </c>
      <c r="E4" s="1">
        <f t="shared" si="2"/>
        <v>780.64685499999985</v>
      </c>
      <c r="F4" s="2"/>
      <c r="G4" s="2"/>
      <c r="H4" s="1">
        <f>H2*H3</f>
        <v>487123.63751999993</v>
      </c>
      <c r="I4" s="1">
        <f>I2*I3</f>
        <v>243561.81875999997</v>
      </c>
    </row>
    <row r="5" spans="1:9" x14ac:dyDescent="0.35">
      <c r="A5">
        <v>2013</v>
      </c>
      <c r="B5">
        <v>4</v>
      </c>
      <c r="C5" s="1">
        <f t="shared" si="0"/>
        <v>3122.5874199999994</v>
      </c>
      <c r="D5" s="3">
        <f t="shared" si="1"/>
        <v>0.33333333333333331</v>
      </c>
      <c r="E5" s="1">
        <f t="shared" si="2"/>
        <v>1040.8624733333331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3122.5874199999994</v>
      </c>
      <c r="D6" s="3">
        <f t="shared" si="1"/>
        <v>0.41666666666666669</v>
      </c>
      <c r="E6" s="1">
        <f t="shared" si="2"/>
        <v>1301.0780916666665</v>
      </c>
      <c r="F6" s="2"/>
      <c r="G6" s="2"/>
      <c r="H6" s="1">
        <f>H4/H5</f>
        <v>6245.1748399999988</v>
      </c>
      <c r="I6" s="6">
        <f>I4/I5</f>
        <v>3122.5874199999994</v>
      </c>
    </row>
    <row r="7" spans="1:9" x14ac:dyDescent="0.35">
      <c r="A7">
        <v>2013</v>
      </c>
      <c r="B7">
        <v>6</v>
      </c>
      <c r="C7" s="1">
        <f t="shared" si="0"/>
        <v>3122.5874199999994</v>
      </c>
      <c r="D7" s="3">
        <f t="shared" si="1"/>
        <v>0.5</v>
      </c>
      <c r="E7" s="1">
        <f t="shared" si="2"/>
        <v>1561.2937099999997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3122.5874199999994</v>
      </c>
      <c r="D8" s="3">
        <f t="shared" si="1"/>
        <v>0.58333333333333337</v>
      </c>
      <c r="E8" s="1">
        <f t="shared" si="2"/>
        <v>1821.5093283333331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3122.5874199999994</v>
      </c>
      <c r="D9" s="3">
        <f t="shared" si="1"/>
        <v>0.66666666666666663</v>
      </c>
      <c r="E9" s="1">
        <f t="shared" si="2"/>
        <v>2081.7249466666663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3122.5874199999994</v>
      </c>
      <c r="D10" s="3">
        <f t="shared" si="1"/>
        <v>0.75</v>
      </c>
      <c r="E10" s="1">
        <f t="shared" si="2"/>
        <v>2341.9405649999994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3122.5874199999994</v>
      </c>
      <c r="D11" s="3">
        <f t="shared" si="1"/>
        <v>0.83333333333333337</v>
      </c>
      <c r="E11" s="1">
        <f t="shared" si="2"/>
        <v>2602.156183333333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3122.5874199999994</v>
      </c>
      <c r="D12" s="3">
        <f t="shared" si="1"/>
        <v>0.91666666666666663</v>
      </c>
      <c r="E12" s="1">
        <f t="shared" si="2"/>
        <v>2862.3718016666658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3122.5874199999994</v>
      </c>
      <c r="D13" s="3">
        <f t="shared" si="1"/>
        <v>1</v>
      </c>
      <c r="E13" s="1">
        <f t="shared" si="2"/>
        <v>3122.5874199999994</v>
      </c>
      <c r="F13" s="2"/>
      <c r="G13" s="2">
        <f>SUM(C2:C13)</f>
        <v>37471.049039999991</v>
      </c>
      <c r="H13" s="2">
        <f>SUM(D2:D13)</f>
        <v>6.5</v>
      </c>
      <c r="I13" s="2">
        <f>SUM(E2:E13)</f>
        <v>20296.818229999997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7">
        <f>$H$2/12</f>
        <v>3382.803038333333</v>
      </c>
      <c r="D14" s="3">
        <v>1</v>
      </c>
      <c r="E14" s="1">
        <f t="shared" si="2"/>
        <v>3382.803038333333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3382.803038333333</v>
      </c>
      <c r="D15" s="3">
        <v>1</v>
      </c>
      <c r="E15" s="1">
        <f t="shared" si="2"/>
        <v>3382.803038333333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3382.803038333333</v>
      </c>
      <c r="D16" s="3">
        <v>1</v>
      </c>
      <c r="E16" s="1">
        <f t="shared" si="2"/>
        <v>3382.803038333333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3382.803038333333</v>
      </c>
      <c r="D17" s="3">
        <v>1</v>
      </c>
      <c r="E17" s="1">
        <f t="shared" si="2"/>
        <v>3382.803038333333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3382.803038333333</v>
      </c>
      <c r="D18" s="3">
        <v>1</v>
      </c>
      <c r="E18" s="1">
        <f t="shared" si="2"/>
        <v>3382.803038333333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3382.803038333333</v>
      </c>
      <c r="D19" s="3">
        <v>1</v>
      </c>
      <c r="E19" s="1">
        <f t="shared" si="2"/>
        <v>3382.803038333333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3382.803038333333</v>
      </c>
      <c r="D20" s="3">
        <v>1</v>
      </c>
      <c r="E20" s="1">
        <f t="shared" si="2"/>
        <v>3382.803038333333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3382.803038333333</v>
      </c>
      <c r="D21" s="3">
        <v>1</v>
      </c>
      <c r="E21" s="1">
        <f t="shared" si="2"/>
        <v>3382.803038333333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3382.803038333333</v>
      </c>
      <c r="D22" s="3">
        <v>1</v>
      </c>
      <c r="E22" s="1">
        <f t="shared" si="2"/>
        <v>3382.803038333333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3382.803038333333</v>
      </c>
      <c r="D23" s="3">
        <v>1</v>
      </c>
      <c r="E23" s="1">
        <f t="shared" si="2"/>
        <v>3382.803038333333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3382.803038333333</v>
      </c>
      <c r="D24" s="3">
        <v>1</v>
      </c>
      <c r="E24" s="1">
        <f t="shared" si="2"/>
        <v>3382.803038333333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3382.803038333333</v>
      </c>
      <c r="D25" s="3">
        <v>1</v>
      </c>
      <c r="E25" s="1">
        <f t="shared" si="2"/>
        <v>3382.803038333333</v>
      </c>
      <c r="F25" s="2"/>
      <c r="G25" s="2">
        <f>SUM(C14:C25)</f>
        <v>40593.636459999987</v>
      </c>
      <c r="H25" s="2">
        <f>SUM(D14:D25)</f>
        <v>12</v>
      </c>
      <c r="I25" s="2">
        <f>SUM(E14:E25)</f>
        <v>40593.636459999987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31" sqref="E31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258858.95029881789</v>
      </c>
      <c r="D2" s="3">
        <f>B2/12</f>
        <v>8.3333333333333329E-2</v>
      </c>
      <c r="E2" s="1">
        <f>C2*D2</f>
        <v>21571.579191568155</v>
      </c>
      <c r="H2" s="1">
        <f>'Annual CDM Inputs'!B6</f>
        <v>3365166.3538846322</v>
      </c>
      <c r="I2" s="1">
        <f>H2/2</f>
        <v>1682583.1769423161</v>
      </c>
    </row>
    <row r="3" spans="1:9" x14ac:dyDescent="0.35">
      <c r="A3">
        <v>2012</v>
      </c>
      <c r="B3">
        <v>2</v>
      </c>
      <c r="C3" s="1">
        <f t="shared" ref="C3:C13" si="0">+$I$6</f>
        <v>258858.95029881789</v>
      </c>
      <c r="D3" s="3">
        <f t="shared" ref="D3:D13" si="1">B3/12</f>
        <v>0.16666666666666666</v>
      </c>
      <c r="E3" s="1">
        <f t="shared" ref="E3:E25" si="2">C3*D3</f>
        <v>43143.15838313631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258858.95029881789</v>
      </c>
      <c r="D4" s="3">
        <f t="shared" si="1"/>
        <v>0.25</v>
      </c>
      <c r="E4" s="1">
        <f t="shared" si="2"/>
        <v>64714.737574704472</v>
      </c>
      <c r="F4" s="2"/>
      <c r="G4" s="2"/>
      <c r="H4" s="1">
        <f>H2*H3</f>
        <v>40381996.246615589</v>
      </c>
      <c r="I4" s="1">
        <f>I2*I3</f>
        <v>20190998.123307794</v>
      </c>
    </row>
    <row r="5" spans="1:9" x14ac:dyDescent="0.35">
      <c r="A5">
        <v>2012</v>
      </c>
      <c r="B5">
        <v>4</v>
      </c>
      <c r="C5" s="1">
        <f t="shared" si="0"/>
        <v>258858.95029881789</v>
      </c>
      <c r="D5" s="3">
        <f t="shared" si="1"/>
        <v>0.33333333333333331</v>
      </c>
      <c r="E5" s="1">
        <f t="shared" si="2"/>
        <v>86286.316766272619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258858.95029881789</v>
      </c>
      <c r="D6" s="3">
        <f t="shared" si="1"/>
        <v>0.41666666666666669</v>
      </c>
      <c r="E6" s="1">
        <f t="shared" si="2"/>
        <v>107857.8959578408</v>
      </c>
      <c r="F6" s="2"/>
      <c r="G6" s="2"/>
      <c r="H6" s="1">
        <f>H4/H5</f>
        <v>517717.90059763577</v>
      </c>
      <c r="I6" s="6">
        <f>I4/I5</f>
        <v>258858.95029881789</v>
      </c>
    </row>
    <row r="7" spans="1:9" x14ac:dyDescent="0.35">
      <c r="A7">
        <v>2012</v>
      </c>
      <c r="B7">
        <v>6</v>
      </c>
      <c r="C7" s="1">
        <f t="shared" si="0"/>
        <v>258858.95029881789</v>
      </c>
      <c r="D7" s="3">
        <f t="shared" si="1"/>
        <v>0.5</v>
      </c>
      <c r="E7" s="1">
        <f t="shared" si="2"/>
        <v>129429.47514940894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258858.95029881789</v>
      </c>
      <c r="D8" s="3">
        <f t="shared" si="1"/>
        <v>0.58333333333333337</v>
      </c>
      <c r="E8" s="1">
        <f t="shared" si="2"/>
        <v>151001.05434097711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258858.95029881789</v>
      </c>
      <c r="D9" s="3">
        <f t="shared" si="1"/>
        <v>0.66666666666666663</v>
      </c>
      <c r="E9" s="1">
        <f t="shared" si="2"/>
        <v>172572.63353254524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258858.95029881789</v>
      </c>
      <c r="D10" s="3">
        <f t="shared" si="1"/>
        <v>0.75</v>
      </c>
      <c r="E10" s="1">
        <f t="shared" si="2"/>
        <v>194144.21272411343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258858.95029881789</v>
      </c>
      <c r="D11" s="3">
        <f t="shared" si="1"/>
        <v>0.83333333333333337</v>
      </c>
      <c r="E11" s="1">
        <f t="shared" si="2"/>
        <v>215715.79191568159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258858.95029881789</v>
      </c>
      <c r="D12" s="3">
        <f t="shared" si="1"/>
        <v>0.91666666666666663</v>
      </c>
      <c r="E12" s="1">
        <f t="shared" si="2"/>
        <v>237287.37110724972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258858.95029881789</v>
      </c>
      <c r="D13" s="3">
        <f t="shared" si="1"/>
        <v>1</v>
      </c>
      <c r="E13" s="1">
        <f t="shared" si="2"/>
        <v>258858.95029881789</v>
      </c>
      <c r="F13" s="2"/>
      <c r="G13" s="2">
        <f>SUM(C2:C13)</f>
        <v>3106307.4035858144</v>
      </c>
      <c r="H13" s="2">
        <f>SUM(D2:D13)</f>
        <v>6.5</v>
      </c>
      <c r="I13" s="2">
        <f>SUM(E2:E13)</f>
        <v>1682583.1769423163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7">
        <f>$H$2/12</f>
        <v>280430.52949038602</v>
      </c>
      <c r="D14" s="3">
        <v>1</v>
      </c>
      <c r="E14" s="1">
        <f t="shared" si="2"/>
        <v>280430.52949038602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280430.52949038602</v>
      </c>
      <c r="D15" s="3">
        <v>1</v>
      </c>
      <c r="E15" s="1">
        <f t="shared" si="2"/>
        <v>280430.52949038602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280430.52949038602</v>
      </c>
      <c r="D16" s="3">
        <v>1</v>
      </c>
      <c r="E16" s="1">
        <f t="shared" si="2"/>
        <v>280430.52949038602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280430.52949038602</v>
      </c>
      <c r="D17" s="3">
        <v>1</v>
      </c>
      <c r="E17" s="1">
        <f t="shared" si="2"/>
        <v>280430.52949038602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280430.52949038602</v>
      </c>
      <c r="D18" s="3">
        <v>1</v>
      </c>
      <c r="E18" s="1">
        <f t="shared" si="2"/>
        <v>280430.52949038602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280430.52949038602</v>
      </c>
      <c r="D19" s="3">
        <v>1</v>
      </c>
      <c r="E19" s="1">
        <f t="shared" si="2"/>
        <v>280430.52949038602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280430.52949038602</v>
      </c>
      <c r="D20" s="3">
        <v>1</v>
      </c>
      <c r="E20" s="1">
        <f t="shared" si="2"/>
        <v>280430.52949038602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280430.52949038602</v>
      </c>
      <c r="D21" s="3">
        <v>1</v>
      </c>
      <c r="E21" s="1">
        <f t="shared" si="2"/>
        <v>280430.52949038602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280430.52949038602</v>
      </c>
      <c r="D22" s="3">
        <v>1</v>
      </c>
      <c r="E22" s="1">
        <f t="shared" si="2"/>
        <v>280430.52949038602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280430.52949038602</v>
      </c>
      <c r="D23" s="3">
        <v>1</v>
      </c>
      <c r="E23" s="1">
        <f t="shared" si="2"/>
        <v>280430.52949038602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280430.52949038602</v>
      </c>
      <c r="D24" s="3">
        <v>1</v>
      </c>
      <c r="E24" s="1">
        <f t="shared" si="2"/>
        <v>280430.52949038602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280430.52949038602</v>
      </c>
      <c r="D25" s="3">
        <v>1</v>
      </c>
      <c r="E25" s="1">
        <f t="shared" si="2"/>
        <v>280430.52949038602</v>
      </c>
      <c r="F25" s="2"/>
      <c r="G25" s="2">
        <f>SUM(C14:C25)</f>
        <v>3365166.3538846332</v>
      </c>
      <c r="H25" s="2">
        <f>SUM(D14:D25)</f>
        <v>12</v>
      </c>
      <c r="I25" s="2">
        <f>SUM(E14:E25)</f>
        <v>3365166.3538846332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612266.09127173992</v>
      </c>
      <c r="D2" s="3">
        <f>B2/12</f>
        <v>8.3333333333333329E-2</v>
      </c>
      <c r="E2" s="1">
        <f>C2*D2</f>
        <v>51022.174272644988</v>
      </c>
      <c r="H2" s="1">
        <f>'Annual CDM Inputs'!B5</f>
        <v>3979729.5932663097</v>
      </c>
      <c r="I2" s="1">
        <f>H2</f>
        <v>3979729.5932663097</v>
      </c>
    </row>
    <row r="3" spans="1:9" x14ac:dyDescent="0.35">
      <c r="A3">
        <v>2011</v>
      </c>
      <c r="B3">
        <v>2</v>
      </c>
      <c r="C3" s="1">
        <f t="shared" ref="C3:C13" si="0">+$I$6</f>
        <v>612266.09127173992</v>
      </c>
      <c r="D3" s="3">
        <f t="shared" ref="D3:D13" si="1">B3/12</f>
        <v>0.16666666666666666</v>
      </c>
      <c r="E3" s="1">
        <f t="shared" ref="E3:E25" si="2">C3*D3</f>
        <v>102044.34854528998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612266.09127173992</v>
      </c>
      <c r="D4" s="3">
        <f t="shared" si="1"/>
        <v>0.25</v>
      </c>
      <c r="E4" s="1">
        <f t="shared" si="2"/>
        <v>153066.52281793498</v>
      </c>
      <c r="F4" s="2"/>
      <c r="G4" s="2"/>
      <c r="H4" s="1">
        <f>H2*H3</f>
        <v>47756755.119195715</v>
      </c>
      <c r="I4" s="1">
        <f>I2*I3</f>
        <v>47756755.119195715</v>
      </c>
    </row>
    <row r="5" spans="1:9" x14ac:dyDescent="0.35">
      <c r="A5">
        <v>2011</v>
      </c>
      <c r="B5">
        <v>4</v>
      </c>
      <c r="C5" s="1">
        <f t="shared" si="0"/>
        <v>612266.09127173992</v>
      </c>
      <c r="D5" s="3">
        <f t="shared" si="1"/>
        <v>0.33333333333333331</v>
      </c>
      <c r="E5" s="1">
        <f t="shared" si="2"/>
        <v>204088.69709057995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612266.09127173992</v>
      </c>
      <c r="D6" s="3">
        <f t="shared" si="1"/>
        <v>0.41666666666666669</v>
      </c>
      <c r="E6" s="1">
        <f t="shared" si="2"/>
        <v>255110.87136322499</v>
      </c>
      <c r="F6" s="2"/>
      <c r="G6" s="2"/>
      <c r="H6" s="1">
        <f>H4/H5</f>
        <v>612266.09127173992</v>
      </c>
      <c r="I6" s="6">
        <f>I4/I5</f>
        <v>612266.09127173992</v>
      </c>
    </row>
    <row r="7" spans="1:9" x14ac:dyDescent="0.35">
      <c r="A7">
        <v>2011</v>
      </c>
      <c r="B7">
        <v>6</v>
      </c>
      <c r="C7" s="1">
        <f t="shared" si="0"/>
        <v>612266.09127173992</v>
      </c>
      <c r="D7" s="3">
        <f t="shared" si="1"/>
        <v>0.5</v>
      </c>
      <c r="E7" s="1">
        <f t="shared" si="2"/>
        <v>306133.04563586996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612266.09127173992</v>
      </c>
      <c r="D8" s="3">
        <f t="shared" si="1"/>
        <v>0.58333333333333337</v>
      </c>
      <c r="E8" s="1">
        <f t="shared" si="2"/>
        <v>357155.21990851499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612266.09127173992</v>
      </c>
      <c r="D9" s="3">
        <f t="shared" si="1"/>
        <v>0.66666666666666663</v>
      </c>
      <c r="E9" s="1">
        <f t="shared" si="2"/>
        <v>408177.39418115991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612266.09127173992</v>
      </c>
      <c r="D10" s="3">
        <f t="shared" si="1"/>
        <v>0.75</v>
      </c>
      <c r="E10" s="1">
        <f t="shared" si="2"/>
        <v>459199.56845380494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612266.09127173992</v>
      </c>
      <c r="D11" s="3">
        <f t="shared" si="1"/>
        <v>0.83333333333333337</v>
      </c>
      <c r="E11" s="1">
        <f t="shared" si="2"/>
        <v>510221.74272644997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612266.09127173992</v>
      </c>
      <c r="D12" s="3">
        <f t="shared" si="1"/>
        <v>0.91666666666666663</v>
      </c>
      <c r="E12" s="1">
        <f t="shared" si="2"/>
        <v>561243.91699909489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612266.09127173992</v>
      </c>
      <c r="D13" s="3">
        <f t="shared" si="1"/>
        <v>1</v>
      </c>
      <c r="E13" s="1">
        <f t="shared" si="2"/>
        <v>612266.09127173992</v>
      </c>
      <c r="F13" s="2"/>
      <c r="G13" s="2">
        <f>SUM(C2:C13)</f>
        <v>7347193.0952608772</v>
      </c>
      <c r="H13" s="2">
        <f>SUM(D2:D13)</f>
        <v>6.5</v>
      </c>
      <c r="I13" s="2">
        <f>SUM(E2:E13)</f>
        <v>3979729.5932663097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7">
        <f>$H$2/12</f>
        <v>331644.13277219248</v>
      </c>
      <c r="D14" s="3">
        <v>1</v>
      </c>
      <c r="E14" s="1">
        <f t="shared" si="2"/>
        <v>331644.13277219248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331644.13277219248</v>
      </c>
      <c r="D15" s="3">
        <v>1</v>
      </c>
      <c r="E15" s="1">
        <f t="shared" si="2"/>
        <v>331644.13277219248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331644.13277219248</v>
      </c>
      <c r="D16" s="3">
        <v>1</v>
      </c>
      <c r="E16" s="1">
        <f t="shared" si="2"/>
        <v>331644.13277219248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331644.13277219248</v>
      </c>
      <c r="D17" s="3">
        <v>1</v>
      </c>
      <c r="E17" s="1">
        <f t="shared" si="2"/>
        <v>331644.13277219248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331644.13277219248</v>
      </c>
      <c r="D18" s="3">
        <v>1</v>
      </c>
      <c r="E18" s="1">
        <f t="shared" si="2"/>
        <v>331644.13277219248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331644.13277219248</v>
      </c>
      <c r="D19" s="3">
        <v>1</v>
      </c>
      <c r="E19" s="1">
        <f t="shared" si="2"/>
        <v>331644.13277219248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331644.13277219248</v>
      </c>
      <c r="D20" s="3">
        <v>1</v>
      </c>
      <c r="E20" s="1">
        <f t="shared" si="2"/>
        <v>331644.13277219248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331644.13277219248</v>
      </c>
      <c r="D21" s="3">
        <v>1</v>
      </c>
      <c r="E21" s="1">
        <f t="shared" si="2"/>
        <v>331644.13277219248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331644.13277219248</v>
      </c>
      <c r="D22" s="3">
        <v>1</v>
      </c>
      <c r="E22" s="1">
        <f t="shared" si="2"/>
        <v>331644.13277219248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331644.13277219248</v>
      </c>
      <c r="D23" s="3">
        <v>1</v>
      </c>
      <c r="E23" s="1">
        <f t="shared" si="2"/>
        <v>331644.13277219248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331644.13277219248</v>
      </c>
      <c r="D24" s="3">
        <v>1</v>
      </c>
      <c r="E24" s="1">
        <f t="shared" si="2"/>
        <v>331644.13277219248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331644.13277219248</v>
      </c>
      <c r="D25" s="3">
        <v>1</v>
      </c>
      <c r="E25" s="1">
        <f t="shared" si="2"/>
        <v>331644.13277219248</v>
      </c>
      <c r="F25" s="2"/>
      <c r="G25" s="2">
        <f>SUM(C14:C25)</f>
        <v>3979729.5932663088</v>
      </c>
      <c r="H25" s="2">
        <f>SUM(D14:D25)</f>
        <v>12</v>
      </c>
      <c r="I25" s="2">
        <f>SUM(E14:E25)</f>
        <v>3979729.5932663088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71B7-BBA2-425E-8475-8696D07471D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586483.4615384615</v>
      </c>
      <c r="D2" s="3">
        <f>B2/12</f>
        <v>8.3333333333333329E-2</v>
      </c>
      <c r="E2" s="1">
        <f>C2*D2</f>
        <v>48873.621794871789</v>
      </c>
      <c r="H2" s="1">
        <f>'Annual CDM Inputs'!B24</f>
        <v>7624285</v>
      </c>
      <c r="I2" s="1">
        <f>H2/2</f>
        <v>3812142.5</v>
      </c>
    </row>
    <row r="3" spans="1:9" x14ac:dyDescent="0.35">
      <c r="A3">
        <v>2030</v>
      </c>
      <c r="B3">
        <v>2</v>
      </c>
      <c r="C3" s="1">
        <f t="shared" ref="C3:C13" si="0">+$I$6</f>
        <v>586483.4615384615</v>
      </c>
      <c r="D3" s="3">
        <f t="shared" ref="D3:D13" si="1">B3/12</f>
        <v>0.16666666666666666</v>
      </c>
      <c r="E3" s="1">
        <f t="shared" ref="E3:E25" si="2">C3*D3</f>
        <v>97747.243589743579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586483.4615384615</v>
      </c>
      <c r="D4" s="3">
        <f t="shared" si="1"/>
        <v>0.25</v>
      </c>
      <c r="E4" s="1">
        <f t="shared" si="2"/>
        <v>146620.86538461538</v>
      </c>
      <c r="F4" s="2"/>
      <c r="G4" s="2"/>
      <c r="H4" s="1">
        <f>H2*H3</f>
        <v>91491420</v>
      </c>
      <c r="I4" s="1">
        <f>I2*I3</f>
        <v>45745710</v>
      </c>
    </row>
    <row r="5" spans="1:9" x14ac:dyDescent="0.35">
      <c r="A5">
        <v>2030</v>
      </c>
      <c r="B5">
        <v>4</v>
      </c>
      <c r="C5" s="1">
        <f t="shared" si="0"/>
        <v>586483.4615384615</v>
      </c>
      <c r="D5" s="3">
        <f t="shared" si="1"/>
        <v>0.33333333333333331</v>
      </c>
      <c r="E5" s="1">
        <f t="shared" si="2"/>
        <v>195494.48717948716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586483.4615384615</v>
      </c>
      <c r="D6" s="3">
        <f t="shared" si="1"/>
        <v>0.41666666666666669</v>
      </c>
      <c r="E6" s="1">
        <f t="shared" si="2"/>
        <v>244368.10897435897</v>
      </c>
      <c r="F6" s="2"/>
      <c r="G6" s="2"/>
      <c r="H6" s="1">
        <f>H4/H5</f>
        <v>1172966.923076923</v>
      </c>
      <c r="I6" s="1">
        <f>I4/I5</f>
        <v>586483.4615384615</v>
      </c>
    </row>
    <row r="7" spans="1:9" x14ac:dyDescent="0.35">
      <c r="A7">
        <v>2030</v>
      </c>
      <c r="B7">
        <v>6</v>
      </c>
      <c r="C7" s="1">
        <f t="shared" si="0"/>
        <v>586483.4615384615</v>
      </c>
      <c r="D7" s="3">
        <f t="shared" si="1"/>
        <v>0.5</v>
      </c>
      <c r="E7" s="1">
        <f t="shared" si="2"/>
        <v>293241.73076923075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586483.4615384615</v>
      </c>
      <c r="D8" s="3">
        <f t="shared" si="1"/>
        <v>0.58333333333333337</v>
      </c>
      <c r="E8" s="1">
        <f t="shared" si="2"/>
        <v>342115.35256410256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586483.4615384615</v>
      </c>
      <c r="D9" s="3">
        <f t="shared" si="1"/>
        <v>0.66666666666666663</v>
      </c>
      <c r="E9" s="1">
        <f t="shared" si="2"/>
        <v>390988.97435897432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586483.4615384615</v>
      </c>
      <c r="D10" s="3">
        <f t="shared" si="1"/>
        <v>0.75</v>
      </c>
      <c r="E10" s="1">
        <f t="shared" si="2"/>
        <v>439862.59615384613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586483.4615384615</v>
      </c>
      <c r="D11" s="3">
        <f t="shared" si="1"/>
        <v>0.83333333333333337</v>
      </c>
      <c r="E11" s="1">
        <f t="shared" si="2"/>
        <v>488736.21794871794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586483.4615384615</v>
      </c>
      <c r="D12" s="3">
        <f t="shared" si="1"/>
        <v>0.91666666666666663</v>
      </c>
      <c r="E12" s="1">
        <f t="shared" si="2"/>
        <v>537609.83974358963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586483.4615384615</v>
      </c>
      <c r="D13" s="3">
        <f t="shared" si="1"/>
        <v>1</v>
      </c>
      <c r="E13" s="1">
        <f t="shared" si="2"/>
        <v>586483.4615384615</v>
      </c>
      <c r="F13" s="2"/>
      <c r="G13" s="2">
        <f>SUM(C2:C13)</f>
        <v>7037801.5384615399</v>
      </c>
      <c r="H13" s="2">
        <f>SUM(D2:D13)</f>
        <v>6.5</v>
      </c>
      <c r="I13" s="2">
        <f>SUM(E2:E13)</f>
        <v>3812142.4999999995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635357.08333333337</v>
      </c>
      <c r="D14" s="3">
        <v>1</v>
      </c>
      <c r="E14" s="1">
        <f t="shared" si="2"/>
        <v>635357.08333333337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635357.08333333337</v>
      </c>
      <c r="D15" s="3">
        <v>1</v>
      </c>
      <c r="E15" s="1">
        <f t="shared" si="2"/>
        <v>635357.08333333337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635357.08333333337</v>
      </c>
      <c r="D16" s="3">
        <v>1</v>
      </c>
      <c r="E16" s="1">
        <f t="shared" si="2"/>
        <v>635357.08333333337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635357.08333333337</v>
      </c>
      <c r="D17" s="3">
        <v>1</v>
      </c>
      <c r="E17" s="1">
        <f t="shared" si="2"/>
        <v>635357.08333333337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635357.08333333337</v>
      </c>
      <c r="D18" s="3">
        <v>1</v>
      </c>
      <c r="E18" s="1">
        <f t="shared" si="2"/>
        <v>635357.08333333337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635357.08333333337</v>
      </c>
      <c r="D19" s="3">
        <v>1</v>
      </c>
      <c r="E19" s="1">
        <f t="shared" si="2"/>
        <v>635357.08333333337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635357.08333333337</v>
      </c>
      <c r="D20" s="3">
        <v>1</v>
      </c>
      <c r="E20" s="1">
        <f t="shared" si="2"/>
        <v>635357.08333333337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635357.08333333337</v>
      </c>
      <c r="D21" s="3">
        <v>1</v>
      </c>
      <c r="E21" s="1">
        <f t="shared" si="2"/>
        <v>635357.08333333337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635357.08333333337</v>
      </c>
      <c r="D22" s="3">
        <v>1</v>
      </c>
      <c r="E22" s="1">
        <f t="shared" si="2"/>
        <v>635357.08333333337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635357.08333333337</v>
      </c>
      <c r="D23" s="3">
        <v>1</v>
      </c>
      <c r="E23" s="1">
        <f t="shared" si="2"/>
        <v>635357.08333333337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635357.08333333337</v>
      </c>
      <c r="D24" s="3">
        <v>1</v>
      </c>
      <c r="E24" s="1">
        <f t="shared" si="2"/>
        <v>635357.08333333337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635357.08333333337</v>
      </c>
      <c r="D25" s="3">
        <v>1</v>
      </c>
      <c r="E25" s="1">
        <f t="shared" si="2"/>
        <v>635357.08333333337</v>
      </c>
      <c r="F25" s="2"/>
      <c r="G25" s="2">
        <f>SUM(C14:C25)</f>
        <v>7624284.9999999991</v>
      </c>
      <c r="H25" s="2">
        <f>SUM(D14:D25)</f>
        <v>12</v>
      </c>
      <c r="I25" s="2">
        <f>SUM(E14:E25)</f>
        <v>7624284.9999999991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553286.30769230775</v>
      </c>
      <c r="D2" s="3">
        <f>B2/12</f>
        <v>8.3333333333333329E-2</v>
      </c>
      <c r="E2" s="1">
        <f>C2*D2</f>
        <v>46107.192307692312</v>
      </c>
      <c r="H2" s="1">
        <f>'Annual CDM Inputs'!B23</f>
        <v>7192722</v>
      </c>
      <c r="I2" s="1">
        <f>H2/2</f>
        <v>3596361</v>
      </c>
    </row>
    <row r="3" spans="1:9" x14ac:dyDescent="0.35">
      <c r="A3">
        <v>2029</v>
      </c>
      <c r="B3">
        <v>2</v>
      </c>
      <c r="C3" s="1">
        <f t="shared" ref="C3:C13" si="0">+$I$6</f>
        <v>553286.30769230775</v>
      </c>
      <c r="D3" s="3">
        <f t="shared" ref="D3:D13" si="1">B3/12</f>
        <v>0.16666666666666666</v>
      </c>
      <c r="E3" s="1">
        <f t="shared" ref="E3:E25" si="2">C3*D3</f>
        <v>92214.384615384624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553286.30769230775</v>
      </c>
      <c r="D4" s="3">
        <f t="shared" si="1"/>
        <v>0.25</v>
      </c>
      <c r="E4" s="1">
        <f t="shared" si="2"/>
        <v>138321.57692307694</v>
      </c>
      <c r="F4" s="2"/>
      <c r="G4" s="2"/>
      <c r="H4" s="1">
        <f>H2*H3</f>
        <v>86312664</v>
      </c>
      <c r="I4" s="1">
        <f>I2*I3</f>
        <v>43156332</v>
      </c>
    </row>
    <row r="5" spans="1:9" x14ac:dyDescent="0.35">
      <c r="A5">
        <v>2029</v>
      </c>
      <c r="B5">
        <v>4</v>
      </c>
      <c r="C5" s="1">
        <f t="shared" si="0"/>
        <v>553286.30769230775</v>
      </c>
      <c r="D5" s="3">
        <f t="shared" si="1"/>
        <v>0.33333333333333331</v>
      </c>
      <c r="E5" s="1">
        <f t="shared" si="2"/>
        <v>184428.76923076925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553286.30769230775</v>
      </c>
      <c r="D6" s="3">
        <f>B6/12</f>
        <v>0.41666666666666669</v>
      </c>
      <c r="E6" s="1">
        <f t="shared" si="2"/>
        <v>230535.96153846156</v>
      </c>
      <c r="F6" s="2"/>
      <c r="G6" s="2"/>
      <c r="H6" s="1">
        <f>H4/H5</f>
        <v>1106572.6153846155</v>
      </c>
      <c r="I6" s="1">
        <f>I4/I5</f>
        <v>553286.30769230775</v>
      </c>
    </row>
    <row r="7" spans="1:9" x14ac:dyDescent="0.35">
      <c r="A7">
        <v>2029</v>
      </c>
      <c r="B7">
        <v>6</v>
      </c>
      <c r="C7" s="1">
        <f t="shared" si="0"/>
        <v>553286.30769230775</v>
      </c>
      <c r="D7" s="3">
        <f t="shared" si="1"/>
        <v>0.5</v>
      </c>
      <c r="E7" s="1">
        <f t="shared" si="2"/>
        <v>276643.15384615387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553286.30769230775</v>
      </c>
      <c r="D8" s="3">
        <f t="shared" si="1"/>
        <v>0.58333333333333337</v>
      </c>
      <c r="E8" s="1">
        <f t="shared" si="2"/>
        <v>322750.34615384619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553286.30769230775</v>
      </c>
      <c r="D9" s="3">
        <f t="shared" si="1"/>
        <v>0.66666666666666663</v>
      </c>
      <c r="E9" s="1">
        <f t="shared" si="2"/>
        <v>368857.5384615385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553286.30769230775</v>
      </c>
      <c r="D10" s="3">
        <f t="shared" si="1"/>
        <v>0.75</v>
      </c>
      <c r="E10" s="1">
        <f t="shared" si="2"/>
        <v>414964.73076923081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553286.30769230775</v>
      </c>
      <c r="D11" s="3">
        <f t="shared" si="1"/>
        <v>0.83333333333333337</v>
      </c>
      <c r="E11" s="1">
        <f t="shared" si="2"/>
        <v>461071.92307692312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553286.30769230775</v>
      </c>
      <c r="D12" s="3">
        <f t="shared" si="1"/>
        <v>0.91666666666666663</v>
      </c>
      <c r="E12" s="1">
        <f t="shared" si="2"/>
        <v>507179.11538461543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553286.30769230775</v>
      </c>
      <c r="D13" s="3">
        <f t="shared" si="1"/>
        <v>1</v>
      </c>
      <c r="E13" s="1">
        <f t="shared" si="2"/>
        <v>553286.30769230775</v>
      </c>
      <c r="F13" s="2"/>
      <c r="G13" s="2">
        <f>SUM(C2:C13)</f>
        <v>6639435.6923076948</v>
      </c>
      <c r="H13" s="2">
        <f>SUM(D2:D13)</f>
        <v>6.5</v>
      </c>
      <c r="I13" s="2">
        <f>SUM(E2:E13)</f>
        <v>3596361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599393.5</v>
      </c>
      <c r="D14" s="3">
        <v>1</v>
      </c>
      <c r="E14" s="1">
        <f t="shared" si="2"/>
        <v>599393.5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599393.5</v>
      </c>
      <c r="D15" s="3">
        <v>1</v>
      </c>
      <c r="E15" s="1">
        <f t="shared" si="2"/>
        <v>599393.5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599393.5</v>
      </c>
      <c r="D16" s="3">
        <v>1</v>
      </c>
      <c r="E16" s="1">
        <f t="shared" si="2"/>
        <v>599393.5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599393.5</v>
      </c>
      <c r="D17" s="3">
        <v>1</v>
      </c>
      <c r="E17" s="1">
        <f t="shared" si="2"/>
        <v>599393.5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599393.5</v>
      </c>
      <c r="D18" s="3">
        <v>1</v>
      </c>
      <c r="E18" s="1">
        <f t="shared" si="2"/>
        <v>599393.5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599393.5</v>
      </c>
      <c r="D19" s="3">
        <v>1</v>
      </c>
      <c r="E19" s="1">
        <f t="shared" si="2"/>
        <v>599393.5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599393.5</v>
      </c>
      <c r="D20" s="3">
        <v>1</v>
      </c>
      <c r="E20" s="1">
        <f t="shared" si="2"/>
        <v>599393.5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599393.5</v>
      </c>
      <c r="D21" s="3">
        <v>1</v>
      </c>
      <c r="E21" s="1">
        <f t="shared" si="2"/>
        <v>599393.5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599393.5</v>
      </c>
      <c r="D22" s="3">
        <v>1</v>
      </c>
      <c r="E22" s="1">
        <f t="shared" si="2"/>
        <v>599393.5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599393.5</v>
      </c>
      <c r="D23" s="3">
        <v>1</v>
      </c>
      <c r="E23" s="1">
        <f t="shared" si="2"/>
        <v>599393.5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599393.5</v>
      </c>
      <c r="D24" s="3">
        <v>1</v>
      </c>
      <c r="E24" s="1">
        <f t="shared" si="2"/>
        <v>599393.5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599393.5</v>
      </c>
      <c r="D25" s="3">
        <v>1</v>
      </c>
      <c r="E25" s="1">
        <f t="shared" si="2"/>
        <v>599393.5</v>
      </c>
      <c r="F25" s="2"/>
      <c r="G25" s="2">
        <f>SUM(C14:C25)</f>
        <v>7192722</v>
      </c>
      <c r="H25" s="2">
        <f>SUM(D14:D25)</f>
        <v>12</v>
      </c>
      <c r="I25" s="2">
        <f>SUM(E14:E25)</f>
        <v>7192722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524442</v>
      </c>
      <c r="D2" s="3">
        <f>B2/12</f>
        <v>8.3333333333333329E-2</v>
      </c>
      <c r="E2" s="1">
        <f>C2*D2</f>
        <v>43703.5</v>
      </c>
      <c r="H2" s="1">
        <f>'Annual CDM Inputs'!B22</f>
        <v>6817746</v>
      </c>
      <c r="I2" s="1">
        <f>H2/2</f>
        <v>3408873</v>
      </c>
    </row>
    <row r="3" spans="1:9" x14ac:dyDescent="0.35">
      <c r="A3">
        <v>2028</v>
      </c>
      <c r="B3">
        <v>2</v>
      </c>
      <c r="C3" s="1">
        <f t="shared" ref="C3:C13" si="0">+$I$6</f>
        <v>524442</v>
      </c>
      <c r="D3" s="3">
        <f t="shared" ref="D3:D13" si="1">B3/12</f>
        <v>0.16666666666666666</v>
      </c>
      <c r="E3" s="1">
        <f t="shared" ref="E3:E25" si="2">C3*D3</f>
        <v>87407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524442</v>
      </c>
      <c r="D4" s="3">
        <f t="shared" si="1"/>
        <v>0.25</v>
      </c>
      <c r="E4" s="1">
        <f t="shared" si="2"/>
        <v>131110.5</v>
      </c>
      <c r="F4" s="2"/>
      <c r="G4" s="2"/>
      <c r="H4" s="1">
        <f>H2*H3</f>
        <v>81812952</v>
      </c>
      <c r="I4" s="1">
        <f>I2*I3</f>
        <v>40906476</v>
      </c>
    </row>
    <row r="5" spans="1:9" x14ac:dyDescent="0.35">
      <c r="A5">
        <v>2028</v>
      </c>
      <c r="B5">
        <v>4</v>
      </c>
      <c r="C5" s="1">
        <f t="shared" si="0"/>
        <v>524442</v>
      </c>
      <c r="D5" s="3">
        <f t="shared" si="1"/>
        <v>0.33333333333333331</v>
      </c>
      <c r="E5" s="1">
        <f t="shared" si="2"/>
        <v>174814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524442</v>
      </c>
      <c r="D6" s="3">
        <f t="shared" si="1"/>
        <v>0.41666666666666669</v>
      </c>
      <c r="E6" s="1">
        <f t="shared" si="2"/>
        <v>218517.5</v>
      </c>
      <c r="F6" s="2"/>
      <c r="G6" s="2"/>
      <c r="H6" s="1">
        <f>H4/H5</f>
        <v>1048884</v>
      </c>
      <c r="I6" s="1">
        <f>I4/I5</f>
        <v>524442</v>
      </c>
    </row>
    <row r="7" spans="1:9" x14ac:dyDescent="0.35">
      <c r="A7">
        <v>2028</v>
      </c>
      <c r="B7">
        <v>6</v>
      </c>
      <c r="C7" s="1">
        <f t="shared" si="0"/>
        <v>524442</v>
      </c>
      <c r="D7" s="3">
        <f t="shared" si="1"/>
        <v>0.5</v>
      </c>
      <c r="E7" s="1">
        <f t="shared" si="2"/>
        <v>262221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524442</v>
      </c>
      <c r="D8" s="3">
        <f t="shared" si="1"/>
        <v>0.58333333333333337</v>
      </c>
      <c r="E8" s="1">
        <f t="shared" si="2"/>
        <v>305924.5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524442</v>
      </c>
      <c r="D9" s="3">
        <f t="shared" si="1"/>
        <v>0.66666666666666663</v>
      </c>
      <c r="E9" s="1">
        <f t="shared" si="2"/>
        <v>349628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524442</v>
      </c>
      <c r="D10" s="3">
        <f t="shared" si="1"/>
        <v>0.75</v>
      </c>
      <c r="E10" s="1">
        <f t="shared" si="2"/>
        <v>393331.5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524442</v>
      </c>
      <c r="D11" s="3">
        <f t="shared" si="1"/>
        <v>0.83333333333333337</v>
      </c>
      <c r="E11" s="1">
        <f t="shared" si="2"/>
        <v>437035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524442</v>
      </c>
      <c r="D12" s="3">
        <f t="shared" si="1"/>
        <v>0.91666666666666663</v>
      </c>
      <c r="E12" s="1">
        <f t="shared" si="2"/>
        <v>480738.5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524442</v>
      </c>
      <c r="D13" s="3">
        <f t="shared" si="1"/>
        <v>1</v>
      </c>
      <c r="E13" s="1">
        <f t="shared" si="2"/>
        <v>524442</v>
      </c>
      <c r="F13" s="2"/>
      <c r="G13" s="2">
        <f>SUM(C2:C13)</f>
        <v>6293304</v>
      </c>
      <c r="H13" s="2">
        <f>SUM(D2:D13)</f>
        <v>6.5</v>
      </c>
      <c r="I13" s="2">
        <f>SUM(E2:E13)</f>
        <v>3408873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568145.5</v>
      </c>
      <c r="D14" s="3">
        <v>1</v>
      </c>
      <c r="E14" s="1">
        <f t="shared" si="2"/>
        <v>568145.5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568145.5</v>
      </c>
      <c r="D15" s="3">
        <v>1</v>
      </c>
      <c r="E15" s="1">
        <f t="shared" si="2"/>
        <v>568145.5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568145.5</v>
      </c>
      <c r="D16" s="3">
        <v>1</v>
      </c>
      <c r="E16" s="1">
        <f t="shared" si="2"/>
        <v>568145.5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568145.5</v>
      </c>
      <c r="D17" s="3">
        <v>1</v>
      </c>
      <c r="E17" s="1">
        <f t="shared" si="2"/>
        <v>568145.5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568145.5</v>
      </c>
      <c r="D18" s="3">
        <v>1</v>
      </c>
      <c r="E18" s="1">
        <f t="shared" si="2"/>
        <v>568145.5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568145.5</v>
      </c>
      <c r="D19" s="3">
        <v>1</v>
      </c>
      <c r="E19" s="1">
        <f t="shared" si="2"/>
        <v>568145.5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568145.5</v>
      </c>
      <c r="D20" s="3">
        <v>1</v>
      </c>
      <c r="E20" s="1">
        <f t="shared" si="2"/>
        <v>568145.5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568145.5</v>
      </c>
      <c r="D21" s="3">
        <v>1</v>
      </c>
      <c r="E21" s="1">
        <f t="shared" si="2"/>
        <v>568145.5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568145.5</v>
      </c>
      <c r="D22" s="3">
        <v>1</v>
      </c>
      <c r="E22" s="1">
        <f t="shared" si="2"/>
        <v>568145.5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568145.5</v>
      </c>
      <c r="D23" s="3">
        <v>1</v>
      </c>
      <c r="E23" s="1">
        <f t="shared" si="2"/>
        <v>568145.5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568145.5</v>
      </c>
      <c r="D24" s="3">
        <v>1</v>
      </c>
      <c r="E24" s="1">
        <f t="shared" si="2"/>
        <v>568145.5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568145.5</v>
      </c>
      <c r="D25" s="3">
        <v>1</v>
      </c>
      <c r="E25" s="1">
        <f t="shared" si="2"/>
        <v>568145.5</v>
      </c>
      <c r="F25" s="2"/>
      <c r="G25" s="2">
        <f>SUM(C14:C25)</f>
        <v>6817746</v>
      </c>
      <c r="H25" s="2">
        <f>SUM(D14:D25)</f>
        <v>12</v>
      </c>
      <c r="I25" s="2">
        <f>SUM(E14:E25)</f>
        <v>6817746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499468.53846153844</v>
      </c>
      <c r="D2" s="3">
        <f>B2/12</f>
        <v>8.3333333333333329E-2</v>
      </c>
      <c r="E2" s="1">
        <f>C2*D2</f>
        <v>41622.378205128203</v>
      </c>
      <c r="H2" s="1">
        <f>'Annual CDM Inputs'!B21</f>
        <v>6493091</v>
      </c>
      <c r="I2" s="1">
        <f>H2/2</f>
        <v>3246545.5</v>
      </c>
    </row>
    <row r="3" spans="1:9" x14ac:dyDescent="0.35">
      <c r="A3">
        <v>2027</v>
      </c>
      <c r="B3">
        <v>2</v>
      </c>
      <c r="C3" s="1">
        <f t="shared" ref="C3:C13" si="0">+$I$6</f>
        <v>499468.53846153844</v>
      </c>
      <c r="D3" s="3">
        <f t="shared" ref="D3:D13" si="1">B3/12</f>
        <v>0.16666666666666666</v>
      </c>
      <c r="E3" s="1">
        <f t="shared" ref="E3:E25" si="2">C3*D3</f>
        <v>83244.756410256407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499468.53846153844</v>
      </c>
      <c r="D4" s="3">
        <f t="shared" si="1"/>
        <v>0.25</v>
      </c>
      <c r="E4" s="1">
        <f t="shared" si="2"/>
        <v>124867.13461538461</v>
      </c>
      <c r="F4" s="2"/>
      <c r="G4" s="2"/>
      <c r="H4" s="1">
        <f>H2*H3</f>
        <v>77917092</v>
      </c>
      <c r="I4" s="1">
        <f>I2*I3</f>
        <v>38958546</v>
      </c>
    </row>
    <row r="5" spans="1:9" x14ac:dyDescent="0.35">
      <c r="A5">
        <v>2027</v>
      </c>
      <c r="B5">
        <v>4</v>
      </c>
      <c r="C5" s="1">
        <f t="shared" si="0"/>
        <v>499468.53846153844</v>
      </c>
      <c r="D5" s="3">
        <f t="shared" si="1"/>
        <v>0.33333333333333331</v>
      </c>
      <c r="E5" s="1">
        <f t="shared" si="2"/>
        <v>166489.51282051281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499468.53846153844</v>
      </c>
      <c r="D6" s="3">
        <f t="shared" si="1"/>
        <v>0.41666666666666669</v>
      </c>
      <c r="E6" s="1">
        <f t="shared" si="2"/>
        <v>208111.89102564103</v>
      </c>
      <c r="F6" s="2"/>
      <c r="G6" s="2"/>
      <c r="H6" s="1">
        <f>H4/H5</f>
        <v>998937.07692307688</v>
      </c>
      <c r="I6" s="1">
        <f>I4/I5</f>
        <v>499468.53846153844</v>
      </c>
    </row>
    <row r="7" spans="1:9" x14ac:dyDescent="0.35">
      <c r="A7">
        <v>2027</v>
      </c>
      <c r="B7">
        <v>6</v>
      </c>
      <c r="C7" s="1">
        <f t="shared" si="0"/>
        <v>499468.53846153844</v>
      </c>
      <c r="D7" s="3">
        <f t="shared" si="1"/>
        <v>0.5</v>
      </c>
      <c r="E7" s="1">
        <f t="shared" si="2"/>
        <v>249734.26923076922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499468.53846153844</v>
      </c>
      <c r="D8" s="3">
        <f t="shared" si="1"/>
        <v>0.58333333333333337</v>
      </c>
      <c r="E8" s="1">
        <f t="shared" si="2"/>
        <v>291356.64743589744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499468.53846153844</v>
      </c>
      <c r="D9" s="3">
        <f t="shared" si="1"/>
        <v>0.66666666666666663</v>
      </c>
      <c r="E9" s="1">
        <f t="shared" si="2"/>
        <v>332979.02564102563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499468.53846153844</v>
      </c>
      <c r="D10" s="3">
        <f t="shared" si="1"/>
        <v>0.75</v>
      </c>
      <c r="E10" s="1">
        <f t="shared" si="2"/>
        <v>374601.40384615381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499468.53846153844</v>
      </c>
      <c r="D11" s="3">
        <f t="shared" si="1"/>
        <v>0.83333333333333337</v>
      </c>
      <c r="E11" s="1">
        <f t="shared" si="2"/>
        <v>416223.78205128206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499468.53846153844</v>
      </c>
      <c r="D12" s="3">
        <f t="shared" si="1"/>
        <v>0.91666666666666663</v>
      </c>
      <c r="E12" s="1">
        <f t="shared" si="2"/>
        <v>457846.16025641019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499468.53846153844</v>
      </c>
      <c r="D13" s="3">
        <f t="shared" si="1"/>
        <v>1</v>
      </c>
      <c r="E13" s="1">
        <f t="shared" si="2"/>
        <v>499468.53846153844</v>
      </c>
      <c r="F13" s="2"/>
      <c r="G13" s="2">
        <f>SUM(C2:C13)</f>
        <v>5993622.4615384601</v>
      </c>
      <c r="H13" s="2">
        <f>SUM(D2:D13)</f>
        <v>6.5</v>
      </c>
      <c r="I13" s="2">
        <f>SUM(E2:E13)</f>
        <v>3246545.5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541090.91666666663</v>
      </c>
      <c r="D14" s="3">
        <v>1</v>
      </c>
      <c r="E14" s="1">
        <f t="shared" si="2"/>
        <v>541090.91666666663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541090.91666666663</v>
      </c>
      <c r="D15" s="3">
        <v>1</v>
      </c>
      <c r="E15" s="1">
        <f t="shared" si="2"/>
        <v>541090.91666666663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541090.91666666663</v>
      </c>
      <c r="D16" s="3">
        <v>1</v>
      </c>
      <c r="E16" s="1">
        <f t="shared" si="2"/>
        <v>541090.91666666663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541090.91666666663</v>
      </c>
      <c r="D17" s="3">
        <v>1</v>
      </c>
      <c r="E17" s="1">
        <f t="shared" si="2"/>
        <v>541090.91666666663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541090.91666666663</v>
      </c>
      <c r="D18" s="3">
        <v>1</v>
      </c>
      <c r="E18" s="1">
        <f t="shared" si="2"/>
        <v>541090.91666666663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541090.91666666663</v>
      </c>
      <c r="D19" s="3">
        <v>1</v>
      </c>
      <c r="E19" s="1">
        <f t="shared" si="2"/>
        <v>541090.91666666663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541090.91666666663</v>
      </c>
      <c r="D20" s="3">
        <v>1</v>
      </c>
      <c r="E20" s="1">
        <f t="shared" si="2"/>
        <v>541090.91666666663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541090.91666666663</v>
      </c>
      <c r="D21" s="3">
        <v>1</v>
      </c>
      <c r="E21" s="1">
        <f t="shared" si="2"/>
        <v>541090.91666666663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541090.91666666663</v>
      </c>
      <c r="D22" s="3">
        <v>1</v>
      </c>
      <c r="E22" s="1">
        <f t="shared" si="2"/>
        <v>541090.91666666663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541090.91666666663</v>
      </c>
      <c r="D23" s="3">
        <v>1</v>
      </c>
      <c r="E23" s="1">
        <f t="shared" si="2"/>
        <v>541090.91666666663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541090.91666666663</v>
      </c>
      <c r="D24" s="3">
        <v>1</v>
      </c>
      <c r="E24" s="1">
        <f t="shared" si="2"/>
        <v>541090.91666666663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541090.91666666663</v>
      </c>
      <c r="D25" s="3">
        <v>1</v>
      </c>
      <c r="E25" s="1">
        <f t="shared" si="2"/>
        <v>541090.91666666663</v>
      </c>
      <c r="F25" s="2"/>
      <c r="G25" s="2">
        <f>SUM(C14:C25)</f>
        <v>6493091.0000000009</v>
      </c>
      <c r="H25" s="2">
        <f>SUM(D14:D25)</f>
        <v>12</v>
      </c>
      <c r="I25" s="2">
        <f>SUM(E14:E25)</f>
        <v>6493091.0000000009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480258.23076923075</v>
      </c>
      <c r="D2" s="3">
        <f>B2/12</f>
        <v>8.3333333333333329E-2</v>
      </c>
      <c r="E2" s="1">
        <f>C2*D2</f>
        <v>40021.519230769227</v>
      </c>
      <c r="H2" s="1">
        <f>'Annual CDM Inputs'!B20</f>
        <v>6243357</v>
      </c>
      <c r="I2" s="1">
        <f>H2/2</f>
        <v>3121678.5</v>
      </c>
    </row>
    <row r="3" spans="1:9" x14ac:dyDescent="0.35">
      <c r="A3">
        <v>2026</v>
      </c>
      <c r="B3">
        <v>2</v>
      </c>
      <c r="C3" s="1">
        <f t="shared" ref="C3:C13" si="0">+$I$6</f>
        <v>480258.23076923075</v>
      </c>
      <c r="D3" s="3">
        <f t="shared" ref="D3:D13" si="1">B3/12</f>
        <v>0.16666666666666666</v>
      </c>
      <c r="E3" s="1">
        <f t="shared" ref="E3:E25" si="2">C3*D3</f>
        <v>80043.038461538454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480258.23076923075</v>
      </c>
      <c r="D4" s="3">
        <f t="shared" si="1"/>
        <v>0.25</v>
      </c>
      <c r="E4" s="1">
        <f t="shared" si="2"/>
        <v>120064.55769230769</v>
      </c>
      <c r="F4" s="2"/>
      <c r="G4" s="2"/>
      <c r="H4" s="1">
        <f>H2*H3</f>
        <v>74920284</v>
      </c>
      <c r="I4" s="1">
        <f>I2*I3</f>
        <v>37460142</v>
      </c>
    </row>
    <row r="5" spans="1:9" x14ac:dyDescent="0.35">
      <c r="A5">
        <v>2026</v>
      </c>
      <c r="B5">
        <v>4</v>
      </c>
      <c r="C5" s="1">
        <f t="shared" si="0"/>
        <v>480258.23076923075</v>
      </c>
      <c r="D5" s="3">
        <f t="shared" si="1"/>
        <v>0.33333333333333331</v>
      </c>
      <c r="E5" s="1">
        <f t="shared" si="2"/>
        <v>160086.07692307691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480258.23076923075</v>
      </c>
      <c r="D6" s="3">
        <f t="shared" si="1"/>
        <v>0.41666666666666669</v>
      </c>
      <c r="E6" s="1">
        <f t="shared" si="2"/>
        <v>200107.59615384616</v>
      </c>
      <c r="F6" s="2"/>
      <c r="G6" s="2"/>
      <c r="H6" s="1">
        <f>H4/H5</f>
        <v>960516.4615384615</v>
      </c>
      <c r="I6" s="1">
        <f>I4/I5</f>
        <v>480258.23076923075</v>
      </c>
    </row>
    <row r="7" spans="1:9" x14ac:dyDescent="0.35">
      <c r="A7">
        <v>2026</v>
      </c>
      <c r="B7">
        <v>6</v>
      </c>
      <c r="C7" s="1">
        <f t="shared" si="0"/>
        <v>480258.23076923075</v>
      </c>
      <c r="D7" s="3">
        <f t="shared" si="1"/>
        <v>0.5</v>
      </c>
      <c r="E7" s="1">
        <f t="shared" si="2"/>
        <v>240129.11538461538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480258.23076923075</v>
      </c>
      <c r="D8" s="3">
        <f t="shared" si="1"/>
        <v>0.58333333333333337</v>
      </c>
      <c r="E8" s="1">
        <f t="shared" si="2"/>
        <v>280150.63461538462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480258.23076923075</v>
      </c>
      <c r="D9" s="3">
        <f t="shared" si="1"/>
        <v>0.66666666666666663</v>
      </c>
      <c r="E9" s="1">
        <f t="shared" si="2"/>
        <v>320172.15384615381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480258.23076923075</v>
      </c>
      <c r="D10" s="3">
        <f t="shared" si="1"/>
        <v>0.75</v>
      </c>
      <c r="E10" s="1">
        <f t="shared" si="2"/>
        <v>360193.67307692306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480258.23076923075</v>
      </c>
      <c r="D11" s="3">
        <f t="shared" si="1"/>
        <v>0.83333333333333337</v>
      </c>
      <c r="E11" s="1">
        <f t="shared" si="2"/>
        <v>400215.19230769231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480258.23076923075</v>
      </c>
      <c r="D12" s="3">
        <f t="shared" si="1"/>
        <v>0.91666666666666663</v>
      </c>
      <c r="E12" s="1">
        <f t="shared" si="2"/>
        <v>440236.7115384615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480258.23076923075</v>
      </c>
      <c r="D13" s="3">
        <f t="shared" si="1"/>
        <v>1</v>
      </c>
      <c r="E13" s="1">
        <f t="shared" si="2"/>
        <v>480258.23076923075</v>
      </c>
      <c r="F13" s="2"/>
      <c r="G13" s="2">
        <f>SUM(C2:C13)</f>
        <v>5763098.7692307709</v>
      </c>
      <c r="H13" s="2">
        <f>SUM(D2:D13)</f>
        <v>6.5</v>
      </c>
      <c r="I13" s="2">
        <f>SUM(E2:E13)</f>
        <v>3121678.5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520279.75</v>
      </c>
      <c r="D14" s="3">
        <v>1</v>
      </c>
      <c r="E14" s="1">
        <f t="shared" si="2"/>
        <v>520279.75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520279.75</v>
      </c>
      <c r="D15" s="3">
        <v>1</v>
      </c>
      <c r="E15" s="1">
        <f t="shared" si="2"/>
        <v>520279.75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520279.75</v>
      </c>
      <c r="D16" s="3">
        <v>1</v>
      </c>
      <c r="E16" s="1">
        <f t="shared" si="2"/>
        <v>520279.75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520279.75</v>
      </c>
      <c r="D17" s="3">
        <v>1</v>
      </c>
      <c r="E17" s="1">
        <f t="shared" si="2"/>
        <v>520279.75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520279.75</v>
      </c>
      <c r="D18" s="3">
        <v>1</v>
      </c>
      <c r="E18" s="1">
        <f t="shared" si="2"/>
        <v>520279.75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520279.75</v>
      </c>
      <c r="D19" s="3">
        <v>1</v>
      </c>
      <c r="E19" s="1">
        <f t="shared" si="2"/>
        <v>520279.75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520279.75</v>
      </c>
      <c r="D20" s="3">
        <v>1</v>
      </c>
      <c r="E20" s="1">
        <f t="shared" si="2"/>
        <v>520279.75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520279.75</v>
      </c>
      <c r="D21" s="3">
        <v>1</v>
      </c>
      <c r="E21" s="1">
        <f t="shared" si="2"/>
        <v>520279.75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520279.75</v>
      </c>
      <c r="D22" s="3">
        <v>1</v>
      </c>
      <c r="E22" s="1">
        <f t="shared" si="2"/>
        <v>520279.75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520279.75</v>
      </c>
      <c r="D23" s="3">
        <v>1</v>
      </c>
      <c r="E23" s="1">
        <f t="shared" si="2"/>
        <v>520279.75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520279.75</v>
      </c>
      <c r="D24" s="3">
        <v>1</v>
      </c>
      <c r="E24" s="1">
        <f t="shared" si="2"/>
        <v>520279.75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520279.75</v>
      </c>
      <c r="D25" s="3">
        <v>1</v>
      </c>
      <c r="E25" s="1">
        <f t="shared" si="2"/>
        <v>520279.75</v>
      </c>
      <c r="F25" s="2"/>
      <c r="G25" s="2">
        <f>SUM(C14:C25)</f>
        <v>6243357</v>
      </c>
      <c r="H25" s="2">
        <f>SUM(D14:D25)</f>
        <v>12</v>
      </c>
      <c r="I25" s="2">
        <f>SUM(E14:E25)</f>
        <v>6243357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508722.38461538462</v>
      </c>
      <c r="D2" s="3">
        <f>B2/12</f>
        <v>8.3333333333333329E-2</v>
      </c>
      <c r="E2" s="1">
        <f>C2*D2</f>
        <v>42393.532051282047</v>
      </c>
      <c r="H2" s="1">
        <f>'Annual CDM Inputs'!B19</f>
        <v>6613391</v>
      </c>
      <c r="I2" s="1">
        <f>H2/2</f>
        <v>3306695.5</v>
      </c>
    </row>
    <row r="3" spans="1:9" x14ac:dyDescent="0.35">
      <c r="A3">
        <v>2025</v>
      </c>
      <c r="B3">
        <v>2</v>
      </c>
      <c r="C3" s="1">
        <f t="shared" ref="C3:C13" si="0">+$I$6</f>
        <v>508722.38461538462</v>
      </c>
      <c r="D3" s="3">
        <f t="shared" ref="D3:D13" si="1">B3/12</f>
        <v>0.16666666666666666</v>
      </c>
      <c r="E3" s="1">
        <f t="shared" ref="E3:E25" si="2">C3*D3</f>
        <v>84787.064102564094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508722.38461538462</v>
      </c>
      <c r="D4" s="3">
        <f t="shared" si="1"/>
        <v>0.25</v>
      </c>
      <c r="E4" s="1">
        <f t="shared" si="2"/>
        <v>127180.59615384616</v>
      </c>
      <c r="F4" s="2"/>
      <c r="G4" s="2"/>
      <c r="H4" s="1">
        <f>H2*H3</f>
        <v>79360692</v>
      </c>
      <c r="I4" s="1">
        <f>I2*I3</f>
        <v>39680346</v>
      </c>
    </row>
    <row r="5" spans="1:9" x14ac:dyDescent="0.35">
      <c r="A5">
        <v>2025</v>
      </c>
      <c r="B5">
        <v>4</v>
      </c>
      <c r="C5" s="1">
        <f t="shared" si="0"/>
        <v>508722.38461538462</v>
      </c>
      <c r="D5" s="3">
        <f t="shared" si="1"/>
        <v>0.33333333333333331</v>
      </c>
      <c r="E5" s="1">
        <f t="shared" si="2"/>
        <v>169574.12820512819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508722.38461538462</v>
      </c>
      <c r="D6" s="3">
        <f t="shared" si="1"/>
        <v>0.41666666666666669</v>
      </c>
      <c r="E6" s="1">
        <f t="shared" si="2"/>
        <v>211967.66025641028</v>
      </c>
      <c r="F6" s="2"/>
      <c r="G6" s="2"/>
      <c r="H6" s="1">
        <f>H4/H5</f>
        <v>1017444.7692307692</v>
      </c>
      <c r="I6" s="1">
        <f>I4/I5</f>
        <v>508722.38461538462</v>
      </c>
    </row>
    <row r="7" spans="1:9" x14ac:dyDescent="0.35">
      <c r="A7">
        <v>2025</v>
      </c>
      <c r="B7">
        <v>6</v>
      </c>
      <c r="C7" s="1">
        <f t="shared" si="0"/>
        <v>508722.38461538462</v>
      </c>
      <c r="D7" s="3">
        <f t="shared" si="1"/>
        <v>0.5</v>
      </c>
      <c r="E7" s="1">
        <f t="shared" si="2"/>
        <v>254361.19230769231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508722.38461538462</v>
      </c>
      <c r="D8" s="3">
        <f t="shared" si="1"/>
        <v>0.58333333333333337</v>
      </c>
      <c r="E8" s="1">
        <f t="shared" si="2"/>
        <v>296754.72435897437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508722.38461538462</v>
      </c>
      <c r="D9" s="3">
        <f t="shared" si="1"/>
        <v>0.66666666666666663</v>
      </c>
      <c r="E9" s="1">
        <f t="shared" si="2"/>
        <v>339148.25641025638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508722.38461538462</v>
      </c>
      <c r="D10" s="3">
        <f t="shared" si="1"/>
        <v>0.75</v>
      </c>
      <c r="E10" s="1">
        <f t="shared" si="2"/>
        <v>381541.7884615385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508722.38461538462</v>
      </c>
      <c r="D11" s="3">
        <f t="shared" si="1"/>
        <v>0.83333333333333337</v>
      </c>
      <c r="E11" s="1">
        <f t="shared" si="2"/>
        <v>423935.32051282056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508722.38461538462</v>
      </c>
      <c r="D12" s="3">
        <f t="shared" si="1"/>
        <v>0.91666666666666663</v>
      </c>
      <c r="E12" s="1">
        <f t="shared" si="2"/>
        <v>466328.85256410256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508722.38461538462</v>
      </c>
      <c r="D13" s="3">
        <f t="shared" si="1"/>
        <v>1</v>
      </c>
      <c r="E13" s="1">
        <f t="shared" si="2"/>
        <v>508722.38461538462</v>
      </c>
      <c r="F13" s="2"/>
      <c r="G13" s="2">
        <f>SUM(C2:C13)</f>
        <v>6104668.615384616</v>
      </c>
      <c r="H13" s="2">
        <f>SUM(D2:D13)</f>
        <v>6.5</v>
      </c>
      <c r="I13" s="2">
        <f>SUM(E2:E13)</f>
        <v>3306695.5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551115.91666666663</v>
      </c>
      <c r="D14" s="3">
        <v>1</v>
      </c>
      <c r="E14" s="1">
        <f t="shared" si="2"/>
        <v>551115.91666666663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551115.91666666663</v>
      </c>
      <c r="D15" s="3">
        <v>1</v>
      </c>
      <c r="E15" s="1">
        <f t="shared" si="2"/>
        <v>551115.91666666663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551115.91666666663</v>
      </c>
      <c r="D16" s="3">
        <v>1</v>
      </c>
      <c r="E16" s="1">
        <f t="shared" si="2"/>
        <v>551115.91666666663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551115.91666666663</v>
      </c>
      <c r="D17" s="3">
        <v>1</v>
      </c>
      <c r="E17" s="1">
        <f t="shared" si="2"/>
        <v>551115.91666666663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551115.91666666663</v>
      </c>
      <c r="D18" s="3">
        <v>1</v>
      </c>
      <c r="E18" s="1">
        <f t="shared" si="2"/>
        <v>551115.91666666663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551115.91666666663</v>
      </c>
      <c r="D19" s="3">
        <v>1</v>
      </c>
      <c r="E19" s="1">
        <f t="shared" si="2"/>
        <v>551115.91666666663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551115.91666666663</v>
      </c>
      <c r="D20" s="3">
        <v>1</v>
      </c>
      <c r="E20" s="1">
        <f t="shared" si="2"/>
        <v>551115.91666666663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551115.91666666663</v>
      </c>
      <c r="D21" s="3">
        <v>1</v>
      </c>
      <c r="E21" s="1">
        <f t="shared" si="2"/>
        <v>551115.91666666663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551115.91666666663</v>
      </c>
      <c r="D22" s="3">
        <v>1</v>
      </c>
      <c r="E22" s="1">
        <f t="shared" si="2"/>
        <v>551115.91666666663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551115.91666666663</v>
      </c>
      <c r="D23" s="3">
        <v>1</v>
      </c>
      <c r="E23" s="1">
        <f t="shared" si="2"/>
        <v>551115.91666666663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551115.91666666663</v>
      </c>
      <c r="D24" s="3">
        <v>1</v>
      </c>
      <c r="E24" s="1">
        <f t="shared" si="2"/>
        <v>551115.91666666663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551115.91666666663</v>
      </c>
      <c r="D25" s="3">
        <v>1</v>
      </c>
      <c r="E25" s="1">
        <f t="shared" si="2"/>
        <v>551115.91666666663</v>
      </c>
      <c r="F25" s="2"/>
      <c r="G25" s="2">
        <f>SUM(C14:C25)</f>
        <v>6613391.0000000009</v>
      </c>
      <c r="H25" s="2">
        <f>SUM(D14:D25)</f>
        <v>12</v>
      </c>
      <c r="I25" s="2">
        <f>SUM(E14:E25)</f>
        <v>6613391.0000000009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457127.53846153844</v>
      </c>
      <c r="D2" s="3">
        <f>B2/12</f>
        <v>8.3333333333333329E-2</v>
      </c>
      <c r="E2" s="1">
        <f>C2*D2</f>
        <v>38093.961538461532</v>
      </c>
      <c r="H2" s="1">
        <f>'Annual CDM Inputs'!B18</f>
        <v>5942658</v>
      </c>
      <c r="I2" s="1">
        <f>H2/2</f>
        <v>2971329</v>
      </c>
    </row>
    <row r="3" spans="1:9" x14ac:dyDescent="0.35">
      <c r="A3">
        <v>2024</v>
      </c>
      <c r="B3">
        <v>2</v>
      </c>
      <c r="C3" s="1">
        <f t="shared" ref="C3:C13" si="0">+$I$6</f>
        <v>457127.53846153844</v>
      </c>
      <c r="D3" s="3">
        <f t="shared" ref="D3:D13" si="1">B3/12</f>
        <v>0.16666666666666666</v>
      </c>
      <c r="E3" s="1">
        <f t="shared" ref="E3:E25" si="2">C3*D3</f>
        <v>76187.923076923063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457127.53846153844</v>
      </c>
      <c r="D4" s="3">
        <f t="shared" si="1"/>
        <v>0.25</v>
      </c>
      <c r="E4" s="1">
        <f t="shared" si="2"/>
        <v>114281.88461538461</v>
      </c>
      <c r="F4" s="2"/>
      <c r="G4" s="2"/>
      <c r="H4" s="1">
        <f>H2*H3</f>
        <v>71311896</v>
      </c>
      <c r="I4" s="1">
        <f>I2*I3</f>
        <v>35655948</v>
      </c>
    </row>
    <row r="5" spans="1:9" x14ac:dyDescent="0.35">
      <c r="A5">
        <v>2024</v>
      </c>
      <c r="B5">
        <v>4</v>
      </c>
      <c r="C5" s="1">
        <f t="shared" si="0"/>
        <v>457127.53846153844</v>
      </c>
      <c r="D5" s="3">
        <f t="shared" si="1"/>
        <v>0.33333333333333331</v>
      </c>
      <c r="E5" s="1">
        <f t="shared" si="2"/>
        <v>152375.84615384613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457127.53846153844</v>
      </c>
      <c r="D6" s="3">
        <f t="shared" si="1"/>
        <v>0.41666666666666669</v>
      </c>
      <c r="E6" s="1">
        <f t="shared" si="2"/>
        <v>190469.80769230769</v>
      </c>
      <c r="F6" s="2"/>
      <c r="G6" s="2"/>
      <c r="H6" s="1">
        <f>H4/H5</f>
        <v>914255.07692307688</v>
      </c>
      <c r="I6" s="1">
        <f>I4/I5</f>
        <v>457127.53846153844</v>
      </c>
    </row>
    <row r="7" spans="1:9" x14ac:dyDescent="0.35">
      <c r="A7">
        <v>2024</v>
      </c>
      <c r="B7">
        <v>6</v>
      </c>
      <c r="C7" s="1">
        <f t="shared" si="0"/>
        <v>457127.53846153844</v>
      </c>
      <c r="D7" s="3">
        <f t="shared" si="1"/>
        <v>0.5</v>
      </c>
      <c r="E7" s="1">
        <f t="shared" si="2"/>
        <v>228563.76923076922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457127.53846153844</v>
      </c>
      <c r="D8" s="3">
        <f t="shared" si="1"/>
        <v>0.58333333333333337</v>
      </c>
      <c r="E8" s="1">
        <f t="shared" si="2"/>
        <v>266657.73076923075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457127.53846153844</v>
      </c>
      <c r="D9" s="3">
        <f t="shared" si="1"/>
        <v>0.66666666666666663</v>
      </c>
      <c r="E9" s="1">
        <f t="shared" si="2"/>
        <v>304751.69230769225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457127.53846153844</v>
      </c>
      <c r="D10" s="3">
        <f t="shared" si="1"/>
        <v>0.75</v>
      </c>
      <c r="E10" s="1">
        <f t="shared" si="2"/>
        <v>342845.65384615381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457127.53846153844</v>
      </c>
      <c r="D11" s="3">
        <f t="shared" si="1"/>
        <v>0.83333333333333337</v>
      </c>
      <c r="E11" s="1">
        <f t="shared" si="2"/>
        <v>380939.61538461538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457127.53846153844</v>
      </c>
      <c r="D12" s="3">
        <f t="shared" si="1"/>
        <v>0.91666666666666663</v>
      </c>
      <c r="E12" s="1">
        <f t="shared" si="2"/>
        <v>419033.57692307688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457127.53846153844</v>
      </c>
      <c r="D13" s="3">
        <f t="shared" si="1"/>
        <v>1</v>
      </c>
      <c r="E13" s="1">
        <f t="shared" si="2"/>
        <v>457127.53846153844</v>
      </c>
      <c r="F13" s="2"/>
      <c r="G13" s="2">
        <f>SUM(C2:C13)</f>
        <v>5485530.4615384601</v>
      </c>
      <c r="H13" s="2">
        <f>SUM(D2:D13)</f>
        <v>6.5</v>
      </c>
      <c r="I13" s="2">
        <f>SUM(E2:E13)</f>
        <v>2971329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495221.5</v>
      </c>
      <c r="D14" s="3">
        <v>1</v>
      </c>
      <c r="E14" s="1">
        <f t="shared" si="2"/>
        <v>495221.5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495221.5</v>
      </c>
      <c r="D15" s="3">
        <v>1</v>
      </c>
      <c r="E15" s="1">
        <f t="shared" si="2"/>
        <v>495221.5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495221.5</v>
      </c>
      <c r="D16" s="3">
        <v>1</v>
      </c>
      <c r="E16" s="1">
        <f t="shared" si="2"/>
        <v>495221.5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495221.5</v>
      </c>
      <c r="D17" s="3">
        <v>1</v>
      </c>
      <c r="E17" s="1">
        <f t="shared" si="2"/>
        <v>495221.5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495221.5</v>
      </c>
      <c r="D18" s="3">
        <v>1</v>
      </c>
      <c r="E18" s="1">
        <f t="shared" si="2"/>
        <v>495221.5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495221.5</v>
      </c>
      <c r="D19" s="3">
        <v>1</v>
      </c>
      <c r="E19" s="1">
        <f t="shared" si="2"/>
        <v>495221.5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495221.5</v>
      </c>
      <c r="D20" s="3">
        <v>1</v>
      </c>
      <c r="E20" s="1">
        <f t="shared" si="2"/>
        <v>495221.5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495221.5</v>
      </c>
      <c r="D21" s="3">
        <v>1</v>
      </c>
      <c r="E21" s="1">
        <f t="shared" si="2"/>
        <v>495221.5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495221.5</v>
      </c>
      <c r="D22" s="3">
        <v>1</v>
      </c>
      <c r="E22" s="1">
        <f t="shared" si="2"/>
        <v>495221.5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495221.5</v>
      </c>
      <c r="D23" s="3">
        <v>1</v>
      </c>
      <c r="E23" s="1">
        <f t="shared" si="2"/>
        <v>495221.5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495221.5</v>
      </c>
      <c r="D24" s="3">
        <v>1</v>
      </c>
      <c r="E24" s="1">
        <f t="shared" si="2"/>
        <v>495221.5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495221.5</v>
      </c>
      <c r="D25" s="3">
        <v>1</v>
      </c>
      <c r="E25" s="1">
        <f t="shared" si="2"/>
        <v>495221.5</v>
      </c>
      <c r="F25" s="2"/>
      <c r="G25" s="2">
        <f>SUM(C14:C25)</f>
        <v>5942658</v>
      </c>
      <c r="H25" s="2">
        <f>SUM(D14:D25)</f>
        <v>12</v>
      </c>
      <c r="I25" s="2">
        <f>SUM(E14:E25)</f>
        <v>5942658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Annual CDM Inputs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2024-01-05T15:19:07Z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ecc35b89-3281-402f-9bb4-d8d0478ca766</vt:lpwstr>
  </property>
  <property fmtid="{D5CDD505-2E9C-101B-9397-08002B2CF9AE}" pid="8" name="MSIP_Label_0974fa5a-ade0-44e4-85ca-ecf9ffe0a52a_ContentBits">
    <vt:lpwstr>0</vt:lpwstr>
  </property>
</Properties>
</file>