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otc\Desktop\"/>
    </mc:Choice>
  </mc:AlternateContent>
  <xr:revisionPtr revIDLastSave="0" documentId="8_{802C22A6-5339-492F-AD8D-CD28DF55D37E}" xr6:coauthVersionLast="47" xr6:coauthVersionMax="47" xr10:uidLastSave="{00000000-0000-0000-0000-000000000000}"/>
  <bookViews>
    <workbookView xWindow="-110" yWindow="-110" windowWidth="19420" windowHeight="11500" tabRatio="877" xr2:uid="{00000000-000D-0000-FFFF-FFFF00000000}"/>
  </bookViews>
  <sheets>
    <sheet name="Annual CDM Inputs" sheetId="20" r:id="rId1"/>
    <sheet name="MonthlyVariable" sheetId="16" r:id="rId2"/>
    <sheet name="2030" sheetId="30" r:id="rId3"/>
    <sheet name="2029" sheetId="29" r:id="rId4"/>
    <sheet name="2028" sheetId="28" r:id="rId5"/>
    <sheet name="2027" sheetId="27" r:id="rId6"/>
    <sheet name="2026" sheetId="26" r:id="rId7"/>
    <sheet name="2025" sheetId="25" r:id="rId8"/>
    <sheet name="2024" sheetId="24" r:id="rId9"/>
    <sheet name="2023" sheetId="23" r:id="rId10"/>
    <sheet name="2022" sheetId="22" r:id="rId11"/>
    <sheet name="2021" sheetId="21" r:id="rId12"/>
    <sheet name="2020" sheetId="8" r:id="rId13"/>
    <sheet name="2019" sheetId="7" r:id="rId14"/>
    <sheet name="2018" sheetId="6" r:id="rId15"/>
    <sheet name="2017" sheetId="5" r:id="rId16"/>
    <sheet name="2016" sheetId="4" r:id="rId17"/>
    <sheet name="2015" sheetId="3" r:id="rId18"/>
    <sheet name="2014" sheetId="10" r:id="rId19"/>
    <sheet name="2013" sheetId="14" r:id="rId20"/>
    <sheet name="2012" sheetId="13" r:id="rId21"/>
    <sheet name="2011" sheetId="1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68" i="16" l="1"/>
  <c r="I111" i="16"/>
  <c r="J112" i="16"/>
  <c r="J113" i="16" s="1"/>
  <c r="J114" i="16" s="1"/>
  <c r="J115" i="16" s="1"/>
  <c r="J116" i="16" s="1"/>
  <c r="J117" i="16" s="1"/>
  <c r="J118" i="16" s="1"/>
  <c r="J119" i="16" s="1"/>
  <c r="J120" i="16" s="1"/>
  <c r="J121" i="16" s="1"/>
  <c r="J122" i="16" s="1"/>
  <c r="J123" i="16" s="1"/>
  <c r="J124" i="16" s="1"/>
  <c r="J125" i="16" s="1"/>
  <c r="J126" i="16" s="1"/>
  <c r="J127" i="16" s="1"/>
  <c r="J128" i="16" s="1"/>
  <c r="J129" i="16" s="1"/>
  <c r="J130" i="16" s="1"/>
  <c r="J131" i="16" s="1"/>
  <c r="J132" i="16" s="1"/>
  <c r="J133" i="16" s="1"/>
  <c r="J134" i="16" s="1"/>
  <c r="J135" i="16" s="1"/>
  <c r="J136" i="16" s="1"/>
  <c r="J137" i="16" s="1"/>
  <c r="J138" i="16" s="1"/>
  <c r="J139" i="16" s="1"/>
  <c r="J140" i="16" s="1"/>
  <c r="J141" i="16" s="1"/>
  <c r="J142" i="16" s="1"/>
  <c r="J143" i="16" s="1"/>
  <c r="J144" i="16" s="1"/>
  <c r="J145" i="16" s="1"/>
  <c r="J146" i="16" s="1"/>
  <c r="J147" i="16" s="1"/>
  <c r="J148" i="16" s="1"/>
  <c r="J149" i="16" s="1"/>
  <c r="J150" i="16" s="1"/>
  <c r="J151" i="16" s="1"/>
  <c r="J152" i="16" s="1"/>
  <c r="J153" i="16" s="1"/>
  <c r="J154" i="16" s="1"/>
  <c r="J155" i="16" s="1"/>
  <c r="J156" i="16" s="1"/>
  <c r="J157" i="16" s="1"/>
  <c r="J158" i="16" s="1"/>
  <c r="J159" i="16" s="1"/>
  <c r="J160" i="16" s="1"/>
  <c r="J161" i="16" s="1"/>
  <c r="J162" i="16" s="1"/>
  <c r="J163" i="16" s="1"/>
  <c r="J164" i="16" s="1"/>
  <c r="J165" i="16" s="1"/>
  <c r="J166" i="16" s="1"/>
  <c r="J167" i="16" s="1"/>
  <c r="J168" i="16" s="1"/>
  <c r="J169" i="16" s="1"/>
  <c r="J170" i="16" s="1"/>
  <c r="J171" i="16" s="1"/>
  <c r="J172" i="16" s="1"/>
  <c r="J173" i="16" s="1"/>
  <c r="J174" i="16" s="1"/>
  <c r="J175" i="16" s="1"/>
  <c r="J176" i="16" s="1"/>
  <c r="J177" i="16" s="1"/>
  <c r="J178" i="16" s="1"/>
  <c r="J179" i="16" s="1"/>
  <c r="J180" i="16" s="1"/>
  <c r="J181" i="16" s="1"/>
  <c r="J182" i="16" s="1"/>
  <c r="J183" i="16" s="1"/>
  <c r="J184" i="16" s="1"/>
  <c r="J185" i="16" s="1"/>
  <c r="J186" i="16" s="1"/>
  <c r="J187" i="16" s="1"/>
  <c r="J188" i="16" s="1"/>
  <c r="J189" i="16" s="1"/>
  <c r="J190" i="16" s="1"/>
  <c r="J191" i="16" s="1"/>
  <c r="J192" i="16" s="1"/>
  <c r="J193" i="16" s="1"/>
  <c r="J194" i="16" s="1"/>
  <c r="J195" i="16" s="1"/>
  <c r="J196" i="16" s="1"/>
  <c r="J197" i="16" s="1"/>
  <c r="J198" i="16" s="1"/>
  <c r="J199" i="16" s="1"/>
  <c r="J200" i="16" s="1"/>
  <c r="J201" i="16" s="1"/>
  <c r="J202" i="16" s="1"/>
  <c r="J203" i="16" s="1"/>
  <c r="J204" i="16" s="1"/>
  <c r="J205" i="16" s="1"/>
  <c r="J206" i="16" s="1"/>
  <c r="J207" i="16" s="1"/>
  <c r="J208" i="16" s="1"/>
  <c r="J209" i="16" s="1"/>
  <c r="J210" i="16" s="1"/>
  <c r="J211" i="16" s="1"/>
  <c r="J212" i="16" s="1"/>
  <c r="J213" i="16" s="1"/>
  <c r="J214" i="16" s="1"/>
  <c r="J215" i="16" s="1"/>
  <c r="J216" i="16" s="1"/>
  <c r="J217" i="16" s="1"/>
  <c r="J218" i="16" s="1"/>
  <c r="J219" i="16" s="1"/>
  <c r="J220" i="16" s="1"/>
  <c r="J221" i="16" s="1"/>
  <c r="J222" i="16" s="1"/>
  <c r="J223" i="16" s="1"/>
  <c r="J224" i="16" s="1"/>
  <c r="J225" i="16" s="1"/>
  <c r="J226" i="16" s="1"/>
  <c r="J227" i="16" s="1"/>
  <c r="J228" i="16" s="1"/>
  <c r="J229" i="16" s="1"/>
  <c r="J230" i="16" s="1"/>
  <c r="J231" i="16" s="1"/>
  <c r="J232" i="16" s="1"/>
  <c r="J233" i="16" s="1"/>
  <c r="J234" i="16" s="1"/>
  <c r="J235" i="16" s="1"/>
  <c r="J236" i="16" s="1"/>
  <c r="J237" i="16" s="1"/>
  <c r="J238" i="16" s="1"/>
  <c r="J239" i="16" s="1"/>
  <c r="J240" i="16" s="1"/>
  <c r="J241" i="16" s="1"/>
  <c r="J111" i="16"/>
  <c r="Q2" i="16"/>
  <c r="R2" i="16" s="1"/>
  <c r="R3" i="16"/>
  <c r="R4" i="16"/>
  <c r="R5" i="16"/>
  <c r="R6" i="16"/>
  <c r="R7" i="16"/>
  <c r="P3" i="16"/>
  <c r="P4" i="16"/>
  <c r="P5" i="16"/>
  <c r="P6" i="16"/>
  <c r="P7" i="16"/>
  <c r="P2" i="16"/>
  <c r="M3" i="16"/>
  <c r="M4" i="16"/>
  <c r="M5" i="16"/>
  <c r="M6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M148" i="16"/>
  <c r="M149" i="16"/>
  <c r="M150" i="16"/>
  <c r="M151" i="16"/>
  <c r="M152" i="16"/>
  <c r="M153" i="16"/>
  <c r="M154" i="16"/>
  <c r="M155" i="16"/>
  <c r="M156" i="16"/>
  <c r="M157" i="16"/>
  <c r="M158" i="16"/>
  <c r="M159" i="16"/>
  <c r="M160" i="16"/>
  <c r="M161" i="16"/>
  <c r="M162" i="16"/>
  <c r="M163" i="16"/>
  <c r="M164" i="16"/>
  <c r="M165" i="16"/>
  <c r="M166" i="16"/>
  <c r="M167" i="16"/>
  <c r="M2" i="16"/>
  <c r="D6" i="29" l="1"/>
  <c r="H25" i="30"/>
  <c r="B25" i="30"/>
  <c r="A25" i="30"/>
  <c r="B24" i="30"/>
  <c r="A24" i="30"/>
  <c r="B23" i="30"/>
  <c r="A23" i="30"/>
  <c r="B22" i="30"/>
  <c r="A22" i="30"/>
  <c r="B21" i="30"/>
  <c r="A21" i="30"/>
  <c r="B20" i="30"/>
  <c r="A20" i="30"/>
  <c r="B19" i="30"/>
  <c r="A19" i="30"/>
  <c r="B18" i="30"/>
  <c r="A18" i="30"/>
  <c r="B17" i="30"/>
  <c r="A17" i="30"/>
  <c r="B16" i="30"/>
  <c r="A16" i="30"/>
  <c r="B15" i="30"/>
  <c r="A15" i="30"/>
  <c r="B14" i="30"/>
  <c r="A14" i="30"/>
  <c r="D13" i="30"/>
  <c r="D12" i="30"/>
  <c r="D11" i="30"/>
  <c r="D10" i="30"/>
  <c r="D9" i="30"/>
  <c r="D8" i="30"/>
  <c r="D7" i="30"/>
  <c r="D6" i="30"/>
  <c r="D5" i="30"/>
  <c r="D4" i="30"/>
  <c r="D3" i="30"/>
  <c r="D2" i="30"/>
  <c r="H13" i="30" s="1"/>
  <c r="H25" i="29"/>
  <c r="B25" i="29"/>
  <c r="A25" i="29"/>
  <c r="B24" i="29"/>
  <c r="A24" i="29"/>
  <c r="B23" i="29"/>
  <c r="A23" i="29"/>
  <c r="B22" i="29"/>
  <c r="A22" i="29"/>
  <c r="B21" i="29"/>
  <c r="A21" i="29"/>
  <c r="B20" i="29"/>
  <c r="A20" i="29"/>
  <c r="B19" i="29"/>
  <c r="A19" i="29"/>
  <c r="B18" i="29"/>
  <c r="A18" i="29"/>
  <c r="B17" i="29"/>
  <c r="A17" i="29"/>
  <c r="B16" i="29"/>
  <c r="A16" i="29"/>
  <c r="B15" i="29"/>
  <c r="A15" i="29"/>
  <c r="B14" i="29"/>
  <c r="A14" i="29"/>
  <c r="D13" i="29"/>
  <c r="D12" i="29"/>
  <c r="D11" i="29"/>
  <c r="D10" i="29"/>
  <c r="D9" i="29"/>
  <c r="D8" i="29"/>
  <c r="D7" i="29"/>
  <c r="D5" i="29"/>
  <c r="D4" i="29"/>
  <c r="D3" i="29"/>
  <c r="D2" i="29"/>
  <c r="H13" i="29" s="1"/>
  <c r="H25" i="28"/>
  <c r="B25" i="28"/>
  <c r="A25" i="28"/>
  <c r="B24" i="28"/>
  <c r="A24" i="28"/>
  <c r="B23" i="28"/>
  <c r="A23" i="28"/>
  <c r="B22" i="28"/>
  <c r="A22" i="28"/>
  <c r="B21" i="28"/>
  <c r="A21" i="28"/>
  <c r="B20" i="28"/>
  <c r="A20" i="28"/>
  <c r="B19" i="28"/>
  <c r="A19" i="28"/>
  <c r="B18" i="28"/>
  <c r="A18" i="28"/>
  <c r="B17" i="28"/>
  <c r="A17" i="28"/>
  <c r="B16" i="28"/>
  <c r="A16" i="28"/>
  <c r="B15" i="28"/>
  <c r="A15" i="28"/>
  <c r="B14" i="28"/>
  <c r="A14" i="28"/>
  <c r="D13" i="28"/>
  <c r="D12" i="28"/>
  <c r="D11" i="28"/>
  <c r="D10" i="28"/>
  <c r="D9" i="28"/>
  <c r="D8" i="28"/>
  <c r="D7" i="28"/>
  <c r="D6" i="28"/>
  <c r="D5" i="28"/>
  <c r="D4" i="28"/>
  <c r="D3" i="28"/>
  <c r="D2" i="28"/>
  <c r="H13" i="28" s="1"/>
  <c r="H25" i="27"/>
  <c r="B25" i="27"/>
  <c r="A25" i="27"/>
  <c r="B24" i="27"/>
  <c r="A24" i="27"/>
  <c r="B23" i="27"/>
  <c r="A23" i="27"/>
  <c r="B22" i="27"/>
  <c r="A22" i="27"/>
  <c r="B21" i="27"/>
  <c r="A21" i="27"/>
  <c r="B20" i="27"/>
  <c r="A20" i="27"/>
  <c r="B19" i="27"/>
  <c r="A19" i="27"/>
  <c r="B18" i="27"/>
  <c r="A18" i="27"/>
  <c r="B17" i="27"/>
  <c r="A17" i="27"/>
  <c r="B16" i="27"/>
  <c r="A16" i="27"/>
  <c r="B15" i="27"/>
  <c r="A15" i="27"/>
  <c r="B14" i="27"/>
  <c r="A14" i="27"/>
  <c r="D13" i="27"/>
  <c r="D12" i="27"/>
  <c r="D11" i="27"/>
  <c r="D10" i="27"/>
  <c r="D9" i="27"/>
  <c r="D8" i="27"/>
  <c r="D7" i="27"/>
  <c r="D6" i="27"/>
  <c r="D5" i="27"/>
  <c r="D4" i="27"/>
  <c r="D3" i="27"/>
  <c r="D2" i="27"/>
  <c r="H13" i="27" s="1"/>
  <c r="H25" i="26"/>
  <c r="B25" i="26"/>
  <c r="A25" i="26"/>
  <c r="B24" i="26"/>
  <c r="A24" i="26"/>
  <c r="B23" i="26"/>
  <c r="A23" i="26"/>
  <c r="B22" i="26"/>
  <c r="A22" i="26"/>
  <c r="B21" i="26"/>
  <c r="A21" i="26"/>
  <c r="B20" i="26"/>
  <c r="A20" i="26"/>
  <c r="B19" i="26"/>
  <c r="A19" i="26"/>
  <c r="B18" i="26"/>
  <c r="A18" i="26"/>
  <c r="B17" i="26"/>
  <c r="A17" i="26"/>
  <c r="B16" i="26"/>
  <c r="A16" i="26"/>
  <c r="B15" i="26"/>
  <c r="A15" i="26"/>
  <c r="B14" i="26"/>
  <c r="A14" i="26"/>
  <c r="D13" i="26"/>
  <c r="D12" i="26"/>
  <c r="D11" i="26"/>
  <c r="D10" i="26"/>
  <c r="D9" i="26"/>
  <c r="D8" i="26"/>
  <c r="D7" i="26"/>
  <c r="D6" i="26"/>
  <c r="D5" i="26"/>
  <c r="D4" i="26"/>
  <c r="D3" i="26"/>
  <c r="D2" i="26"/>
  <c r="H13" i="26" s="1"/>
  <c r="A20" i="20" l="1"/>
  <c r="A21" i="20"/>
  <c r="A22" i="20" s="1"/>
  <c r="A23" i="20" s="1"/>
  <c r="A24" i="20" s="1"/>
  <c r="H2" i="27"/>
  <c r="C24" i="27" s="1"/>
  <c r="E24" i="27" s="1"/>
  <c r="H2" i="28"/>
  <c r="C24" i="28" s="1"/>
  <c r="E24" i="28" s="1"/>
  <c r="H2" i="29"/>
  <c r="C16" i="29" s="1"/>
  <c r="E16" i="29" s="1"/>
  <c r="H2" i="30"/>
  <c r="C24" i="30" s="1"/>
  <c r="E24" i="30" s="1"/>
  <c r="H2" i="26"/>
  <c r="H4" i="26" s="1"/>
  <c r="H6" i="26" s="1"/>
  <c r="C22" i="26" l="1"/>
  <c r="E22" i="26" s="1"/>
  <c r="C18" i="26"/>
  <c r="E18" i="26" s="1"/>
  <c r="C17" i="27"/>
  <c r="E17" i="27" s="1"/>
  <c r="C14" i="26"/>
  <c r="C18" i="28"/>
  <c r="E18" i="28" s="1"/>
  <c r="C18" i="27"/>
  <c r="E18" i="27" s="1"/>
  <c r="C23" i="26"/>
  <c r="E23" i="26" s="1"/>
  <c r="C25" i="28"/>
  <c r="E25" i="28" s="1"/>
  <c r="C17" i="26"/>
  <c r="E17" i="26" s="1"/>
  <c r="C23" i="28"/>
  <c r="E23" i="28" s="1"/>
  <c r="C15" i="26"/>
  <c r="E15" i="26" s="1"/>
  <c r="C17" i="28"/>
  <c r="E17" i="28" s="1"/>
  <c r="C24" i="26"/>
  <c r="E24" i="26" s="1"/>
  <c r="C23" i="29"/>
  <c r="E23" i="29" s="1"/>
  <c r="C16" i="30"/>
  <c r="E16" i="30" s="1"/>
  <c r="C15" i="30"/>
  <c r="E15" i="30" s="1"/>
  <c r="C14" i="30"/>
  <c r="E14" i="30" s="1"/>
  <c r="H4" i="30"/>
  <c r="H6" i="30" s="1"/>
  <c r="C14" i="27"/>
  <c r="E14" i="27" s="1"/>
  <c r="H4" i="27"/>
  <c r="H6" i="27" s="1"/>
  <c r="C21" i="29"/>
  <c r="E21" i="29" s="1"/>
  <c r="I2" i="26"/>
  <c r="I4" i="26" s="1"/>
  <c r="I6" i="26" s="1"/>
  <c r="C7" i="26" s="1"/>
  <c r="E7" i="26" s="1"/>
  <c r="C20" i="26"/>
  <c r="E20" i="26" s="1"/>
  <c r="I2" i="27"/>
  <c r="I4" i="27" s="1"/>
  <c r="I6" i="27" s="1"/>
  <c r="C10" i="27" s="1"/>
  <c r="E10" i="27" s="1"/>
  <c r="C22" i="28"/>
  <c r="E22" i="28" s="1"/>
  <c r="C21" i="28"/>
  <c r="E21" i="28" s="1"/>
  <c r="C19" i="29"/>
  <c r="E19" i="29" s="1"/>
  <c r="I2" i="30"/>
  <c r="I4" i="30" s="1"/>
  <c r="I6" i="30" s="1"/>
  <c r="C2" i="30" s="1"/>
  <c r="C22" i="29"/>
  <c r="E22" i="29" s="1"/>
  <c r="C16" i="27"/>
  <c r="E16" i="27" s="1"/>
  <c r="C15" i="27"/>
  <c r="E15" i="27" s="1"/>
  <c r="C25" i="26"/>
  <c r="E25" i="26" s="1"/>
  <c r="C16" i="26"/>
  <c r="E16" i="26" s="1"/>
  <c r="C25" i="27"/>
  <c r="E25" i="27" s="1"/>
  <c r="C20" i="28"/>
  <c r="E20" i="28" s="1"/>
  <c r="C19" i="28"/>
  <c r="E19" i="28" s="1"/>
  <c r="C17" i="29"/>
  <c r="E17" i="29" s="1"/>
  <c r="C25" i="30"/>
  <c r="E25" i="30" s="1"/>
  <c r="I2" i="29"/>
  <c r="I4" i="29" s="1"/>
  <c r="I6" i="29" s="1"/>
  <c r="C3" i="29" s="1"/>
  <c r="E3" i="29" s="1"/>
  <c r="C23" i="30"/>
  <c r="E23" i="30" s="1"/>
  <c r="C18" i="29"/>
  <c r="E18" i="29" s="1"/>
  <c r="C21" i="26"/>
  <c r="E21" i="26" s="1"/>
  <c r="C22" i="27"/>
  <c r="E22" i="27" s="1"/>
  <c r="C21" i="27"/>
  <c r="E21" i="27" s="1"/>
  <c r="C16" i="28"/>
  <c r="E16" i="28" s="1"/>
  <c r="C15" i="28"/>
  <c r="E15" i="28" s="1"/>
  <c r="H4" i="29"/>
  <c r="H6" i="29" s="1"/>
  <c r="C22" i="30"/>
  <c r="E22" i="30" s="1"/>
  <c r="C21" i="30"/>
  <c r="E21" i="30" s="1"/>
  <c r="C24" i="29"/>
  <c r="E24" i="29" s="1"/>
  <c r="C23" i="27"/>
  <c r="E23" i="27" s="1"/>
  <c r="C15" i="29"/>
  <c r="E15" i="29" s="1"/>
  <c r="C19" i="26"/>
  <c r="E19" i="26" s="1"/>
  <c r="C20" i="27"/>
  <c r="E20" i="27" s="1"/>
  <c r="C19" i="27"/>
  <c r="E19" i="27" s="1"/>
  <c r="C14" i="28"/>
  <c r="E14" i="28" s="1"/>
  <c r="H4" i="28"/>
  <c r="H6" i="28" s="1"/>
  <c r="C20" i="30"/>
  <c r="E20" i="30" s="1"/>
  <c r="C19" i="30"/>
  <c r="E19" i="30" s="1"/>
  <c r="C20" i="29"/>
  <c r="E20" i="29" s="1"/>
  <c r="I2" i="28"/>
  <c r="I4" i="28" s="1"/>
  <c r="I6" i="28" s="1"/>
  <c r="C6" i="28" s="1"/>
  <c r="E6" i="28" s="1"/>
  <c r="C25" i="29"/>
  <c r="E25" i="29" s="1"/>
  <c r="C18" i="30"/>
  <c r="E18" i="30" s="1"/>
  <c r="C17" i="30"/>
  <c r="E17" i="30" s="1"/>
  <c r="C14" i="29"/>
  <c r="E14" i="29" s="1"/>
  <c r="C3" i="30"/>
  <c r="E3" i="30" s="1"/>
  <c r="C4" i="30"/>
  <c r="E4" i="30" s="1"/>
  <c r="E14" i="26"/>
  <c r="C12" i="26" l="1"/>
  <c r="E12" i="26" s="1"/>
  <c r="C8" i="30"/>
  <c r="E8" i="30" s="1"/>
  <c r="C10" i="26"/>
  <c r="E10" i="26" s="1"/>
  <c r="C202" i="16" s="1"/>
  <c r="C4" i="28"/>
  <c r="E4" i="28" s="1"/>
  <c r="C11" i="26"/>
  <c r="E11" i="26" s="1"/>
  <c r="C9" i="26"/>
  <c r="E9" i="26" s="1"/>
  <c r="C2" i="26"/>
  <c r="E2" i="26" s="1"/>
  <c r="C6" i="26"/>
  <c r="E6" i="26" s="1"/>
  <c r="C3" i="26"/>
  <c r="E3" i="26" s="1"/>
  <c r="C11" i="30"/>
  <c r="E11" i="30" s="1"/>
  <c r="C13" i="26"/>
  <c r="E13" i="26" s="1"/>
  <c r="C4" i="26"/>
  <c r="E4" i="26" s="1"/>
  <c r="C5" i="26"/>
  <c r="E5" i="26" s="1"/>
  <c r="C8" i="26"/>
  <c r="E8" i="26" s="1"/>
  <c r="C13" i="27"/>
  <c r="E13" i="27" s="1"/>
  <c r="C8" i="27"/>
  <c r="E8" i="27" s="1"/>
  <c r="C12" i="28"/>
  <c r="E12" i="28" s="1"/>
  <c r="C3" i="28"/>
  <c r="E3" i="28" s="1"/>
  <c r="C219" i="16" s="1"/>
  <c r="G25" i="27"/>
  <c r="C5" i="27"/>
  <c r="E5" i="27" s="1"/>
  <c r="C197" i="16" s="1"/>
  <c r="C5" i="28"/>
  <c r="E5" i="28" s="1"/>
  <c r="C12" i="27"/>
  <c r="E12" i="27" s="1"/>
  <c r="C13" i="28"/>
  <c r="E13" i="28" s="1"/>
  <c r="C217" i="16" s="1"/>
  <c r="C2" i="29"/>
  <c r="E2" i="29" s="1"/>
  <c r="C9" i="27"/>
  <c r="E9" i="27" s="1"/>
  <c r="C201" i="16" s="1"/>
  <c r="C3" i="27"/>
  <c r="E3" i="27" s="1"/>
  <c r="C207" i="16" s="1"/>
  <c r="C4" i="27"/>
  <c r="E4" i="27" s="1"/>
  <c r="C208" i="16" s="1"/>
  <c r="C11" i="27"/>
  <c r="E11" i="27" s="1"/>
  <c r="C203" i="16" s="1"/>
  <c r="G25" i="28"/>
  <c r="C4" i="29"/>
  <c r="E4" i="29" s="1"/>
  <c r="C232" i="16" s="1"/>
  <c r="G25" i="30"/>
  <c r="C2" i="27"/>
  <c r="E2" i="27" s="1"/>
  <c r="C7" i="27"/>
  <c r="E7" i="27" s="1"/>
  <c r="C199" i="16" s="1"/>
  <c r="C6" i="27"/>
  <c r="E6" i="27" s="1"/>
  <c r="C210" i="16" s="1"/>
  <c r="C12" i="30"/>
  <c r="E12" i="30" s="1"/>
  <c r="C13" i="30"/>
  <c r="E13" i="30" s="1"/>
  <c r="G25" i="26"/>
  <c r="C5" i="30"/>
  <c r="E5" i="30" s="1"/>
  <c r="C13" i="29"/>
  <c r="E13" i="29" s="1"/>
  <c r="I25" i="30"/>
  <c r="C7" i="30"/>
  <c r="E7" i="30" s="1"/>
  <c r="C6" i="30"/>
  <c r="E6" i="30" s="1"/>
  <c r="C10" i="30"/>
  <c r="E10" i="30" s="1"/>
  <c r="C9" i="30"/>
  <c r="E9" i="30" s="1"/>
  <c r="I25" i="27"/>
  <c r="I25" i="26"/>
  <c r="I25" i="29"/>
  <c r="C11" i="28"/>
  <c r="E11" i="28" s="1"/>
  <c r="C7" i="28"/>
  <c r="E7" i="28" s="1"/>
  <c r="C8" i="28"/>
  <c r="E8" i="28" s="1"/>
  <c r="C2" i="28"/>
  <c r="C9" i="28"/>
  <c r="E9" i="28" s="1"/>
  <c r="C10" i="28"/>
  <c r="E10" i="28" s="1"/>
  <c r="C214" i="16" s="1"/>
  <c r="C231" i="16"/>
  <c r="G25" i="29"/>
  <c r="I25" i="28"/>
  <c r="C12" i="29"/>
  <c r="E12" i="29" s="1"/>
  <c r="C11" i="29"/>
  <c r="E11" i="29" s="1"/>
  <c r="C6" i="29"/>
  <c r="E6" i="29" s="1"/>
  <c r="C222" i="16" s="1"/>
  <c r="C10" i="29"/>
  <c r="E10" i="29" s="1"/>
  <c r="C7" i="29"/>
  <c r="E7" i="29" s="1"/>
  <c r="C5" i="29"/>
  <c r="E5" i="29" s="1"/>
  <c r="C8" i="29"/>
  <c r="E8" i="29" s="1"/>
  <c r="C236" i="16" s="1"/>
  <c r="C9" i="29"/>
  <c r="E9" i="29" s="1"/>
  <c r="E2" i="30"/>
  <c r="C204" i="16" l="1"/>
  <c r="C237" i="16"/>
  <c r="C205" i="16"/>
  <c r="C239" i="16"/>
  <c r="C238" i="16"/>
  <c r="C240" i="16"/>
  <c r="C196" i="16"/>
  <c r="C195" i="16"/>
  <c r="C200" i="16"/>
  <c r="C216" i="16"/>
  <c r="C220" i="16"/>
  <c r="I13" i="26"/>
  <c r="G13" i="26"/>
  <c r="C211" i="16"/>
  <c r="I13" i="27"/>
  <c r="C224" i="16"/>
  <c r="G13" i="27"/>
  <c r="C209" i="16"/>
  <c r="C215" i="16"/>
  <c r="C198" i="16"/>
  <c r="C221" i="16"/>
  <c r="C229" i="16"/>
  <c r="C235" i="16"/>
  <c r="C225" i="16"/>
  <c r="C226" i="16"/>
  <c r="G13" i="30"/>
  <c r="I13" i="30"/>
  <c r="G13" i="28"/>
  <c r="C213" i="16"/>
  <c r="C241" i="16"/>
  <c r="C223" i="16"/>
  <c r="C228" i="16"/>
  <c r="G13" i="29"/>
  <c r="C194" i="16"/>
  <c r="C233" i="16"/>
  <c r="I13" i="29"/>
  <c r="C212" i="16"/>
  <c r="C230" i="16"/>
  <c r="C227" i="16"/>
  <c r="E2" i="28"/>
  <c r="C206" i="16" s="1"/>
  <c r="C234" i="16"/>
  <c r="I13" i="28" l="1"/>
  <c r="C218" i="16"/>
  <c r="H2" i="25" l="1"/>
  <c r="I2" i="25" s="1"/>
  <c r="I4" i="25" s="1"/>
  <c r="I6" i="25" s="1"/>
  <c r="H2" i="24"/>
  <c r="I2" i="24" s="1"/>
  <c r="I4" i="24" s="1"/>
  <c r="I6" i="24" s="1"/>
  <c r="H2" i="23"/>
  <c r="I2" i="23" s="1"/>
  <c r="I4" i="23" s="1"/>
  <c r="I6" i="23" s="1"/>
  <c r="H2" i="22"/>
  <c r="I2" i="22" s="1"/>
  <c r="I4" i="22" s="1"/>
  <c r="I6" i="22" s="1"/>
  <c r="H2" i="21"/>
  <c r="H25" i="25"/>
  <c r="B25" i="25"/>
  <c r="A25" i="25"/>
  <c r="B24" i="25"/>
  <c r="A24" i="25"/>
  <c r="B23" i="25"/>
  <c r="A23" i="25"/>
  <c r="B22" i="25"/>
  <c r="A22" i="25"/>
  <c r="B21" i="25"/>
  <c r="A21" i="25"/>
  <c r="B20" i="25"/>
  <c r="A20" i="25"/>
  <c r="B19" i="25"/>
  <c r="A19" i="25"/>
  <c r="B18" i="25"/>
  <c r="A18" i="25"/>
  <c r="B17" i="25"/>
  <c r="A17" i="25"/>
  <c r="B16" i="25"/>
  <c r="A16" i="25"/>
  <c r="B15" i="25"/>
  <c r="A15" i="25"/>
  <c r="B14" i="25"/>
  <c r="A14" i="25"/>
  <c r="D13" i="25"/>
  <c r="D12" i="25"/>
  <c r="D11" i="25"/>
  <c r="D10" i="25"/>
  <c r="D9" i="25"/>
  <c r="D8" i="25"/>
  <c r="D7" i="25"/>
  <c r="D6" i="25"/>
  <c r="D5" i="25"/>
  <c r="D4" i="25"/>
  <c r="D3" i="25"/>
  <c r="D2" i="25"/>
  <c r="H13" i="25" s="1"/>
  <c r="H25" i="24"/>
  <c r="B25" i="24"/>
  <c r="A25" i="24"/>
  <c r="B24" i="24"/>
  <c r="A24" i="24"/>
  <c r="B23" i="24"/>
  <c r="A23" i="24"/>
  <c r="B22" i="24"/>
  <c r="A22" i="24"/>
  <c r="B21" i="24"/>
  <c r="A21" i="24"/>
  <c r="B20" i="24"/>
  <c r="A20" i="24"/>
  <c r="B19" i="24"/>
  <c r="A19" i="24"/>
  <c r="B18" i="24"/>
  <c r="A18" i="24"/>
  <c r="B17" i="24"/>
  <c r="A17" i="24"/>
  <c r="B16" i="24"/>
  <c r="A16" i="24"/>
  <c r="B15" i="24"/>
  <c r="A15" i="24"/>
  <c r="B14" i="24"/>
  <c r="A14" i="24"/>
  <c r="D13" i="24"/>
  <c r="D12" i="24"/>
  <c r="D11" i="24"/>
  <c r="D10" i="24"/>
  <c r="D9" i="24"/>
  <c r="D8" i="24"/>
  <c r="D7" i="24"/>
  <c r="D6" i="24"/>
  <c r="D5" i="24"/>
  <c r="D4" i="24"/>
  <c r="D3" i="24"/>
  <c r="D2" i="24"/>
  <c r="H25" i="23"/>
  <c r="B25" i="23"/>
  <c r="A25" i="23"/>
  <c r="B24" i="23"/>
  <c r="A24" i="23"/>
  <c r="B23" i="23"/>
  <c r="A23" i="23"/>
  <c r="B22" i="23"/>
  <c r="A22" i="23"/>
  <c r="B21" i="23"/>
  <c r="A21" i="23"/>
  <c r="B20" i="23"/>
  <c r="A20" i="23"/>
  <c r="B19" i="23"/>
  <c r="A19" i="23"/>
  <c r="B18" i="23"/>
  <c r="A18" i="23"/>
  <c r="B17" i="23"/>
  <c r="A17" i="23"/>
  <c r="B16" i="23"/>
  <c r="A16" i="23"/>
  <c r="B15" i="23"/>
  <c r="A15" i="23"/>
  <c r="B14" i="23"/>
  <c r="A14" i="23"/>
  <c r="D13" i="23"/>
  <c r="D12" i="23"/>
  <c r="D11" i="23"/>
  <c r="D10" i="23"/>
  <c r="D9" i="23"/>
  <c r="D8" i="23"/>
  <c r="D7" i="23"/>
  <c r="D6" i="23"/>
  <c r="D5" i="23"/>
  <c r="D4" i="23"/>
  <c r="D3" i="23"/>
  <c r="D2" i="23"/>
  <c r="H25" i="22"/>
  <c r="B25" i="22"/>
  <c r="A25" i="22"/>
  <c r="B24" i="22"/>
  <c r="A24" i="22"/>
  <c r="B23" i="22"/>
  <c r="A23" i="22"/>
  <c r="B22" i="22"/>
  <c r="A22" i="22"/>
  <c r="B21" i="22"/>
  <c r="A21" i="22"/>
  <c r="B20" i="22"/>
  <c r="A20" i="22"/>
  <c r="B19" i="22"/>
  <c r="A19" i="22"/>
  <c r="B18" i="22"/>
  <c r="A18" i="22"/>
  <c r="B17" i="22"/>
  <c r="A17" i="22"/>
  <c r="B16" i="22"/>
  <c r="A16" i="22"/>
  <c r="B15" i="22"/>
  <c r="A15" i="22"/>
  <c r="B14" i="22"/>
  <c r="A14" i="22"/>
  <c r="D13" i="22"/>
  <c r="D12" i="22"/>
  <c r="D11" i="22"/>
  <c r="D10" i="22"/>
  <c r="D9" i="22"/>
  <c r="D8" i="22"/>
  <c r="D7" i="22"/>
  <c r="D6" i="22"/>
  <c r="D5" i="22"/>
  <c r="D4" i="22"/>
  <c r="D3" i="22"/>
  <c r="D2" i="22"/>
  <c r="H25" i="21"/>
  <c r="B25" i="21"/>
  <c r="A25" i="21"/>
  <c r="B24" i="21"/>
  <c r="A24" i="21"/>
  <c r="B23" i="21"/>
  <c r="A23" i="21"/>
  <c r="B22" i="21"/>
  <c r="A22" i="21"/>
  <c r="B21" i="21"/>
  <c r="A21" i="21"/>
  <c r="B20" i="21"/>
  <c r="A20" i="21"/>
  <c r="B19" i="21"/>
  <c r="A19" i="21"/>
  <c r="B18" i="21"/>
  <c r="A18" i="21"/>
  <c r="B17" i="21"/>
  <c r="A17" i="21"/>
  <c r="B16" i="21"/>
  <c r="A16" i="21"/>
  <c r="B15" i="21"/>
  <c r="A15" i="21"/>
  <c r="B14" i="21"/>
  <c r="A14" i="21"/>
  <c r="D13" i="21"/>
  <c r="D12" i="21"/>
  <c r="D11" i="21"/>
  <c r="D10" i="21"/>
  <c r="D9" i="21"/>
  <c r="D8" i="21"/>
  <c r="D7" i="21"/>
  <c r="D6" i="21"/>
  <c r="D5" i="21"/>
  <c r="D4" i="21"/>
  <c r="D3" i="21"/>
  <c r="D2" i="21"/>
  <c r="C25" i="22" l="1"/>
  <c r="E25" i="22" s="1"/>
  <c r="H13" i="21"/>
  <c r="H13" i="23"/>
  <c r="H13" i="22"/>
  <c r="H13" i="24"/>
  <c r="C25" i="24"/>
  <c r="E25" i="24" s="1"/>
  <c r="I2" i="21"/>
  <c r="I4" i="21" s="1"/>
  <c r="I6" i="21" s="1"/>
  <c r="C11" i="21" s="1"/>
  <c r="E11" i="21" s="1"/>
  <c r="C25" i="21"/>
  <c r="E25" i="21" s="1"/>
  <c r="C25" i="25"/>
  <c r="E25" i="25" s="1"/>
  <c r="C25" i="23"/>
  <c r="E25" i="23" s="1"/>
  <c r="C13" i="25"/>
  <c r="E13" i="25" s="1"/>
  <c r="C9" i="25"/>
  <c r="E9" i="25" s="1"/>
  <c r="C12" i="25"/>
  <c r="E12" i="25" s="1"/>
  <c r="C10" i="25"/>
  <c r="E10" i="25" s="1"/>
  <c r="C11" i="25"/>
  <c r="E11" i="25" s="1"/>
  <c r="C7" i="25"/>
  <c r="E7" i="25" s="1"/>
  <c r="C5" i="25"/>
  <c r="E5" i="25" s="1"/>
  <c r="C3" i="25"/>
  <c r="E3" i="25" s="1"/>
  <c r="C8" i="25"/>
  <c r="E8" i="25" s="1"/>
  <c r="C6" i="25"/>
  <c r="E6" i="25" s="1"/>
  <c r="C4" i="25"/>
  <c r="E4" i="25" s="1"/>
  <c r="C2" i="25"/>
  <c r="H4" i="25"/>
  <c r="H6" i="25" s="1"/>
  <c r="C14" i="25"/>
  <c r="C15" i="25"/>
  <c r="E15" i="25" s="1"/>
  <c r="C16" i="25"/>
  <c r="E16" i="25" s="1"/>
  <c r="C17" i="25"/>
  <c r="E17" i="25" s="1"/>
  <c r="C18" i="25"/>
  <c r="E18" i="25" s="1"/>
  <c r="C186" i="16" s="1"/>
  <c r="C19" i="25"/>
  <c r="E19" i="25" s="1"/>
  <c r="C20" i="25"/>
  <c r="E20" i="25" s="1"/>
  <c r="C188" i="16" s="1"/>
  <c r="C21" i="25"/>
  <c r="E21" i="25" s="1"/>
  <c r="C22" i="25"/>
  <c r="E22" i="25" s="1"/>
  <c r="C23" i="25"/>
  <c r="E23" i="25" s="1"/>
  <c r="C24" i="25"/>
  <c r="E24" i="25" s="1"/>
  <c r="C13" i="24"/>
  <c r="E13" i="24" s="1"/>
  <c r="C9" i="24"/>
  <c r="E9" i="24" s="1"/>
  <c r="C4" i="24"/>
  <c r="E4" i="24" s="1"/>
  <c r="C10" i="24"/>
  <c r="E10" i="24" s="1"/>
  <c r="C8" i="24"/>
  <c r="E8" i="24" s="1"/>
  <c r="C6" i="24"/>
  <c r="E6" i="24" s="1"/>
  <c r="C11" i="24"/>
  <c r="E11" i="24" s="1"/>
  <c r="C7" i="24"/>
  <c r="E7" i="24" s="1"/>
  <c r="C5" i="24"/>
  <c r="E5" i="24" s="1"/>
  <c r="C3" i="24"/>
  <c r="E3" i="24" s="1"/>
  <c r="C12" i="24"/>
  <c r="E12" i="24" s="1"/>
  <c r="C2" i="24"/>
  <c r="H4" i="24"/>
  <c r="H6" i="24" s="1"/>
  <c r="C14" i="24"/>
  <c r="C15" i="24"/>
  <c r="E15" i="24" s="1"/>
  <c r="C16" i="24"/>
  <c r="E16" i="24" s="1"/>
  <c r="C17" i="24"/>
  <c r="E17" i="24" s="1"/>
  <c r="C18" i="24"/>
  <c r="E18" i="24" s="1"/>
  <c r="C19" i="24"/>
  <c r="E19" i="24" s="1"/>
  <c r="C20" i="24"/>
  <c r="E20" i="24" s="1"/>
  <c r="C21" i="24"/>
  <c r="E21" i="24" s="1"/>
  <c r="C22" i="24"/>
  <c r="E22" i="24" s="1"/>
  <c r="C23" i="24"/>
  <c r="E23" i="24" s="1"/>
  <c r="C24" i="24"/>
  <c r="E24" i="24" s="1"/>
  <c r="C13" i="23"/>
  <c r="E13" i="23" s="1"/>
  <c r="C9" i="23"/>
  <c r="E9" i="23" s="1"/>
  <c r="C10" i="23"/>
  <c r="E10" i="23" s="1"/>
  <c r="C11" i="23"/>
  <c r="E11" i="23" s="1"/>
  <c r="C7" i="23"/>
  <c r="E7" i="23" s="1"/>
  <c r="C5" i="23"/>
  <c r="E5" i="23" s="1"/>
  <c r="C3" i="23"/>
  <c r="E3" i="23" s="1"/>
  <c r="C12" i="23"/>
  <c r="E12" i="23" s="1"/>
  <c r="C8" i="23"/>
  <c r="E8" i="23" s="1"/>
  <c r="C6" i="23"/>
  <c r="E6" i="23" s="1"/>
  <c r="C4" i="23"/>
  <c r="E4" i="23" s="1"/>
  <c r="C2" i="23"/>
  <c r="H4" i="23"/>
  <c r="H6" i="23" s="1"/>
  <c r="C14" i="23"/>
  <c r="C15" i="23"/>
  <c r="E15" i="23" s="1"/>
  <c r="C16" i="23"/>
  <c r="E16" i="23" s="1"/>
  <c r="C17" i="23"/>
  <c r="E17" i="23" s="1"/>
  <c r="C18" i="23"/>
  <c r="E18" i="23" s="1"/>
  <c r="C19" i="23"/>
  <c r="E19" i="23" s="1"/>
  <c r="C20" i="23"/>
  <c r="E20" i="23" s="1"/>
  <c r="C21" i="23"/>
  <c r="E21" i="23" s="1"/>
  <c r="C22" i="23"/>
  <c r="E22" i="23" s="1"/>
  <c r="C23" i="23"/>
  <c r="E23" i="23" s="1"/>
  <c r="C24" i="23"/>
  <c r="E24" i="23" s="1"/>
  <c r="C13" i="22"/>
  <c r="E13" i="22" s="1"/>
  <c r="C9" i="22"/>
  <c r="E9" i="22" s="1"/>
  <c r="C8" i="22"/>
  <c r="E8" i="22" s="1"/>
  <c r="C2" i="22"/>
  <c r="C10" i="22"/>
  <c r="E10" i="22" s="1"/>
  <c r="C12" i="22"/>
  <c r="E12" i="22" s="1"/>
  <c r="C4" i="22"/>
  <c r="E4" i="22" s="1"/>
  <c r="C11" i="22"/>
  <c r="E11" i="22" s="1"/>
  <c r="C7" i="22"/>
  <c r="E7" i="22" s="1"/>
  <c r="C5" i="22"/>
  <c r="E5" i="22" s="1"/>
  <c r="C3" i="22"/>
  <c r="E3" i="22" s="1"/>
  <c r="C6" i="22"/>
  <c r="E6" i="22" s="1"/>
  <c r="H4" i="22"/>
  <c r="H6" i="22" s="1"/>
  <c r="C14" i="22"/>
  <c r="C15" i="22"/>
  <c r="E15" i="22" s="1"/>
  <c r="C16" i="22"/>
  <c r="E16" i="22" s="1"/>
  <c r="C17" i="22"/>
  <c r="E17" i="22" s="1"/>
  <c r="C18" i="22"/>
  <c r="E18" i="22" s="1"/>
  <c r="C19" i="22"/>
  <c r="E19" i="22" s="1"/>
  <c r="C20" i="22"/>
  <c r="E20" i="22" s="1"/>
  <c r="C21" i="22"/>
  <c r="E21" i="22" s="1"/>
  <c r="C22" i="22"/>
  <c r="E22" i="22" s="1"/>
  <c r="C23" i="22"/>
  <c r="E23" i="22" s="1"/>
  <c r="C24" i="22"/>
  <c r="E24" i="22" s="1"/>
  <c r="H4" i="21"/>
  <c r="H6" i="21" s="1"/>
  <c r="C14" i="21"/>
  <c r="C15" i="21"/>
  <c r="E15" i="21" s="1"/>
  <c r="C16" i="21"/>
  <c r="E16" i="21" s="1"/>
  <c r="C17" i="21"/>
  <c r="E17" i="21" s="1"/>
  <c r="C18" i="21"/>
  <c r="E18" i="21" s="1"/>
  <c r="C19" i="21"/>
  <c r="E19" i="21" s="1"/>
  <c r="C20" i="21"/>
  <c r="E20" i="21" s="1"/>
  <c r="C21" i="21"/>
  <c r="E21" i="21" s="1"/>
  <c r="C22" i="21"/>
  <c r="E22" i="21" s="1"/>
  <c r="C23" i="21"/>
  <c r="E23" i="21" s="1"/>
  <c r="C24" i="21"/>
  <c r="E24" i="21" s="1"/>
  <c r="C190" i="16" l="1"/>
  <c r="C5" i="21"/>
  <c r="E5" i="21" s="1"/>
  <c r="C6" i="21"/>
  <c r="E6" i="21" s="1"/>
  <c r="C183" i="16"/>
  <c r="C2" i="21"/>
  <c r="E2" i="21" s="1"/>
  <c r="C10" i="21"/>
  <c r="E10" i="21" s="1"/>
  <c r="C142" i="16" s="1"/>
  <c r="C9" i="21"/>
  <c r="E9" i="21" s="1"/>
  <c r="C141" i="16" s="1"/>
  <c r="C150" i="16"/>
  <c r="C167" i="16"/>
  <c r="C155" i="16"/>
  <c r="C193" i="16"/>
  <c r="C8" i="21"/>
  <c r="E8" i="21" s="1"/>
  <c r="C140" i="16" s="1"/>
  <c r="C13" i="21"/>
  <c r="E13" i="21" s="1"/>
  <c r="C145" i="16" s="1"/>
  <c r="C159" i="16"/>
  <c r="C191" i="16"/>
  <c r="C189" i="16"/>
  <c r="C192" i="16"/>
  <c r="C147" i="16"/>
  <c r="C171" i="16"/>
  <c r="C184" i="16"/>
  <c r="C187" i="16"/>
  <c r="C185" i="16"/>
  <c r="C163" i="16"/>
  <c r="C162" i="16"/>
  <c r="C174" i="16"/>
  <c r="C157" i="16"/>
  <c r="C179" i="16"/>
  <c r="C178" i="16"/>
  <c r="C151" i="16"/>
  <c r="C175" i="16"/>
  <c r="C7" i="21"/>
  <c r="E7" i="21" s="1"/>
  <c r="C139" i="16" s="1"/>
  <c r="C12" i="21"/>
  <c r="E12" i="21" s="1"/>
  <c r="C144" i="16" s="1"/>
  <c r="C153" i="16"/>
  <c r="C149" i="16"/>
  <c r="C165" i="16"/>
  <c r="C161" i="16"/>
  <c r="C177" i="16"/>
  <c r="C156" i="16"/>
  <c r="C154" i="16"/>
  <c r="C166" i="16"/>
  <c r="C173" i="16"/>
  <c r="C152" i="16"/>
  <c r="C148" i="16"/>
  <c r="C168" i="16"/>
  <c r="C164" i="16"/>
  <c r="C160" i="16"/>
  <c r="C180" i="16"/>
  <c r="C176" i="16"/>
  <c r="C172" i="16"/>
  <c r="C169" i="16"/>
  <c r="C181" i="16"/>
  <c r="C143" i="16"/>
  <c r="C138" i="16"/>
  <c r="C137" i="16"/>
  <c r="C3" i="21"/>
  <c r="E3" i="21" s="1"/>
  <c r="C4" i="21"/>
  <c r="E4" i="21" s="1"/>
  <c r="G13" i="25"/>
  <c r="E2" i="25"/>
  <c r="I13" i="25" s="1"/>
  <c r="E14" i="25"/>
  <c r="G25" i="25"/>
  <c r="G13" i="24"/>
  <c r="E2" i="24"/>
  <c r="I13" i="24" s="1"/>
  <c r="G25" i="24"/>
  <c r="E14" i="24"/>
  <c r="G13" i="23"/>
  <c r="E2" i="23"/>
  <c r="I13" i="23" s="1"/>
  <c r="G25" i="23"/>
  <c r="E14" i="23"/>
  <c r="G13" i="22"/>
  <c r="E2" i="22"/>
  <c r="I13" i="22" s="1"/>
  <c r="E14" i="22"/>
  <c r="G25" i="22"/>
  <c r="G25" i="21"/>
  <c r="E14" i="21"/>
  <c r="I25" i="25" l="1"/>
  <c r="C182" i="16"/>
  <c r="C170" i="16"/>
  <c r="I25" i="23"/>
  <c r="C158" i="16"/>
  <c r="I25" i="24"/>
  <c r="I25" i="22"/>
  <c r="C146" i="16"/>
  <c r="I13" i="21"/>
  <c r="C135" i="16"/>
  <c r="G13" i="21"/>
  <c r="I25" i="21"/>
  <c r="C134" i="16"/>
  <c r="C136" i="16"/>
  <c r="H2" i="6" l="1"/>
  <c r="H2" i="5"/>
  <c r="H2" i="4"/>
  <c r="H2" i="3"/>
  <c r="H2" i="10"/>
  <c r="H2" i="14"/>
  <c r="H2" i="13"/>
  <c r="H2" i="12"/>
  <c r="I2" i="12" s="1"/>
  <c r="C2" i="20"/>
  <c r="C3" i="20" s="1"/>
  <c r="C4" i="20" s="1"/>
  <c r="C5" i="20" s="1"/>
  <c r="A5" i="20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H2" i="8"/>
  <c r="C6" i="20" l="1"/>
  <c r="H2" i="7"/>
  <c r="H25" i="12"/>
  <c r="B25" i="12"/>
  <c r="A25" i="12"/>
  <c r="B24" i="12"/>
  <c r="A24" i="12"/>
  <c r="B23" i="12"/>
  <c r="A23" i="12"/>
  <c r="B22" i="12"/>
  <c r="A22" i="12"/>
  <c r="B21" i="12"/>
  <c r="A21" i="12"/>
  <c r="B20" i="12"/>
  <c r="A20" i="12"/>
  <c r="B19" i="12"/>
  <c r="A19" i="12"/>
  <c r="B18" i="12"/>
  <c r="A18" i="12"/>
  <c r="B17" i="12"/>
  <c r="A17" i="12"/>
  <c r="B16" i="12"/>
  <c r="A16" i="12"/>
  <c r="B15" i="12"/>
  <c r="A15" i="12"/>
  <c r="B14" i="12"/>
  <c r="A14" i="12"/>
  <c r="D13" i="12"/>
  <c r="D12" i="12"/>
  <c r="D11" i="12"/>
  <c r="D10" i="12"/>
  <c r="D9" i="12"/>
  <c r="D8" i="12"/>
  <c r="D7" i="12"/>
  <c r="D6" i="12"/>
  <c r="D5" i="12"/>
  <c r="D4" i="12"/>
  <c r="D3" i="12"/>
  <c r="C25" i="12"/>
  <c r="E25" i="12" s="1"/>
  <c r="D2" i="12"/>
  <c r="H13" i="12" s="1"/>
  <c r="H25" i="13"/>
  <c r="B25" i="13"/>
  <c r="A25" i="13"/>
  <c r="B24" i="13"/>
  <c r="A24" i="13"/>
  <c r="B23" i="13"/>
  <c r="A23" i="13"/>
  <c r="B22" i="13"/>
  <c r="A22" i="13"/>
  <c r="B21" i="13"/>
  <c r="A21" i="13"/>
  <c r="B20" i="13"/>
  <c r="A20" i="13"/>
  <c r="B19" i="13"/>
  <c r="A19" i="13"/>
  <c r="B18" i="13"/>
  <c r="A18" i="13"/>
  <c r="B17" i="13"/>
  <c r="A17" i="13"/>
  <c r="B16" i="13"/>
  <c r="A16" i="13"/>
  <c r="B15" i="13"/>
  <c r="A15" i="13"/>
  <c r="B14" i="13"/>
  <c r="A14" i="13"/>
  <c r="D13" i="13"/>
  <c r="D12" i="13"/>
  <c r="D11" i="13"/>
  <c r="D10" i="13"/>
  <c r="D9" i="13"/>
  <c r="D8" i="13"/>
  <c r="D7" i="13"/>
  <c r="D6" i="13"/>
  <c r="D5" i="13"/>
  <c r="D4" i="13"/>
  <c r="D3" i="13"/>
  <c r="I2" i="13"/>
  <c r="I4" i="13" s="1"/>
  <c r="I6" i="13" s="1"/>
  <c r="C25" i="13"/>
  <c r="E25" i="13" s="1"/>
  <c r="D2" i="13"/>
  <c r="H25" i="14"/>
  <c r="B25" i="14"/>
  <c r="A25" i="14"/>
  <c r="B24" i="14"/>
  <c r="A24" i="14"/>
  <c r="B23" i="14"/>
  <c r="A23" i="14"/>
  <c r="B22" i="14"/>
  <c r="A22" i="14"/>
  <c r="B21" i="14"/>
  <c r="A21" i="14"/>
  <c r="B20" i="14"/>
  <c r="A20" i="14"/>
  <c r="B19" i="14"/>
  <c r="A19" i="14"/>
  <c r="B18" i="14"/>
  <c r="A18" i="14"/>
  <c r="B17" i="14"/>
  <c r="A17" i="14"/>
  <c r="B16" i="14"/>
  <c r="A16" i="14"/>
  <c r="B15" i="14"/>
  <c r="A15" i="14"/>
  <c r="B14" i="14"/>
  <c r="A14" i="14"/>
  <c r="D13" i="14"/>
  <c r="D12" i="14"/>
  <c r="D11" i="14"/>
  <c r="D10" i="14"/>
  <c r="D9" i="14"/>
  <c r="D8" i="14"/>
  <c r="D7" i="14"/>
  <c r="D6" i="14"/>
  <c r="D5" i="14"/>
  <c r="D4" i="14"/>
  <c r="D3" i="14"/>
  <c r="C25" i="14"/>
  <c r="E25" i="14" s="1"/>
  <c r="D2" i="14"/>
  <c r="H25" i="10"/>
  <c r="B25" i="10"/>
  <c r="A25" i="10"/>
  <c r="B24" i="10"/>
  <c r="A24" i="10"/>
  <c r="B23" i="10"/>
  <c r="A23" i="10"/>
  <c r="B22" i="10"/>
  <c r="A22" i="10"/>
  <c r="B21" i="10"/>
  <c r="A21" i="10"/>
  <c r="B20" i="10"/>
  <c r="A20" i="10"/>
  <c r="B19" i="10"/>
  <c r="A19" i="10"/>
  <c r="B18" i="10"/>
  <c r="A18" i="10"/>
  <c r="B17" i="10"/>
  <c r="A17" i="10"/>
  <c r="B16" i="10"/>
  <c r="A16" i="10"/>
  <c r="B15" i="10"/>
  <c r="A15" i="10"/>
  <c r="B14" i="10"/>
  <c r="A14" i="10"/>
  <c r="D13" i="10"/>
  <c r="D12" i="10"/>
  <c r="D11" i="10"/>
  <c r="D10" i="10"/>
  <c r="D9" i="10"/>
  <c r="D8" i="10"/>
  <c r="D7" i="10"/>
  <c r="D6" i="10"/>
  <c r="D5" i="10"/>
  <c r="D4" i="10"/>
  <c r="D3" i="10"/>
  <c r="I2" i="10"/>
  <c r="I4" i="10" s="1"/>
  <c r="I6" i="10" s="1"/>
  <c r="C25" i="10"/>
  <c r="E25" i="10" s="1"/>
  <c r="D2" i="10"/>
  <c r="H13" i="10" s="1"/>
  <c r="H13" i="13" l="1"/>
  <c r="H13" i="14"/>
  <c r="C7" i="20"/>
  <c r="I4" i="12"/>
  <c r="I6" i="12" s="1"/>
  <c r="H4" i="12"/>
  <c r="H6" i="12" s="1"/>
  <c r="C14" i="12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13" i="13"/>
  <c r="E13" i="13" s="1"/>
  <c r="C9" i="13"/>
  <c r="E9" i="13" s="1"/>
  <c r="C12" i="13"/>
  <c r="E12" i="13" s="1"/>
  <c r="C8" i="13"/>
  <c r="E8" i="13" s="1"/>
  <c r="C4" i="13"/>
  <c r="E4" i="13" s="1"/>
  <c r="C10" i="13"/>
  <c r="E10" i="13" s="1"/>
  <c r="C6" i="13"/>
  <c r="E6" i="13" s="1"/>
  <c r="C2" i="13"/>
  <c r="C11" i="13"/>
  <c r="E11" i="13" s="1"/>
  <c r="C7" i="13"/>
  <c r="E7" i="13" s="1"/>
  <c r="C5" i="13"/>
  <c r="E5" i="13" s="1"/>
  <c r="C3" i="13"/>
  <c r="E3" i="13" s="1"/>
  <c r="H4" i="13"/>
  <c r="H6" i="13" s="1"/>
  <c r="C14" i="13"/>
  <c r="C15" i="13"/>
  <c r="E15" i="13" s="1"/>
  <c r="C16" i="13"/>
  <c r="E16" i="13" s="1"/>
  <c r="C17" i="13"/>
  <c r="E17" i="13" s="1"/>
  <c r="C18" i="13"/>
  <c r="E18" i="13" s="1"/>
  <c r="C19" i="13"/>
  <c r="E19" i="13" s="1"/>
  <c r="C20" i="13"/>
  <c r="E20" i="13" s="1"/>
  <c r="C21" i="13"/>
  <c r="E21" i="13" s="1"/>
  <c r="C22" i="13"/>
  <c r="E22" i="13" s="1"/>
  <c r="C23" i="13"/>
  <c r="E23" i="13" s="1"/>
  <c r="C24" i="13"/>
  <c r="E24" i="13" s="1"/>
  <c r="I2" i="14"/>
  <c r="I4" i="14" s="1"/>
  <c r="I6" i="14" s="1"/>
  <c r="H4" i="14"/>
  <c r="H6" i="14" s="1"/>
  <c r="C14" i="14"/>
  <c r="C15" i="14"/>
  <c r="E15" i="14" s="1"/>
  <c r="C16" i="14"/>
  <c r="E16" i="14" s="1"/>
  <c r="C17" i="14"/>
  <c r="E17" i="14" s="1"/>
  <c r="C18" i="14"/>
  <c r="E18" i="14" s="1"/>
  <c r="C19" i="14"/>
  <c r="E19" i="14" s="1"/>
  <c r="C20" i="14"/>
  <c r="E20" i="14" s="1"/>
  <c r="C21" i="14"/>
  <c r="E21" i="14" s="1"/>
  <c r="C22" i="14"/>
  <c r="E22" i="14" s="1"/>
  <c r="C23" i="14"/>
  <c r="E23" i="14" s="1"/>
  <c r="C24" i="14"/>
  <c r="E24" i="14" s="1"/>
  <c r="C13" i="10"/>
  <c r="E13" i="10" s="1"/>
  <c r="C9" i="10"/>
  <c r="E9" i="10" s="1"/>
  <c r="C2" i="10"/>
  <c r="C10" i="10"/>
  <c r="E10" i="10" s="1"/>
  <c r="C11" i="10"/>
  <c r="E11" i="10" s="1"/>
  <c r="C7" i="10"/>
  <c r="E7" i="10" s="1"/>
  <c r="C5" i="10"/>
  <c r="E5" i="10" s="1"/>
  <c r="C3" i="10"/>
  <c r="E3" i="10" s="1"/>
  <c r="C12" i="10"/>
  <c r="E12" i="10" s="1"/>
  <c r="C8" i="10"/>
  <c r="E8" i="10" s="1"/>
  <c r="C6" i="10"/>
  <c r="E6" i="10" s="1"/>
  <c r="C4" i="10"/>
  <c r="E4" i="10" s="1"/>
  <c r="H4" i="10"/>
  <c r="H6" i="10" s="1"/>
  <c r="C14" i="10"/>
  <c r="C15" i="10"/>
  <c r="E15" i="10" s="1"/>
  <c r="C16" i="10"/>
  <c r="E16" i="10" s="1"/>
  <c r="C17" i="10"/>
  <c r="E17" i="10" s="1"/>
  <c r="C18" i="10"/>
  <c r="E18" i="10" s="1"/>
  <c r="C19" i="10"/>
  <c r="E19" i="10" s="1"/>
  <c r="C20" i="10"/>
  <c r="E20" i="10" s="1"/>
  <c r="C21" i="10"/>
  <c r="E21" i="10" s="1"/>
  <c r="C22" i="10"/>
  <c r="E22" i="10" s="1"/>
  <c r="C23" i="10"/>
  <c r="E23" i="10" s="1"/>
  <c r="C24" i="10"/>
  <c r="E24" i="10" s="1"/>
  <c r="I2" i="4"/>
  <c r="I4" i="4" s="1"/>
  <c r="C8" i="20" l="1"/>
  <c r="G25" i="12"/>
  <c r="E14" i="12"/>
  <c r="I25" i="12" s="1"/>
  <c r="C13" i="12"/>
  <c r="E13" i="12" s="1"/>
  <c r="C25" i="16" s="1"/>
  <c r="C9" i="12"/>
  <c r="E9" i="12" s="1"/>
  <c r="C21" i="16" s="1"/>
  <c r="C10" i="12"/>
  <c r="E10" i="12" s="1"/>
  <c r="C22" i="16" s="1"/>
  <c r="C11" i="12"/>
  <c r="E11" i="12" s="1"/>
  <c r="C23" i="16" s="1"/>
  <c r="C7" i="12"/>
  <c r="E7" i="12" s="1"/>
  <c r="C19" i="16" s="1"/>
  <c r="C5" i="12"/>
  <c r="E5" i="12" s="1"/>
  <c r="C17" i="16" s="1"/>
  <c r="C3" i="12"/>
  <c r="E3" i="12" s="1"/>
  <c r="C15" i="16" s="1"/>
  <c r="C12" i="12"/>
  <c r="E12" i="12" s="1"/>
  <c r="C24" i="16" s="1"/>
  <c r="C8" i="12"/>
  <c r="E8" i="12" s="1"/>
  <c r="C20" i="16" s="1"/>
  <c r="C6" i="12"/>
  <c r="E6" i="12" s="1"/>
  <c r="C18" i="16" s="1"/>
  <c r="C4" i="12"/>
  <c r="E4" i="12" s="1"/>
  <c r="C16" i="16" s="1"/>
  <c r="C2" i="12"/>
  <c r="G13" i="13"/>
  <c r="E2" i="13"/>
  <c r="G25" i="13"/>
  <c r="E14" i="13"/>
  <c r="G25" i="14"/>
  <c r="E14" i="14"/>
  <c r="C13" i="14"/>
  <c r="E13" i="14" s="1"/>
  <c r="C9" i="14"/>
  <c r="E9" i="14" s="1"/>
  <c r="C33" i="16" s="1"/>
  <c r="C10" i="14"/>
  <c r="E10" i="14" s="1"/>
  <c r="C34" i="16" s="1"/>
  <c r="C3" i="14"/>
  <c r="E3" i="14" s="1"/>
  <c r="C27" i="16" s="1"/>
  <c r="C11" i="14"/>
  <c r="E11" i="14" s="1"/>
  <c r="C35" i="16" s="1"/>
  <c r="C7" i="14"/>
  <c r="E7" i="14" s="1"/>
  <c r="C31" i="16" s="1"/>
  <c r="C5" i="14"/>
  <c r="E5" i="14" s="1"/>
  <c r="C29" i="16" s="1"/>
  <c r="C12" i="14"/>
  <c r="E12" i="14" s="1"/>
  <c r="C36" i="16" s="1"/>
  <c r="C8" i="14"/>
  <c r="E8" i="14" s="1"/>
  <c r="C32" i="16" s="1"/>
  <c r="C6" i="14"/>
  <c r="E6" i="14" s="1"/>
  <c r="C30" i="16" s="1"/>
  <c r="C4" i="14"/>
  <c r="E4" i="14" s="1"/>
  <c r="C28" i="16" s="1"/>
  <c r="C2" i="14"/>
  <c r="G13" i="10"/>
  <c r="E2" i="10"/>
  <c r="I13" i="10" s="1"/>
  <c r="G25" i="10"/>
  <c r="E14" i="10"/>
  <c r="I25" i="10" s="1"/>
  <c r="H25" i="8"/>
  <c r="D13" i="8"/>
  <c r="D12" i="8"/>
  <c r="D11" i="8"/>
  <c r="D10" i="8"/>
  <c r="D9" i="8"/>
  <c r="D8" i="8"/>
  <c r="D7" i="8"/>
  <c r="D6" i="8"/>
  <c r="D5" i="8"/>
  <c r="D4" i="8"/>
  <c r="D3" i="8"/>
  <c r="D2" i="8"/>
  <c r="H25" i="7"/>
  <c r="D13" i="7"/>
  <c r="D12" i="7"/>
  <c r="D11" i="7"/>
  <c r="D10" i="7"/>
  <c r="D9" i="7"/>
  <c r="D8" i="7"/>
  <c r="D7" i="7"/>
  <c r="D6" i="7"/>
  <c r="D5" i="7"/>
  <c r="D4" i="7"/>
  <c r="D3" i="7"/>
  <c r="D2" i="7"/>
  <c r="H25" i="6"/>
  <c r="D13" i="6"/>
  <c r="D12" i="6"/>
  <c r="D11" i="6"/>
  <c r="D10" i="6"/>
  <c r="D9" i="6"/>
  <c r="D8" i="6"/>
  <c r="D7" i="6"/>
  <c r="D6" i="6"/>
  <c r="D5" i="6"/>
  <c r="D4" i="6"/>
  <c r="D3" i="6"/>
  <c r="D2" i="6"/>
  <c r="H25" i="5"/>
  <c r="D13" i="5"/>
  <c r="D12" i="5"/>
  <c r="D11" i="5"/>
  <c r="D10" i="5"/>
  <c r="D9" i="5"/>
  <c r="D8" i="5"/>
  <c r="D7" i="5"/>
  <c r="D6" i="5"/>
  <c r="D5" i="5"/>
  <c r="D4" i="5"/>
  <c r="D3" i="5"/>
  <c r="D2" i="5"/>
  <c r="H25" i="4"/>
  <c r="D13" i="4"/>
  <c r="D12" i="4"/>
  <c r="D11" i="4"/>
  <c r="D10" i="4"/>
  <c r="D9" i="4"/>
  <c r="D8" i="4"/>
  <c r="D7" i="4"/>
  <c r="D6" i="4"/>
  <c r="D5" i="4"/>
  <c r="D4" i="4"/>
  <c r="D3" i="4"/>
  <c r="D2" i="4"/>
  <c r="H25" i="3"/>
  <c r="D13" i="3"/>
  <c r="D12" i="3"/>
  <c r="D11" i="3"/>
  <c r="D10" i="3"/>
  <c r="D9" i="3"/>
  <c r="D8" i="3"/>
  <c r="D7" i="3"/>
  <c r="D6" i="3"/>
  <c r="D5" i="3"/>
  <c r="D4" i="3"/>
  <c r="D3" i="3"/>
  <c r="D2" i="3"/>
  <c r="C47" i="16" l="1"/>
  <c r="H13" i="3"/>
  <c r="C40" i="16"/>
  <c r="C9" i="20"/>
  <c r="C37" i="16"/>
  <c r="C49" i="16"/>
  <c r="C45" i="16"/>
  <c r="C44" i="16"/>
  <c r="I25" i="14"/>
  <c r="I13" i="13"/>
  <c r="C42" i="16"/>
  <c r="C39" i="16"/>
  <c r="C48" i="16"/>
  <c r="C46" i="16"/>
  <c r="C43" i="16"/>
  <c r="C41" i="16"/>
  <c r="I25" i="13"/>
  <c r="G13" i="12"/>
  <c r="E2" i="12"/>
  <c r="I13" i="12" s="1"/>
  <c r="G13" i="14"/>
  <c r="E2" i="14"/>
  <c r="H13" i="7"/>
  <c r="H13" i="5"/>
  <c r="H13" i="6"/>
  <c r="H13" i="4"/>
  <c r="H13" i="8"/>
  <c r="C10" i="20" l="1"/>
  <c r="C14" i="16"/>
  <c r="I13" i="14"/>
  <c r="C26" i="16"/>
  <c r="C38" i="16"/>
  <c r="C11" i="20" l="1"/>
  <c r="C24" i="6"/>
  <c r="E24" i="6" s="1"/>
  <c r="C21" i="6"/>
  <c r="E21" i="6" s="1"/>
  <c r="C16" i="6"/>
  <c r="E16" i="6" s="1"/>
  <c r="I2" i="6"/>
  <c r="I4" i="6" s="1"/>
  <c r="I6" i="6" s="1"/>
  <c r="C23" i="6"/>
  <c r="E23" i="6" s="1"/>
  <c r="C18" i="6"/>
  <c r="E18" i="6" s="1"/>
  <c r="C15" i="6"/>
  <c r="E15" i="6" s="1"/>
  <c r="H4" i="6"/>
  <c r="H6" i="6" s="1"/>
  <c r="C22" i="6"/>
  <c r="E22" i="6" s="1"/>
  <c r="C14" i="6"/>
  <c r="C25" i="6"/>
  <c r="E25" i="6" s="1"/>
  <c r="C20" i="6"/>
  <c r="E20" i="6" s="1"/>
  <c r="C17" i="6"/>
  <c r="E17" i="6" s="1"/>
  <c r="C19" i="6"/>
  <c r="E19" i="6" s="1"/>
  <c r="C24" i="4"/>
  <c r="E24" i="4" s="1"/>
  <c r="C21" i="4"/>
  <c r="E21" i="4" s="1"/>
  <c r="C16" i="4"/>
  <c r="E16" i="4" s="1"/>
  <c r="C22" i="4"/>
  <c r="E22" i="4" s="1"/>
  <c r="I6" i="4"/>
  <c r="C23" i="4"/>
  <c r="E23" i="4" s="1"/>
  <c r="C18" i="4"/>
  <c r="E18" i="4" s="1"/>
  <c r="C15" i="4"/>
  <c r="E15" i="4" s="1"/>
  <c r="C19" i="4"/>
  <c r="E19" i="4" s="1"/>
  <c r="C14" i="4"/>
  <c r="C25" i="4"/>
  <c r="E25" i="4" s="1"/>
  <c r="C20" i="4"/>
  <c r="E20" i="4" s="1"/>
  <c r="C17" i="4"/>
  <c r="E17" i="4" s="1"/>
  <c r="H4" i="4"/>
  <c r="H6" i="4" s="1"/>
  <c r="C14" i="3"/>
  <c r="I2" i="3"/>
  <c r="I4" i="3" s="1"/>
  <c r="I6" i="3" s="1"/>
  <c r="C25" i="3"/>
  <c r="E25" i="3" s="1"/>
  <c r="C21" i="3"/>
  <c r="E21" i="3" s="1"/>
  <c r="C17" i="3"/>
  <c r="E17" i="3" s="1"/>
  <c r="H4" i="3"/>
  <c r="H6" i="3" s="1"/>
  <c r="C22" i="3"/>
  <c r="E22" i="3" s="1"/>
  <c r="C24" i="3"/>
  <c r="E24" i="3" s="1"/>
  <c r="C20" i="3"/>
  <c r="E20" i="3" s="1"/>
  <c r="C16" i="3"/>
  <c r="E16" i="3" s="1"/>
  <c r="C18" i="3"/>
  <c r="E18" i="3" s="1"/>
  <c r="C23" i="3"/>
  <c r="E23" i="3" s="1"/>
  <c r="C19" i="3"/>
  <c r="E19" i="3" s="1"/>
  <c r="C15" i="3"/>
  <c r="E15" i="3" s="1"/>
  <c r="H4" i="7"/>
  <c r="H6" i="7" s="1"/>
  <c r="C25" i="7"/>
  <c r="E25" i="7" s="1"/>
  <c r="C20" i="7"/>
  <c r="E20" i="7" s="1"/>
  <c r="C17" i="7"/>
  <c r="E17" i="7" s="1"/>
  <c r="C15" i="7"/>
  <c r="E15" i="7" s="1"/>
  <c r="C22" i="7"/>
  <c r="E22" i="7" s="1"/>
  <c r="C19" i="7"/>
  <c r="E19" i="7" s="1"/>
  <c r="C14" i="7"/>
  <c r="C23" i="7"/>
  <c r="E23" i="7" s="1"/>
  <c r="C18" i="7"/>
  <c r="E18" i="7" s="1"/>
  <c r="C24" i="7"/>
  <c r="E24" i="7" s="1"/>
  <c r="C21" i="7"/>
  <c r="E21" i="7" s="1"/>
  <c r="C16" i="7"/>
  <c r="E16" i="7" s="1"/>
  <c r="I2" i="7"/>
  <c r="I4" i="7" s="1"/>
  <c r="I6" i="7" s="1"/>
  <c r="C12" i="20" l="1"/>
  <c r="C2" i="3"/>
  <c r="C12" i="3"/>
  <c r="C8" i="3"/>
  <c r="C4" i="3"/>
  <c r="C5" i="3"/>
  <c r="C11" i="3"/>
  <c r="C7" i="3"/>
  <c r="C3" i="3"/>
  <c r="C13" i="3"/>
  <c r="C9" i="3"/>
  <c r="C10" i="3"/>
  <c r="C6" i="3"/>
  <c r="G25" i="3"/>
  <c r="E14" i="7"/>
  <c r="G25" i="7"/>
  <c r="E14" i="6"/>
  <c r="G25" i="6"/>
  <c r="C13" i="7"/>
  <c r="E13" i="7" s="1"/>
  <c r="C3" i="7"/>
  <c r="E3" i="7" s="1"/>
  <c r="C2" i="7"/>
  <c r="C10" i="7"/>
  <c r="E10" i="7" s="1"/>
  <c r="C8" i="7"/>
  <c r="E8" i="7" s="1"/>
  <c r="C11" i="7"/>
  <c r="E11" i="7" s="1"/>
  <c r="C6" i="7"/>
  <c r="E6" i="7" s="1"/>
  <c r="C7" i="7"/>
  <c r="E7" i="7" s="1"/>
  <c r="C5" i="7"/>
  <c r="E5" i="7" s="1"/>
  <c r="C9" i="7"/>
  <c r="E9" i="7" s="1"/>
  <c r="C4" i="7"/>
  <c r="E4" i="7" s="1"/>
  <c r="C12" i="7"/>
  <c r="E12" i="7" s="1"/>
  <c r="E14" i="4"/>
  <c r="G25" i="4"/>
  <c r="C10" i="6"/>
  <c r="E10" i="6" s="1"/>
  <c r="C3" i="6"/>
  <c r="E3" i="6" s="1"/>
  <c r="C4" i="6"/>
  <c r="E4" i="6" s="1"/>
  <c r="C5" i="6"/>
  <c r="E5" i="6" s="1"/>
  <c r="C11" i="6"/>
  <c r="E11" i="6" s="1"/>
  <c r="C12" i="6"/>
  <c r="E12" i="6" s="1"/>
  <c r="C2" i="6"/>
  <c r="C13" i="6"/>
  <c r="E13" i="6" s="1"/>
  <c r="C7" i="6"/>
  <c r="E7" i="6" s="1"/>
  <c r="C8" i="6"/>
  <c r="E8" i="6" s="1"/>
  <c r="C9" i="6"/>
  <c r="E9" i="6" s="1"/>
  <c r="C6" i="6"/>
  <c r="E6" i="6" s="1"/>
  <c r="C23" i="5"/>
  <c r="E23" i="5" s="1"/>
  <c r="C20" i="5"/>
  <c r="E20" i="5" s="1"/>
  <c r="C15" i="5"/>
  <c r="E15" i="5" s="1"/>
  <c r="H4" i="5"/>
  <c r="H6" i="5" s="1"/>
  <c r="C18" i="5"/>
  <c r="E18" i="5" s="1"/>
  <c r="C25" i="5"/>
  <c r="E25" i="5" s="1"/>
  <c r="C22" i="5"/>
  <c r="E22" i="5" s="1"/>
  <c r="C17" i="5"/>
  <c r="E17" i="5" s="1"/>
  <c r="C14" i="5"/>
  <c r="C21" i="5"/>
  <c r="E21" i="5" s="1"/>
  <c r="C24" i="5"/>
  <c r="E24" i="5" s="1"/>
  <c r="C19" i="5"/>
  <c r="E19" i="5" s="1"/>
  <c r="C16" i="5"/>
  <c r="E16" i="5" s="1"/>
  <c r="I2" i="5"/>
  <c r="I4" i="5" s="1"/>
  <c r="I6" i="5" s="1"/>
  <c r="C10" i="4"/>
  <c r="E10" i="4" s="1"/>
  <c r="C6" i="4"/>
  <c r="E6" i="4" s="1"/>
  <c r="C7" i="4"/>
  <c r="E7" i="4" s="1"/>
  <c r="C8" i="4"/>
  <c r="E8" i="4" s="1"/>
  <c r="C11" i="4"/>
  <c r="E11" i="4" s="1"/>
  <c r="C4" i="4"/>
  <c r="E4" i="4" s="1"/>
  <c r="C5" i="4"/>
  <c r="E5" i="4" s="1"/>
  <c r="C12" i="4"/>
  <c r="E12" i="4" s="1"/>
  <c r="C2" i="4"/>
  <c r="C3" i="4"/>
  <c r="E3" i="4" s="1"/>
  <c r="C9" i="4"/>
  <c r="E9" i="4" s="1"/>
  <c r="C13" i="4"/>
  <c r="E13" i="4" s="1"/>
  <c r="H4" i="8"/>
  <c r="H6" i="8" s="1"/>
  <c r="C25" i="8"/>
  <c r="E25" i="8" s="1"/>
  <c r="C21" i="8"/>
  <c r="E21" i="8" s="1"/>
  <c r="C17" i="8"/>
  <c r="E17" i="8" s="1"/>
  <c r="C24" i="8"/>
  <c r="E24" i="8" s="1"/>
  <c r="C20" i="8"/>
  <c r="E20" i="8" s="1"/>
  <c r="C16" i="8"/>
  <c r="E16" i="8" s="1"/>
  <c r="C22" i="8"/>
  <c r="E22" i="8" s="1"/>
  <c r="C14" i="8"/>
  <c r="C23" i="8"/>
  <c r="E23" i="8" s="1"/>
  <c r="C19" i="8"/>
  <c r="E19" i="8" s="1"/>
  <c r="C15" i="8"/>
  <c r="E15" i="8" s="1"/>
  <c r="C18" i="8"/>
  <c r="E18" i="8" s="1"/>
  <c r="I2" i="8"/>
  <c r="I4" i="8" s="1"/>
  <c r="I6" i="8" s="1"/>
  <c r="C99" i="16" l="1"/>
  <c r="C100" i="16"/>
  <c r="C13" i="20"/>
  <c r="C103" i="16"/>
  <c r="C107" i="16"/>
  <c r="C106" i="16"/>
  <c r="C109" i="16"/>
  <c r="C101" i="16"/>
  <c r="C105" i="16"/>
  <c r="C104" i="16"/>
  <c r="C108" i="16"/>
  <c r="C102" i="16"/>
  <c r="I25" i="4"/>
  <c r="E2" i="7"/>
  <c r="G13" i="7"/>
  <c r="I25" i="6"/>
  <c r="E14" i="5"/>
  <c r="G25" i="5"/>
  <c r="C11" i="8"/>
  <c r="E11" i="8" s="1"/>
  <c r="C119" i="16" s="1"/>
  <c r="C12" i="8"/>
  <c r="E12" i="8" s="1"/>
  <c r="C120" i="16" s="1"/>
  <c r="C10" i="8"/>
  <c r="E10" i="8" s="1"/>
  <c r="C118" i="16" s="1"/>
  <c r="C4" i="8"/>
  <c r="E4" i="8" s="1"/>
  <c r="C112" i="16" s="1"/>
  <c r="C7" i="8"/>
  <c r="E7" i="8" s="1"/>
  <c r="C115" i="16" s="1"/>
  <c r="C8" i="8"/>
  <c r="E8" i="8" s="1"/>
  <c r="C116" i="16" s="1"/>
  <c r="C2" i="8"/>
  <c r="C13" i="8"/>
  <c r="E13" i="8" s="1"/>
  <c r="C121" i="16" s="1"/>
  <c r="C5" i="8"/>
  <c r="E5" i="8" s="1"/>
  <c r="C113" i="16" s="1"/>
  <c r="C6" i="8"/>
  <c r="E6" i="8" s="1"/>
  <c r="C114" i="16" s="1"/>
  <c r="C9" i="8"/>
  <c r="E9" i="8" s="1"/>
  <c r="C117" i="16" s="1"/>
  <c r="C3" i="8"/>
  <c r="E3" i="8" s="1"/>
  <c r="C111" i="16" s="1"/>
  <c r="E14" i="8"/>
  <c r="G25" i="8"/>
  <c r="E2" i="4"/>
  <c r="I13" i="4" s="1"/>
  <c r="G13" i="4"/>
  <c r="E2" i="6"/>
  <c r="G13" i="6"/>
  <c r="I25" i="7"/>
  <c r="G13" i="3"/>
  <c r="C13" i="5"/>
  <c r="E13" i="5" s="1"/>
  <c r="C85" i="16" s="1"/>
  <c r="C7" i="5"/>
  <c r="E7" i="5" s="1"/>
  <c r="C79" i="16" s="1"/>
  <c r="C8" i="5"/>
  <c r="E8" i="5" s="1"/>
  <c r="C80" i="16" s="1"/>
  <c r="C9" i="5"/>
  <c r="E9" i="5" s="1"/>
  <c r="C81" i="16" s="1"/>
  <c r="C5" i="5"/>
  <c r="E5" i="5" s="1"/>
  <c r="C77" i="16" s="1"/>
  <c r="C6" i="5"/>
  <c r="E6" i="5" s="1"/>
  <c r="C78" i="16" s="1"/>
  <c r="C10" i="5"/>
  <c r="E10" i="5" s="1"/>
  <c r="C82" i="16" s="1"/>
  <c r="C12" i="5"/>
  <c r="E12" i="5" s="1"/>
  <c r="C84" i="16" s="1"/>
  <c r="C3" i="5"/>
  <c r="E3" i="5" s="1"/>
  <c r="C75" i="16" s="1"/>
  <c r="C4" i="5"/>
  <c r="E4" i="5" s="1"/>
  <c r="C76" i="16" s="1"/>
  <c r="C11" i="5"/>
  <c r="E11" i="5" s="1"/>
  <c r="C83" i="16" s="1"/>
  <c r="C2" i="5"/>
  <c r="C128" i="16" l="1"/>
  <c r="C123" i="16"/>
  <c r="C132" i="16"/>
  <c r="I25" i="8"/>
  <c r="C14" i="20"/>
  <c r="C126" i="16"/>
  <c r="C125" i="16"/>
  <c r="C129" i="16"/>
  <c r="C133" i="16"/>
  <c r="C131" i="16"/>
  <c r="C130" i="16"/>
  <c r="C127" i="16"/>
  <c r="C124" i="16"/>
  <c r="I13" i="7"/>
  <c r="C98" i="16"/>
  <c r="C96" i="16"/>
  <c r="C93" i="16"/>
  <c r="C97" i="16"/>
  <c r="C95" i="16"/>
  <c r="C87" i="16"/>
  <c r="C88" i="16"/>
  <c r="C92" i="16"/>
  <c r="C89" i="16"/>
  <c r="C94" i="16"/>
  <c r="C91" i="16"/>
  <c r="C90" i="16"/>
  <c r="I13" i="6"/>
  <c r="G13" i="5"/>
  <c r="E2" i="5"/>
  <c r="C74" i="16" s="1"/>
  <c r="G13" i="8"/>
  <c r="E2" i="8"/>
  <c r="C110" i="16" s="1"/>
  <c r="I25" i="5"/>
  <c r="C15" i="20" l="1"/>
  <c r="C122" i="16"/>
  <c r="C86" i="16"/>
  <c r="I13" i="8"/>
  <c r="I13" i="5"/>
  <c r="C16" i="20" l="1"/>
  <c r="A25" i="16"/>
  <c r="A37" i="16" s="1"/>
  <c r="A49" i="16" s="1"/>
  <c r="A61" i="16" s="1"/>
  <c r="A73" i="16" s="1"/>
  <c r="A85" i="16" s="1"/>
  <c r="A97" i="16" s="1"/>
  <c r="A109" i="16" s="1"/>
  <c r="A121" i="16" s="1"/>
  <c r="A133" i="16" s="1"/>
  <c r="A145" i="16" s="1"/>
  <c r="A157" i="16" s="1"/>
  <c r="A169" i="16" s="1"/>
  <c r="A181" i="16" s="1"/>
  <c r="A193" i="16" s="1"/>
  <c r="A205" i="16" s="1"/>
  <c r="A217" i="16" s="1"/>
  <c r="A229" i="16" s="1"/>
  <c r="A241" i="16" s="1"/>
  <c r="A24" i="16"/>
  <c r="A36" i="16" s="1"/>
  <c r="A48" i="16" s="1"/>
  <c r="A60" i="16" s="1"/>
  <c r="A72" i="16" s="1"/>
  <c r="A84" i="16" s="1"/>
  <c r="A96" i="16" s="1"/>
  <c r="A108" i="16" s="1"/>
  <c r="A120" i="16" s="1"/>
  <c r="A132" i="16" s="1"/>
  <c r="A144" i="16" s="1"/>
  <c r="A156" i="16" s="1"/>
  <c r="A168" i="16" s="1"/>
  <c r="A180" i="16" s="1"/>
  <c r="A192" i="16" s="1"/>
  <c r="A204" i="16" s="1"/>
  <c r="A216" i="16" s="1"/>
  <c r="A228" i="16" s="1"/>
  <c r="A240" i="16" s="1"/>
  <c r="A23" i="16"/>
  <c r="A35" i="16" s="1"/>
  <c r="A47" i="16" s="1"/>
  <c r="A59" i="16" s="1"/>
  <c r="A71" i="16" s="1"/>
  <c r="A83" i="16" s="1"/>
  <c r="A95" i="16" s="1"/>
  <c r="A107" i="16" s="1"/>
  <c r="A119" i="16" s="1"/>
  <c r="A131" i="16" s="1"/>
  <c r="A143" i="16" s="1"/>
  <c r="A155" i="16" s="1"/>
  <c r="A167" i="16" s="1"/>
  <c r="A179" i="16" s="1"/>
  <c r="A191" i="16" s="1"/>
  <c r="A203" i="16" s="1"/>
  <c r="A215" i="16" s="1"/>
  <c r="A227" i="16" s="1"/>
  <c r="A239" i="16" s="1"/>
  <c r="A22" i="16"/>
  <c r="A34" i="16" s="1"/>
  <c r="A46" i="16" s="1"/>
  <c r="A58" i="16" s="1"/>
  <c r="A70" i="16" s="1"/>
  <c r="A82" i="16" s="1"/>
  <c r="A94" i="16" s="1"/>
  <c r="A106" i="16" s="1"/>
  <c r="A118" i="16" s="1"/>
  <c r="A130" i="16" s="1"/>
  <c r="A142" i="16" s="1"/>
  <c r="A154" i="16" s="1"/>
  <c r="A166" i="16" s="1"/>
  <c r="A178" i="16" s="1"/>
  <c r="A190" i="16" s="1"/>
  <c r="A202" i="16" s="1"/>
  <c r="A214" i="16" s="1"/>
  <c r="A226" i="16" s="1"/>
  <c r="A238" i="16" s="1"/>
  <c r="A21" i="16"/>
  <c r="A33" i="16" s="1"/>
  <c r="A45" i="16" s="1"/>
  <c r="A57" i="16" s="1"/>
  <c r="A69" i="16" s="1"/>
  <c r="A81" i="16" s="1"/>
  <c r="A93" i="16" s="1"/>
  <c r="A105" i="16" s="1"/>
  <c r="A117" i="16" s="1"/>
  <c r="A129" i="16" s="1"/>
  <c r="A141" i="16" s="1"/>
  <c r="A153" i="16" s="1"/>
  <c r="A165" i="16" s="1"/>
  <c r="A177" i="16" s="1"/>
  <c r="A189" i="16" s="1"/>
  <c r="A201" i="16" s="1"/>
  <c r="A213" i="16" s="1"/>
  <c r="A225" i="16" s="1"/>
  <c r="A237" i="16" s="1"/>
  <c r="A20" i="16"/>
  <c r="A32" i="16" s="1"/>
  <c r="A44" i="16" s="1"/>
  <c r="A56" i="16" s="1"/>
  <c r="A68" i="16" s="1"/>
  <c r="A80" i="16" s="1"/>
  <c r="A92" i="16" s="1"/>
  <c r="A104" i="16" s="1"/>
  <c r="A116" i="16" s="1"/>
  <c r="A128" i="16" s="1"/>
  <c r="A140" i="16" s="1"/>
  <c r="A152" i="16" s="1"/>
  <c r="A164" i="16" s="1"/>
  <c r="A176" i="16" s="1"/>
  <c r="A188" i="16" s="1"/>
  <c r="A200" i="16" s="1"/>
  <c r="A212" i="16" s="1"/>
  <c r="A224" i="16" s="1"/>
  <c r="A236" i="16" s="1"/>
  <c r="A19" i="16"/>
  <c r="A31" i="16" s="1"/>
  <c r="A43" i="16" s="1"/>
  <c r="A55" i="16" s="1"/>
  <c r="A67" i="16" s="1"/>
  <c r="A79" i="16" s="1"/>
  <c r="A91" i="16" s="1"/>
  <c r="A103" i="16" s="1"/>
  <c r="A115" i="16" s="1"/>
  <c r="A127" i="16" s="1"/>
  <c r="A139" i="16" s="1"/>
  <c r="A151" i="16" s="1"/>
  <c r="A163" i="16" s="1"/>
  <c r="A175" i="16" s="1"/>
  <c r="A187" i="16" s="1"/>
  <c r="A199" i="16" s="1"/>
  <c r="A211" i="16" s="1"/>
  <c r="A223" i="16" s="1"/>
  <c r="A235" i="16" s="1"/>
  <c r="A18" i="16"/>
  <c r="A30" i="16" s="1"/>
  <c r="A42" i="16" s="1"/>
  <c r="A54" i="16" s="1"/>
  <c r="A66" i="16" s="1"/>
  <c r="A78" i="16" s="1"/>
  <c r="A90" i="16" s="1"/>
  <c r="A102" i="16" s="1"/>
  <c r="A114" i="16" s="1"/>
  <c r="A126" i="16" s="1"/>
  <c r="A138" i="16" s="1"/>
  <c r="A150" i="16" s="1"/>
  <c r="A162" i="16" s="1"/>
  <c r="A174" i="16" s="1"/>
  <c r="A186" i="16" s="1"/>
  <c r="A198" i="16" s="1"/>
  <c r="A210" i="16" s="1"/>
  <c r="A222" i="16" s="1"/>
  <c r="A234" i="16" s="1"/>
  <c r="A17" i="16"/>
  <c r="A29" i="16" s="1"/>
  <c r="A41" i="16" s="1"/>
  <c r="A53" i="16" s="1"/>
  <c r="A65" i="16" s="1"/>
  <c r="A77" i="16" s="1"/>
  <c r="A89" i="16" s="1"/>
  <c r="A101" i="16" s="1"/>
  <c r="A113" i="16" s="1"/>
  <c r="A125" i="16" s="1"/>
  <c r="A137" i="16" s="1"/>
  <c r="A149" i="16" s="1"/>
  <c r="A161" i="16" s="1"/>
  <c r="A173" i="16" s="1"/>
  <c r="A185" i="16" s="1"/>
  <c r="A197" i="16" s="1"/>
  <c r="A209" i="16" s="1"/>
  <c r="A221" i="16" s="1"/>
  <c r="A233" i="16" s="1"/>
  <c r="A16" i="16"/>
  <c r="A28" i="16" s="1"/>
  <c r="A40" i="16" s="1"/>
  <c r="A52" i="16" s="1"/>
  <c r="A64" i="16" s="1"/>
  <c r="A76" i="16" s="1"/>
  <c r="A88" i="16" s="1"/>
  <c r="A100" i="16" s="1"/>
  <c r="A112" i="16" s="1"/>
  <c r="A124" i="16" s="1"/>
  <c r="A136" i="16" s="1"/>
  <c r="A148" i="16" s="1"/>
  <c r="A160" i="16" s="1"/>
  <c r="A172" i="16" s="1"/>
  <c r="A184" i="16" s="1"/>
  <c r="A196" i="16" s="1"/>
  <c r="A208" i="16" s="1"/>
  <c r="A220" i="16" s="1"/>
  <c r="A232" i="16" s="1"/>
  <c r="A15" i="16"/>
  <c r="A27" i="16" s="1"/>
  <c r="A39" i="16" s="1"/>
  <c r="A51" i="16" s="1"/>
  <c r="A63" i="16" s="1"/>
  <c r="A75" i="16" s="1"/>
  <c r="A87" i="16" s="1"/>
  <c r="A99" i="16" s="1"/>
  <c r="A111" i="16" s="1"/>
  <c r="A123" i="16" s="1"/>
  <c r="A135" i="16" s="1"/>
  <c r="A147" i="16" s="1"/>
  <c r="A159" i="16" s="1"/>
  <c r="A171" i="16" s="1"/>
  <c r="A183" i="16" s="1"/>
  <c r="A195" i="16" s="1"/>
  <c r="A207" i="16" s="1"/>
  <c r="A219" i="16" s="1"/>
  <c r="A231" i="16" s="1"/>
  <c r="B14" i="16"/>
  <c r="B26" i="16" s="1"/>
  <c r="B38" i="16" s="1"/>
  <c r="B50" i="16" s="1"/>
  <c r="B62" i="16" s="1"/>
  <c r="B74" i="16" s="1"/>
  <c r="B86" i="16" s="1"/>
  <c r="B98" i="16" s="1"/>
  <c r="B110" i="16" s="1"/>
  <c r="B122" i="16" s="1"/>
  <c r="B134" i="16" s="1"/>
  <c r="B146" i="16" s="1"/>
  <c r="B158" i="16" s="1"/>
  <c r="B170" i="16" s="1"/>
  <c r="B182" i="16" s="1"/>
  <c r="B194" i="16" s="1"/>
  <c r="B206" i="16" s="1"/>
  <c r="B218" i="16" s="1"/>
  <c r="B230" i="16" s="1"/>
  <c r="A14" i="16"/>
  <c r="B3" i="16"/>
  <c r="C17" i="20" l="1"/>
  <c r="A26" i="16"/>
  <c r="A38" i="16" s="1"/>
  <c r="A50" i="16" s="1"/>
  <c r="A62" i="16" s="1"/>
  <c r="A74" i="16" s="1"/>
  <c r="A86" i="16" s="1"/>
  <c r="A98" i="16" s="1"/>
  <c r="A110" i="16" s="1"/>
  <c r="A122" i="16" s="1"/>
  <c r="A134" i="16" s="1"/>
  <c r="A146" i="16" s="1"/>
  <c r="A158" i="16" s="1"/>
  <c r="A170" i="16" s="1"/>
  <c r="A182" i="16" s="1"/>
  <c r="A194" i="16" s="1"/>
  <c r="A206" i="16" s="1"/>
  <c r="A218" i="16" s="1"/>
  <c r="A230" i="16" s="1"/>
  <c r="B15" i="16"/>
  <c r="B27" i="16" s="1"/>
  <c r="B39" i="16" s="1"/>
  <c r="B51" i="16" s="1"/>
  <c r="B63" i="16" s="1"/>
  <c r="B75" i="16" s="1"/>
  <c r="B87" i="16" s="1"/>
  <c r="B99" i="16" s="1"/>
  <c r="B111" i="16" s="1"/>
  <c r="B123" i="16" s="1"/>
  <c r="B135" i="16" s="1"/>
  <c r="B147" i="16" s="1"/>
  <c r="B159" i="16" s="1"/>
  <c r="B171" i="16" s="1"/>
  <c r="B183" i="16" s="1"/>
  <c r="B195" i="16" s="1"/>
  <c r="B207" i="16" s="1"/>
  <c r="B219" i="16" s="1"/>
  <c r="B231" i="16" s="1"/>
  <c r="B4" i="16"/>
  <c r="C18" i="20" l="1"/>
  <c r="B16" i="16"/>
  <c r="B28" i="16" s="1"/>
  <c r="B40" i="16" s="1"/>
  <c r="B52" i="16" s="1"/>
  <c r="B64" i="16" s="1"/>
  <c r="B76" i="16" s="1"/>
  <c r="B88" i="16" s="1"/>
  <c r="B100" i="16" s="1"/>
  <c r="B112" i="16" s="1"/>
  <c r="B124" i="16" s="1"/>
  <c r="B136" i="16" s="1"/>
  <c r="B148" i="16" s="1"/>
  <c r="B160" i="16" s="1"/>
  <c r="B172" i="16" s="1"/>
  <c r="B184" i="16" s="1"/>
  <c r="B196" i="16" s="1"/>
  <c r="B208" i="16" s="1"/>
  <c r="B220" i="16" s="1"/>
  <c r="B232" i="16" s="1"/>
  <c r="B5" i="16"/>
  <c r="C19" i="20" l="1"/>
  <c r="C20" i="20" s="1"/>
  <c r="C21" i="20" s="1"/>
  <c r="C22" i="20" s="1"/>
  <c r="C23" i="20" s="1"/>
  <c r="C24" i="20" s="1"/>
  <c r="B6" i="16"/>
  <c r="B17" i="16"/>
  <c r="B29" i="16" s="1"/>
  <c r="B41" i="16" s="1"/>
  <c r="B53" i="16" s="1"/>
  <c r="B65" i="16" s="1"/>
  <c r="B77" i="16" s="1"/>
  <c r="B89" i="16" s="1"/>
  <c r="B101" i="16" s="1"/>
  <c r="B113" i="16" s="1"/>
  <c r="B125" i="16" s="1"/>
  <c r="B137" i="16" s="1"/>
  <c r="B149" i="16" s="1"/>
  <c r="B161" i="16" s="1"/>
  <c r="B173" i="16" s="1"/>
  <c r="B185" i="16" s="1"/>
  <c r="B197" i="16" s="1"/>
  <c r="B209" i="16" s="1"/>
  <c r="B221" i="16" s="1"/>
  <c r="B233" i="16" s="1"/>
  <c r="B18" i="16" l="1"/>
  <c r="B30" i="16" s="1"/>
  <c r="B42" i="16" s="1"/>
  <c r="B54" i="16" s="1"/>
  <c r="B66" i="16" s="1"/>
  <c r="B78" i="16" s="1"/>
  <c r="B90" i="16" s="1"/>
  <c r="B102" i="16" s="1"/>
  <c r="B114" i="16" s="1"/>
  <c r="B126" i="16" s="1"/>
  <c r="B138" i="16" s="1"/>
  <c r="B150" i="16" s="1"/>
  <c r="B162" i="16" s="1"/>
  <c r="B174" i="16" s="1"/>
  <c r="B186" i="16" s="1"/>
  <c r="B198" i="16" s="1"/>
  <c r="B210" i="16" s="1"/>
  <c r="B222" i="16" s="1"/>
  <c r="B234" i="16" s="1"/>
  <c r="B7" i="16"/>
  <c r="B19" i="16" l="1"/>
  <c r="B31" i="16" s="1"/>
  <c r="B43" i="16" s="1"/>
  <c r="B55" i="16" s="1"/>
  <c r="B67" i="16" s="1"/>
  <c r="B79" i="16" s="1"/>
  <c r="B91" i="16" s="1"/>
  <c r="B103" i="16" s="1"/>
  <c r="B115" i="16" s="1"/>
  <c r="B127" i="16" s="1"/>
  <c r="B139" i="16" s="1"/>
  <c r="B151" i="16" s="1"/>
  <c r="B163" i="16" s="1"/>
  <c r="B175" i="16" s="1"/>
  <c r="B187" i="16" s="1"/>
  <c r="B199" i="16" s="1"/>
  <c r="B211" i="16" s="1"/>
  <c r="B223" i="16" s="1"/>
  <c r="B235" i="16" s="1"/>
  <c r="B8" i="16"/>
  <c r="B20" i="16" l="1"/>
  <c r="B32" i="16" s="1"/>
  <c r="B44" i="16" s="1"/>
  <c r="B56" i="16" s="1"/>
  <c r="B68" i="16" s="1"/>
  <c r="B80" i="16" s="1"/>
  <c r="B92" i="16" s="1"/>
  <c r="B104" i="16" s="1"/>
  <c r="B116" i="16" s="1"/>
  <c r="B128" i="16" s="1"/>
  <c r="B140" i="16" s="1"/>
  <c r="B152" i="16" s="1"/>
  <c r="B164" i="16" s="1"/>
  <c r="B176" i="16" s="1"/>
  <c r="B188" i="16" s="1"/>
  <c r="B200" i="16" s="1"/>
  <c r="B212" i="16" s="1"/>
  <c r="B224" i="16" s="1"/>
  <c r="B236" i="16" s="1"/>
  <c r="B9" i="16"/>
  <c r="B10" i="16" l="1"/>
  <c r="B21" i="16"/>
  <c r="B33" i="16" s="1"/>
  <c r="B45" i="16" s="1"/>
  <c r="B57" i="16" s="1"/>
  <c r="B69" i="16" s="1"/>
  <c r="B81" i="16" s="1"/>
  <c r="B93" i="16" s="1"/>
  <c r="B105" i="16" s="1"/>
  <c r="B117" i="16" s="1"/>
  <c r="B129" i="16" s="1"/>
  <c r="B141" i="16" s="1"/>
  <c r="B153" i="16" s="1"/>
  <c r="B165" i="16" s="1"/>
  <c r="B177" i="16" s="1"/>
  <c r="B189" i="16" s="1"/>
  <c r="B201" i="16" s="1"/>
  <c r="B213" i="16" s="1"/>
  <c r="B225" i="16" s="1"/>
  <c r="B237" i="16" s="1"/>
  <c r="B22" i="16" l="1"/>
  <c r="B34" i="16" s="1"/>
  <c r="B46" i="16" s="1"/>
  <c r="B58" i="16" s="1"/>
  <c r="B70" i="16" s="1"/>
  <c r="B82" i="16" s="1"/>
  <c r="B94" i="16" s="1"/>
  <c r="B106" i="16" s="1"/>
  <c r="B118" i="16" s="1"/>
  <c r="B130" i="16" s="1"/>
  <c r="B142" i="16" s="1"/>
  <c r="B154" i="16" s="1"/>
  <c r="B166" i="16" s="1"/>
  <c r="B178" i="16" s="1"/>
  <c r="B190" i="16" s="1"/>
  <c r="B202" i="16" s="1"/>
  <c r="B214" i="16" s="1"/>
  <c r="B226" i="16" s="1"/>
  <c r="B238" i="16" s="1"/>
  <c r="B11" i="16"/>
  <c r="B23" i="16" l="1"/>
  <c r="B35" i="16" s="1"/>
  <c r="B47" i="16" s="1"/>
  <c r="B59" i="16" s="1"/>
  <c r="B71" i="16" s="1"/>
  <c r="B83" i="16" s="1"/>
  <c r="B95" i="16" s="1"/>
  <c r="B107" i="16" s="1"/>
  <c r="B119" i="16" s="1"/>
  <c r="B131" i="16" s="1"/>
  <c r="B143" i="16" s="1"/>
  <c r="B155" i="16" s="1"/>
  <c r="B167" i="16" s="1"/>
  <c r="B179" i="16" s="1"/>
  <c r="B191" i="16" s="1"/>
  <c r="B203" i="16" s="1"/>
  <c r="B215" i="16" s="1"/>
  <c r="B227" i="16" s="1"/>
  <c r="B239" i="16" s="1"/>
  <c r="B12" i="16"/>
  <c r="E2" i="3"/>
  <c r="C50" i="16" s="1"/>
  <c r="E3" i="3"/>
  <c r="C63" i="16" s="1"/>
  <c r="E6" i="3"/>
  <c r="C66" i="16" s="1"/>
  <c r="E10" i="3"/>
  <c r="C70" i="16" s="1"/>
  <c r="E14" i="3"/>
  <c r="C62" i="16" s="1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25" i="7"/>
  <c r="A25" i="7"/>
  <c r="B24" i="7"/>
  <c r="A24" i="7"/>
  <c r="B23" i="7"/>
  <c r="A23" i="7"/>
  <c r="B22" i="7"/>
  <c r="A22" i="7"/>
  <c r="B21" i="7"/>
  <c r="A21" i="7"/>
  <c r="B20" i="7"/>
  <c r="A20" i="7"/>
  <c r="B19" i="7"/>
  <c r="A19" i="7"/>
  <c r="B18" i="7"/>
  <c r="A18" i="7"/>
  <c r="B17" i="7"/>
  <c r="A17" i="7"/>
  <c r="B16" i="7"/>
  <c r="A16" i="7"/>
  <c r="B15" i="7"/>
  <c r="A15" i="7"/>
  <c r="B14" i="7"/>
  <c r="A14" i="7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25" i="4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A14" i="3"/>
  <c r="A15" i="3"/>
  <c r="A16" i="3"/>
  <c r="A17" i="3"/>
  <c r="A18" i="3"/>
  <c r="A19" i="3"/>
  <c r="A20" i="3"/>
  <c r="A21" i="3"/>
  <c r="A22" i="3"/>
  <c r="A23" i="3"/>
  <c r="A24" i="3"/>
  <c r="A25" i="3"/>
  <c r="B14" i="3"/>
  <c r="B25" i="3"/>
  <c r="I25" i="3" l="1"/>
  <c r="C4" i="16"/>
  <c r="D4" i="16" s="1"/>
  <c r="H4" i="16" s="1"/>
  <c r="I4" i="16" s="1"/>
  <c r="J4" i="16" s="1"/>
  <c r="C11" i="16"/>
  <c r="D11" i="16" s="1"/>
  <c r="H11" i="16" s="1"/>
  <c r="I11" i="16" s="1"/>
  <c r="J11" i="16" s="1"/>
  <c r="C6" i="16"/>
  <c r="D6" i="16" s="1"/>
  <c r="H6" i="16" s="1"/>
  <c r="I6" i="16" s="1"/>
  <c r="J6" i="16" s="1"/>
  <c r="C5" i="16"/>
  <c r="D5" i="16" s="1"/>
  <c r="H5" i="16" s="1"/>
  <c r="I5" i="16" s="1"/>
  <c r="J5" i="16" s="1"/>
  <c r="C7" i="16"/>
  <c r="D7" i="16" s="1"/>
  <c r="H7" i="16" s="1"/>
  <c r="I7" i="16" s="1"/>
  <c r="J7" i="16" s="1"/>
  <c r="C3" i="16"/>
  <c r="D3" i="16" s="1"/>
  <c r="H3" i="16" s="1"/>
  <c r="I3" i="16" s="1"/>
  <c r="J3" i="16" s="1"/>
  <c r="C8" i="16"/>
  <c r="D8" i="16" s="1"/>
  <c r="H8" i="16" s="1"/>
  <c r="I8" i="16" s="1"/>
  <c r="J8" i="16" s="1"/>
  <c r="C13" i="16"/>
  <c r="D13" i="16" s="1"/>
  <c r="H13" i="16" s="1"/>
  <c r="I13" i="16" s="1"/>
  <c r="J13" i="16" s="1"/>
  <c r="C12" i="16"/>
  <c r="D12" i="16" s="1"/>
  <c r="H12" i="16" s="1"/>
  <c r="I12" i="16" s="1"/>
  <c r="J12" i="16" s="1"/>
  <c r="C2" i="16"/>
  <c r="D2" i="16" s="1"/>
  <c r="C10" i="16"/>
  <c r="D10" i="16" s="1"/>
  <c r="H10" i="16" s="1"/>
  <c r="I10" i="16" s="1"/>
  <c r="J10" i="16" s="1"/>
  <c r="C9" i="16"/>
  <c r="D9" i="16" s="1"/>
  <c r="H9" i="16" s="1"/>
  <c r="I9" i="16" s="1"/>
  <c r="J9" i="16" s="1"/>
  <c r="B24" i="16"/>
  <c r="B36" i="16" s="1"/>
  <c r="B48" i="16" s="1"/>
  <c r="B60" i="16" s="1"/>
  <c r="B72" i="16" s="1"/>
  <c r="B84" i="16" s="1"/>
  <c r="B96" i="16" s="1"/>
  <c r="B108" i="16" s="1"/>
  <c r="B120" i="16" s="1"/>
  <c r="B132" i="16" s="1"/>
  <c r="B144" i="16" s="1"/>
  <c r="B156" i="16" s="1"/>
  <c r="B168" i="16" s="1"/>
  <c r="B180" i="16" s="1"/>
  <c r="B192" i="16" s="1"/>
  <c r="B204" i="16" s="1"/>
  <c r="B216" i="16" s="1"/>
  <c r="B228" i="16" s="1"/>
  <c r="B240" i="16" s="1"/>
  <c r="B13" i="16"/>
  <c r="B25" i="16" s="1"/>
  <c r="B37" i="16" s="1"/>
  <c r="B49" i="16" s="1"/>
  <c r="B61" i="16" s="1"/>
  <c r="B73" i="16" s="1"/>
  <c r="B85" i="16" s="1"/>
  <c r="B97" i="16" s="1"/>
  <c r="B109" i="16" s="1"/>
  <c r="B121" i="16" s="1"/>
  <c r="B133" i="16" s="1"/>
  <c r="B145" i="16" s="1"/>
  <c r="B157" i="16" s="1"/>
  <c r="B169" i="16" s="1"/>
  <c r="B181" i="16" s="1"/>
  <c r="B193" i="16" s="1"/>
  <c r="B205" i="16" s="1"/>
  <c r="B217" i="16" s="1"/>
  <c r="B229" i="16" s="1"/>
  <c r="B241" i="16" s="1"/>
  <c r="E13" i="3"/>
  <c r="C73" i="16" s="1"/>
  <c r="E9" i="3"/>
  <c r="C69" i="16" s="1"/>
  <c r="E5" i="3"/>
  <c r="C65" i="16" s="1"/>
  <c r="E12" i="3"/>
  <c r="C72" i="16" s="1"/>
  <c r="E8" i="3"/>
  <c r="C68" i="16" s="1"/>
  <c r="E4" i="3"/>
  <c r="C64" i="16" s="1"/>
  <c r="E11" i="3"/>
  <c r="C71" i="16" s="1"/>
  <c r="E7" i="3"/>
  <c r="C67" i="16" s="1"/>
  <c r="B20" i="3"/>
  <c r="B16" i="3"/>
  <c r="B22" i="3"/>
  <c r="B18" i="3"/>
  <c r="B21" i="3"/>
  <c r="B17" i="3"/>
  <c r="B24" i="3"/>
  <c r="B23" i="3"/>
  <c r="B19" i="3"/>
  <c r="B15" i="3"/>
  <c r="H2" i="16" l="1"/>
  <c r="I2" i="16" s="1"/>
  <c r="J2" i="16" s="1"/>
  <c r="D14" i="16"/>
  <c r="H14" i="16" s="1"/>
  <c r="I14" i="16" s="1"/>
  <c r="J14" i="16" s="1"/>
  <c r="I13" i="3"/>
  <c r="C61" i="16" l="1"/>
  <c r="D25" i="16" l="1"/>
  <c r="D24" i="16"/>
  <c r="H24" i="16" s="1"/>
  <c r="I24" i="16" s="1"/>
  <c r="J24" i="16" s="1"/>
  <c r="D15" i="16"/>
  <c r="H15" i="16" s="1"/>
  <c r="I15" i="16" s="1"/>
  <c r="J15" i="16" s="1"/>
  <c r="D19" i="16"/>
  <c r="H19" i="16" s="1"/>
  <c r="I19" i="16" s="1"/>
  <c r="J19" i="16" s="1"/>
  <c r="D21" i="16"/>
  <c r="H21" i="16" s="1"/>
  <c r="I21" i="16" s="1"/>
  <c r="J21" i="16" s="1"/>
  <c r="D17" i="16"/>
  <c r="H17" i="16" s="1"/>
  <c r="I17" i="16" s="1"/>
  <c r="J17" i="16" s="1"/>
  <c r="D18" i="16"/>
  <c r="H18" i="16" s="1"/>
  <c r="I18" i="16" s="1"/>
  <c r="J18" i="16" s="1"/>
  <c r="D23" i="16"/>
  <c r="H23" i="16" s="1"/>
  <c r="I23" i="16" s="1"/>
  <c r="J23" i="16" s="1"/>
  <c r="D16" i="16"/>
  <c r="H16" i="16" s="1"/>
  <c r="I16" i="16" s="1"/>
  <c r="J16" i="16" s="1"/>
  <c r="D22" i="16"/>
  <c r="H22" i="16" s="1"/>
  <c r="I22" i="16" s="1"/>
  <c r="J22" i="16" s="1"/>
  <c r="D20" i="16"/>
  <c r="H20" i="16" s="1"/>
  <c r="I20" i="16" s="1"/>
  <c r="J20" i="16" s="1"/>
  <c r="C55" i="16"/>
  <c r="C54" i="16"/>
  <c r="C56" i="16"/>
  <c r="C51" i="16"/>
  <c r="C58" i="16"/>
  <c r="C57" i="16"/>
  <c r="C52" i="16"/>
  <c r="C59" i="16"/>
  <c r="C53" i="16"/>
  <c r="C60" i="16"/>
  <c r="D27" i="16" l="1"/>
  <c r="H27" i="16" s="1"/>
  <c r="I27" i="16" s="1"/>
  <c r="J27" i="16" s="1"/>
  <c r="D37" i="16"/>
  <c r="H25" i="16"/>
  <c r="I25" i="16" s="1"/>
  <c r="J25" i="16" s="1"/>
  <c r="D33" i="16"/>
  <c r="D32" i="16"/>
  <c r="D36" i="16"/>
  <c r="D28" i="16"/>
  <c r="D30" i="16"/>
  <c r="D35" i="16"/>
  <c r="D29" i="16"/>
  <c r="D31" i="16"/>
  <c r="D34" i="16"/>
  <c r="D26" i="16"/>
  <c r="E26" i="5"/>
  <c r="C26" i="5"/>
  <c r="D39" i="16" l="1"/>
  <c r="D51" i="16" s="1"/>
  <c r="D49" i="16"/>
  <c r="H37" i="16"/>
  <c r="I37" i="16" s="1"/>
  <c r="J37" i="16" s="1"/>
  <c r="D41" i="16"/>
  <c r="H29" i="16"/>
  <c r="I29" i="16" s="1"/>
  <c r="J29" i="16" s="1"/>
  <c r="D48" i="16"/>
  <c r="H36" i="16"/>
  <c r="I36" i="16" s="1"/>
  <c r="J36" i="16" s="1"/>
  <c r="D46" i="16"/>
  <c r="H34" i="16"/>
  <c r="I34" i="16" s="1"/>
  <c r="J34" i="16" s="1"/>
  <c r="D42" i="16"/>
  <c r="H30" i="16"/>
  <c r="I30" i="16" s="1"/>
  <c r="J30" i="16" s="1"/>
  <c r="D45" i="16"/>
  <c r="H33" i="16"/>
  <c r="I33" i="16" s="1"/>
  <c r="J33" i="16" s="1"/>
  <c r="H26" i="16"/>
  <c r="I26" i="16" s="1"/>
  <c r="J26" i="16" s="1"/>
  <c r="D47" i="16"/>
  <c r="H35" i="16"/>
  <c r="I35" i="16" s="1"/>
  <c r="J35" i="16" s="1"/>
  <c r="D44" i="16"/>
  <c r="H32" i="16"/>
  <c r="I32" i="16" s="1"/>
  <c r="J32" i="16" s="1"/>
  <c r="D43" i="16"/>
  <c r="H31" i="16"/>
  <c r="I31" i="16" s="1"/>
  <c r="J31" i="16" s="1"/>
  <c r="D40" i="16"/>
  <c r="H28" i="16"/>
  <c r="I28" i="16" s="1"/>
  <c r="J28" i="16" s="1"/>
  <c r="D38" i="16"/>
  <c r="H39" i="16" l="1"/>
  <c r="I39" i="16" s="1"/>
  <c r="J39" i="16" s="1"/>
  <c r="D63" i="16"/>
  <c r="H51" i="16"/>
  <c r="I51" i="16" s="1"/>
  <c r="D55" i="16"/>
  <c r="H43" i="16"/>
  <c r="I43" i="16" s="1"/>
  <c r="J43" i="16" s="1"/>
  <c r="D59" i="16"/>
  <c r="H47" i="16"/>
  <c r="I47" i="16" s="1"/>
  <c r="D57" i="16"/>
  <c r="H45" i="16"/>
  <c r="I45" i="16" s="1"/>
  <c r="D58" i="16"/>
  <c r="H46" i="16"/>
  <c r="I46" i="16" s="1"/>
  <c r="D53" i="16"/>
  <c r="H41" i="16"/>
  <c r="I41" i="16" s="1"/>
  <c r="J41" i="16" s="1"/>
  <c r="D52" i="16"/>
  <c r="H40" i="16"/>
  <c r="I40" i="16" s="1"/>
  <c r="J40" i="16" s="1"/>
  <c r="D56" i="16"/>
  <c r="H44" i="16"/>
  <c r="I44" i="16" s="1"/>
  <c r="H38" i="16"/>
  <c r="I38" i="16" s="1"/>
  <c r="J38" i="16" s="1"/>
  <c r="D54" i="16"/>
  <c r="H42" i="16"/>
  <c r="I42" i="16" s="1"/>
  <c r="J42" i="16" s="1"/>
  <c r="D60" i="16"/>
  <c r="H48" i="16"/>
  <c r="I48" i="16" s="1"/>
  <c r="D61" i="16"/>
  <c r="H49" i="16"/>
  <c r="I49" i="16" s="1"/>
  <c r="D50" i="16"/>
  <c r="H50" i="16" l="1"/>
  <c r="D71" i="16"/>
  <c r="H59" i="16"/>
  <c r="I59" i="16" s="1"/>
  <c r="D75" i="16"/>
  <c r="H63" i="16"/>
  <c r="I63" i="16" s="1"/>
  <c r="D73" i="16"/>
  <c r="H61" i="16"/>
  <c r="I61" i="16" s="1"/>
  <c r="D66" i="16"/>
  <c r="H54" i="16"/>
  <c r="I54" i="16" s="1"/>
  <c r="D68" i="16"/>
  <c r="H56" i="16"/>
  <c r="I56" i="16" s="1"/>
  <c r="D65" i="16"/>
  <c r="H53" i="16"/>
  <c r="I53" i="16" s="1"/>
  <c r="D69" i="16"/>
  <c r="H57" i="16"/>
  <c r="I57" i="16" s="1"/>
  <c r="D67" i="16"/>
  <c r="H55" i="16"/>
  <c r="I55" i="16" s="1"/>
  <c r="D70" i="16"/>
  <c r="H58" i="16"/>
  <c r="I58" i="16" s="1"/>
  <c r="D72" i="16"/>
  <c r="H60" i="16"/>
  <c r="I60" i="16" s="1"/>
  <c r="D64" i="16"/>
  <c r="H52" i="16"/>
  <c r="I52" i="16" s="1"/>
  <c r="D62" i="16"/>
  <c r="J44" i="16" l="1"/>
  <c r="I50" i="16"/>
  <c r="J50" i="16" s="1"/>
  <c r="J51" i="16"/>
  <c r="J45" i="16"/>
  <c r="J46" i="16"/>
  <c r="J52" i="16"/>
  <c r="J47" i="16"/>
  <c r="J53" i="16"/>
  <c r="J49" i="16"/>
  <c r="J48" i="16"/>
  <c r="H62" i="16"/>
  <c r="D76" i="16"/>
  <c r="H64" i="16"/>
  <c r="I64" i="16" s="1"/>
  <c r="D82" i="16"/>
  <c r="H70" i="16"/>
  <c r="I70" i="16" s="1"/>
  <c r="D79" i="16"/>
  <c r="H67" i="16"/>
  <c r="I67" i="16" s="1"/>
  <c r="D77" i="16"/>
  <c r="H65" i="16"/>
  <c r="I65" i="16" s="1"/>
  <c r="J54" i="16"/>
  <c r="D84" i="16"/>
  <c r="H72" i="16"/>
  <c r="I72" i="16" s="1"/>
  <c r="D78" i="16"/>
  <c r="H66" i="16"/>
  <c r="I66" i="16" s="1"/>
  <c r="D87" i="16"/>
  <c r="H75" i="16"/>
  <c r="I75" i="16" s="1"/>
  <c r="J55" i="16"/>
  <c r="D81" i="16"/>
  <c r="H69" i="16"/>
  <c r="I69" i="16" s="1"/>
  <c r="D80" i="16"/>
  <c r="H68" i="16"/>
  <c r="I68" i="16" s="1"/>
  <c r="H73" i="16"/>
  <c r="I73" i="16" s="1"/>
  <c r="D85" i="16"/>
  <c r="D97" i="16" s="1"/>
  <c r="D83" i="16"/>
  <c r="H71" i="16"/>
  <c r="I71" i="16" s="1"/>
  <c r="D74" i="16"/>
  <c r="J57" i="16" l="1"/>
  <c r="I62" i="16"/>
  <c r="J62" i="16" s="1"/>
  <c r="J58" i="16"/>
  <c r="J66" i="16"/>
  <c r="J56" i="16"/>
  <c r="J64" i="16"/>
  <c r="J63" i="16"/>
  <c r="D95" i="16"/>
  <c r="H83" i="16"/>
  <c r="I83" i="16" s="1"/>
  <c r="D92" i="16"/>
  <c r="H80" i="16"/>
  <c r="I80" i="16" s="1"/>
  <c r="D93" i="16"/>
  <c r="H81" i="16"/>
  <c r="I81" i="16" s="1"/>
  <c r="D96" i="16"/>
  <c r="H84" i="16"/>
  <c r="I84" i="16" s="1"/>
  <c r="D91" i="16"/>
  <c r="H79" i="16"/>
  <c r="I79" i="16" s="1"/>
  <c r="D88" i="16"/>
  <c r="H76" i="16"/>
  <c r="I76" i="16" s="1"/>
  <c r="H85" i="16"/>
  <c r="I85" i="16" s="1"/>
  <c r="D90" i="16"/>
  <c r="H78" i="16"/>
  <c r="I78" i="16" s="1"/>
  <c r="J61" i="16"/>
  <c r="D89" i="16"/>
  <c r="H77" i="16"/>
  <c r="I77" i="16" s="1"/>
  <c r="D94" i="16"/>
  <c r="H82" i="16"/>
  <c r="I82" i="16" s="1"/>
  <c r="J67" i="16"/>
  <c r="H74" i="16"/>
  <c r="D86" i="16"/>
  <c r="H86" i="16" s="1"/>
  <c r="I86" i="16" s="1"/>
  <c r="J60" i="16"/>
  <c r="D99" i="16"/>
  <c r="H99" i="16" s="1"/>
  <c r="I99" i="16" s="1"/>
  <c r="H87" i="16"/>
  <c r="I87" i="16" s="1"/>
  <c r="J65" i="16"/>
  <c r="J59" i="16"/>
  <c r="J69" i="16" l="1"/>
  <c r="I74" i="16"/>
  <c r="J72" i="16"/>
  <c r="J79" i="16"/>
  <c r="J73" i="16"/>
  <c r="D106" i="16"/>
  <c r="H106" i="16" s="1"/>
  <c r="I106" i="16" s="1"/>
  <c r="H94" i="16"/>
  <c r="I94" i="16" s="1"/>
  <c r="J75" i="16"/>
  <c r="J71" i="16"/>
  <c r="J80" i="16"/>
  <c r="J70" i="16"/>
  <c r="D109" i="16"/>
  <c r="H109" i="16" s="1"/>
  <c r="I109" i="16" s="1"/>
  <c r="H97" i="16"/>
  <c r="I97" i="16" s="1"/>
  <c r="D103" i="16"/>
  <c r="H103" i="16" s="1"/>
  <c r="I103" i="16" s="1"/>
  <c r="H91" i="16"/>
  <c r="I91" i="16" s="1"/>
  <c r="D104" i="16"/>
  <c r="H104" i="16" s="1"/>
  <c r="I104" i="16" s="1"/>
  <c r="H92" i="16"/>
  <c r="I92" i="16" s="1"/>
  <c r="D111" i="16"/>
  <c r="H111" i="16" s="1"/>
  <c r="J76" i="16"/>
  <c r="D101" i="16"/>
  <c r="H101" i="16" s="1"/>
  <c r="I101" i="16" s="1"/>
  <c r="H89" i="16"/>
  <c r="I89" i="16" s="1"/>
  <c r="J81" i="16"/>
  <c r="D105" i="16"/>
  <c r="H105" i="16" s="1"/>
  <c r="I105" i="16" s="1"/>
  <c r="H93" i="16"/>
  <c r="I93" i="16" s="1"/>
  <c r="J77" i="16"/>
  <c r="J74" i="16"/>
  <c r="J68" i="16"/>
  <c r="J78" i="16"/>
  <c r="D102" i="16"/>
  <c r="H102" i="16" s="1"/>
  <c r="I102" i="16" s="1"/>
  <c r="H90" i="16"/>
  <c r="I90" i="16" s="1"/>
  <c r="D100" i="16"/>
  <c r="H100" i="16" s="1"/>
  <c r="I100" i="16" s="1"/>
  <c r="H88" i="16"/>
  <c r="I88" i="16" s="1"/>
  <c r="D108" i="16"/>
  <c r="H96" i="16"/>
  <c r="I96" i="16" s="1"/>
  <c r="D107" i="16"/>
  <c r="H107" i="16" s="1"/>
  <c r="I107" i="16" s="1"/>
  <c r="H95" i="16"/>
  <c r="I95" i="16" s="1"/>
  <c r="D98" i="16"/>
  <c r="H98" i="16" s="1"/>
  <c r="I98" i="16" s="1"/>
  <c r="H108" i="16" l="1"/>
  <c r="I108" i="16" s="1"/>
  <c r="H112" i="16"/>
  <c r="J90" i="16"/>
  <c r="J91" i="16"/>
  <c r="J83" i="16"/>
  <c r="J87" i="16"/>
  <c r="D118" i="16"/>
  <c r="D120" i="16"/>
  <c r="D114" i="16"/>
  <c r="J89" i="16"/>
  <c r="D113" i="16"/>
  <c r="D116" i="16"/>
  <c r="J82" i="16"/>
  <c r="D117" i="16"/>
  <c r="J88" i="16"/>
  <c r="J86" i="16"/>
  <c r="D121" i="16"/>
  <c r="J85" i="16"/>
  <c r="D123" i="16"/>
  <c r="D115" i="16"/>
  <c r="J84" i="16"/>
  <c r="D119" i="16"/>
  <c r="D112" i="16"/>
  <c r="D110" i="16"/>
  <c r="H110" i="16" s="1"/>
  <c r="I110" i="16" s="1"/>
  <c r="H113" i="16" l="1"/>
  <c r="I112" i="16"/>
  <c r="J103" i="16"/>
  <c r="J102" i="16"/>
  <c r="J100" i="16"/>
  <c r="J98" i="16"/>
  <c r="J96" i="16"/>
  <c r="J95" i="16"/>
  <c r="J101" i="16"/>
  <c r="J92" i="16"/>
  <c r="J93" i="16"/>
  <c r="J94" i="16"/>
  <c r="J99" i="16"/>
  <c r="J97" i="16"/>
  <c r="D128" i="16"/>
  <c r="D122" i="16"/>
  <c r="D124" i="16"/>
  <c r="D127" i="16"/>
  <c r="D125" i="16"/>
  <c r="D126" i="16"/>
  <c r="D131" i="16"/>
  <c r="D135" i="16"/>
  <c r="D133" i="16"/>
  <c r="D129" i="16"/>
  <c r="D132" i="16"/>
  <c r="D130" i="16"/>
  <c r="H114" i="16" l="1"/>
  <c r="I113" i="16"/>
  <c r="J104" i="16"/>
  <c r="D141" i="16"/>
  <c r="D143" i="16"/>
  <c r="D138" i="16"/>
  <c r="D136" i="16"/>
  <c r="D144" i="16"/>
  <c r="D147" i="16"/>
  <c r="D137" i="16"/>
  <c r="D139" i="16"/>
  <c r="D142" i="16"/>
  <c r="D145" i="16"/>
  <c r="D134" i="16"/>
  <c r="D140" i="16"/>
  <c r="I114" i="16" l="1"/>
  <c r="H115" i="16"/>
  <c r="J105" i="16"/>
  <c r="D157" i="16"/>
  <c r="D154" i="16"/>
  <c r="D151" i="16"/>
  <c r="D152" i="16"/>
  <c r="D150" i="16"/>
  <c r="D148" i="16"/>
  <c r="D155" i="16"/>
  <c r="D146" i="16"/>
  <c r="D149" i="16"/>
  <c r="D153" i="16"/>
  <c r="D159" i="16"/>
  <c r="D156" i="16"/>
  <c r="I115" i="16" l="1"/>
  <c r="H116" i="16"/>
  <c r="J106" i="16"/>
  <c r="D161" i="16"/>
  <c r="D167" i="16"/>
  <c r="D165" i="16"/>
  <c r="D163" i="16"/>
  <c r="D160" i="16"/>
  <c r="D162" i="16"/>
  <c r="D164" i="16"/>
  <c r="D176" i="16" s="1"/>
  <c r="D166" i="16"/>
  <c r="D169" i="16"/>
  <c r="D171" i="16"/>
  <c r="E171" i="16" s="1"/>
  <c r="L171" i="16" s="1"/>
  <c r="M171" i="16" s="1"/>
  <c r="D158" i="16"/>
  <c r="D170" i="16" s="1"/>
  <c r="E170" i="16" s="1"/>
  <c r="L170" i="16" s="1"/>
  <c r="M170" i="16" s="1"/>
  <c r="D168" i="16"/>
  <c r="E168" i="16" s="1"/>
  <c r="M168" i="16" l="1"/>
  <c r="E169" i="16"/>
  <c r="L169" i="16" s="1"/>
  <c r="M169" i="16" s="1"/>
  <c r="H176" i="16"/>
  <c r="I176" i="16" s="1"/>
  <c r="E176" i="16"/>
  <c r="L176" i="16" s="1"/>
  <c r="M176" i="16" s="1"/>
  <c r="I116" i="16"/>
  <c r="H117" i="16"/>
  <c r="J107" i="16"/>
  <c r="D183" i="16"/>
  <c r="D174" i="16"/>
  <c r="E174" i="16" s="1"/>
  <c r="L174" i="16" s="1"/>
  <c r="M174" i="16" s="1"/>
  <c r="D179" i="16"/>
  <c r="E179" i="16" s="1"/>
  <c r="L179" i="16" s="1"/>
  <c r="D181" i="16"/>
  <c r="D178" i="16"/>
  <c r="E178" i="16" s="1"/>
  <c r="D172" i="16"/>
  <c r="E172" i="16" s="1"/>
  <c r="L172" i="16" s="1"/>
  <c r="M172" i="16" s="1"/>
  <c r="D175" i="16"/>
  <c r="H175" i="16" s="1"/>
  <c r="D173" i="16"/>
  <c r="E173" i="16" s="1"/>
  <c r="L173" i="16" s="1"/>
  <c r="M173" i="16" s="1"/>
  <c r="D180" i="16"/>
  <c r="D177" i="16"/>
  <c r="L178" i="16" l="1"/>
  <c r="M178" i="16" s="1"/>
  <c r="H177" i="16"/>
  <c r="I177" i="16" s="1"/>
  <c r="E177" i="16"/>
  <c r="L177" i="16" s="1"/>
  <c r="M177" i="16" s="1"/>
  <c r="H180" i="16"/>
  <c r="I180" i="16" s="1"/>
  <c r="E180" i="16"/>
  <c r="L180" i="16" s="1"/>
  <c r="M180" i="16" s="1"/>
  <c r="H183" i="16"/>
  <c r="I183" i="16" s="1"/>
  <c r="E183" i="16"/>
  <c r="L183" i="16" s="1"/>
  <c r="M183" i="16" s="1"/>
  <c r="I175" i="16"/>
  <c r="E175" i="16"/>
  <c r="L175" i="16" s="1"/>
  <c r="M175" i="16" s="1"/>
  <c r="H181" i="16"/>
  <c r="I181" i="16" s="1"/>
  <c r="E181" i="16"/>
  <c r="L181" i="16" s="1"/>
  <c r="M181" i="16" s="1"/>
  <c r="H179" i="16"/>
  <c r="I179" i="16" s="1"/>
  <c r="M179" i="16"/>
  <c r="H178" i="16"/>
  <c r="I178" i="16" s="1"/>
  <c r="D190" i="16"/>
  <c r="I117" i="16"/>
  <c r="H118" i="16"/>
  <c r="J108" i="16"/>
  <c r="D195" i="16"/>
  <c r="D188" i="16"/>
  <c r="D184" i="16"/>
  <c r="D189" i="16"/>
  <c r="D187" i="16"/>
  <c r="D191" i="16"/>
  <c r="D192" i="16"/>
  <c r="D186" i="16"/>
  <c r="D193" i="16"/>
  <c r="D182" i="16"/>
  <c r="D185" i="16"/>
  <c r="H187" i="16" l="1"/>
  <c r="I187" i="16" s="1"/>
  <c r="E187" i="16"/>
  <c r="L187" i="16" s="1"/>
  <c r="M187" i="16" s="1"/>
  <c r="H182" i="16"/>
  <c r="I182" i="16" s="1"/>
  <c r="E182" i="16"/>
  <c r="L182" i="16" s="1"/>
  <c r="M182" i="16" s="1"/>
  <c r="Q3" i="16" s="1"/>
  <c r="H192" i="16"/>
  <c r="I192" i="16" s="1"/>
  <c r="E192" i="16"/>
  <c r="L192" i="16" s="1"/>
  <c r="M192" i="16" s="1"/>
  <c r="H191" i="16"/>
  <c r="I191" i="16" s="1"/>
  <c r="E191" i="16"/>
  <c r="L191" i="16" s="1"/>
  <c r="M191" i="16" s="1"/>
  <c r="H190" i="16"/>
  <c r="I190" i="16" s="1"/>
  <c r="E190" i="16"/>
  <c r="L190" i="16" s="1"/>
  <c r="M190" i="16" s="1"/>
  <c r="H189" i="16"/>
  <c r="I189" i="16" s="1"/>
  <c r="E189" i="16"/>
  <c r="L189" i="16" s="1"/>
  <c r="M189" i="16" s="1"/>
  <c r="H185" i="16"/>
  <c r="I185" i="16" s="1"/>
  <c r="E185" i="16"/>
  <c r="L185" i="16" s="1"/>
  <c r="M185" i="16" s="1"/>
  <c r="H195" i="16"/>
  <c r="I195" i="16" s="1"/>
  <c r="E195" i="16"/>
  <c r="L195" i="16" s="1"/>
  <c r="M195" i="16" s="1"/>
  <c r="H184" i="16"/>
  <c r="I184" i="16" s="1"/>
  <c r="E184" i="16"/>
  <c r="L184" i="16" s="1"/>
  <c r="M184" i="16" s="1"/>
  <c r="H188" i="16"/>
  <c r="I188" i="16" s="1"/>
  <c r="E188" i="16"/>
  <c r="L188" i="16" s="1"/>
  <c r="M188" i="16" s="1"/>
  <c r="H193" i="16"/>
  <c r="I193" i="16" s="1"/>
  <c r="E193" i="16"/>
  <c r="L193" i="16" s="1"/>
  <c r="M193" i="16" s="1"/>
  <c r="H186" i="16"/>
  <c r="I186" i="16" s="1"/>
  <c r="E186" i="16"/>
  <c r="L186" i="16" s="1"/>
  <c r="M186" i="16" s="1"/>
  <c r="I118" i="16"/>
  <c r="H119" i="16"/>
  <c r="D202" i="16"/>
  <c r="D207" i="16"/>
  <c r="D200" i="16"/>
  <c r="J109" i="16"/>
  <c r="D196" i="16"/>
  <c r="D205" i="16"/>
  <c r="D194" i="16"/>
  <c r="D206" i="16" s="1"/>
  <c r="D203" i="16"/>
  <c r="D201" i="16"/>
  <c r="D198" i="16"/>
  <c r="D199" i="16"/>
  <c r="D197" i="16"/>
  <c r="D204" i="16"/>
  <c r="H205" i="16" l="1"/>
  <c r="I205" i="16" s="1"/>
  <c r="E205" i="16"/>
  <c r="L205" i="16" s="1"/>
  <c r="M205" i="16" s="1"/>
  <c r="H196" i="16"/>
  <c r="I196" i="16" s="1"/>
  <c r="E196" i="16"/>
  <c r="L196" i="16" s="1"/>
  <c r="M196" i="16" s="1"/>
  <c r="H206" i="16"/>
  <c r="I206" i="16" s="1"/>
  <c r="E206" i="16"/>
  <c r="L206" i="16" s="1"/>
  <c r="M206" i="16" s="1"/>
  <c r="H197" i="16"/>
  <c r="I197" i="16" s="1"/>
  <c r="E197" i="16"/>
  <c r="L197" i="16" s="1"/>
  <c r="M197" i="16" s="1"/>
  <c r="H200" i="16"/>
  <c r="I200" i="16" s="1"/>
  <c r="E200" i="16"/>
  <c r="L200" i="16" s="1"/>
  <c r="M200" i="16" s="1"/>
  <c r="H204" i="16"/>
  <c r="I204" i="16" s="1"/>
  <c r="E204" i="16"/>
  <c r="L204" i="16" s="1"/>
  <c r="M204" i="16" s="1"/>
  <c r="H203" i="16"/>
  <c r="I203" i="16" s="1"/>
  <c r="E203" i="16"/>
  <c r="L203" i="16" s="1"/>
  <c r="M203" i="16" s="1"/>
  <c r="H199" i="16"/>
  <c r="I199" i="16" s="1"/>
  <c r="E199" i="16"/>
  <c r="L199" i="16" s="1"/>
  <c r="M199" i="16" s="1"/>
  <c r="H198" i="16"/>
  <c r="I198" i="16" s="1"/>
  <c r="E198" i="16"/>
  <c r="L198" i="16" s="1"/>
  <c r="M198" i="16" s="1"/>
  <c r="H207" i="16"/>
  <c r="I207" i="16" s="1"/>
  <c r="E207" i="16"/>
  <c r="L207" i="16" s="1"/>
  <c r="M207" i="16" s="1"/>
  <c r="H201" i="16"/>
  <c r="I201" i="16" s="1"/>
  <c r="E201" i="16"/>
  <c r="L201" i="16" s="1"/>
  <c r="M201" i="16" s="1"/>
  <c r="H202" i="16"/>
  <c r="I202" i="16" s="1"/>
  <c r="E202" i="16"/>
  <c r="L202" i="16" s="1"/>
  <c r="M202" i="16" s="1"/>
  <c r="H194" i="16"/>
  <c r="I194" i="16" s="1"/>
  <c r="E194" i="16"/>
  <c r="L194" i="16" s="1"/>
  <c r="M194" i="16" s="1"/>
  <c r="Q4" i="16" s="1"/>
  <c r="D214" i="16"/>
  <c r="D219" i="16"/>
  <c r="H120" i="16"/>
  <c r="I119" i="16"/>
  <c r="D212" i="16"/>
  <c r="J110" i="16"/>
  <c r="D217" i="16"/>
  <c r="D208" i="16"/>
  <c r="D210" i="16"/>
  <c r="D213" i="16"/>
  <c r="D215" i="16"/>
  <c r="D211" i="16"/>
  <c r="D209" i="16"/>
  <c r="D216" i="16"/>
  <c r="D218" i="16"/>
  <c r="Q5" i="16" l="1"/>
  <c r="H209" i="16"/>
  <c r="I209" i="16" s="1"/>
  <c r="E209" i="16"/>
  <c r="L209" i="16" s="1"/>
  <c r="M209" i="16" s="1"/>
  <c r="H216" i="16"/>
  <c r="I216" i="16" s="1"/>
  <c r="E216" i="16"/>
  <c r="L216" i="16" s="1"/>
  <c r="M216" i="16" s="1"/>
  <c r="H212" i="16"/>
  <c r="I212" i="16" s="1"/>
  <c r="E212" i="16"/>
  <c r="L212" i="16" s="1"/>
  <c r="M212" i="16" s="1"/>
  <c r="H213" i="16"/>
  <c r="I213" i="16" s="1"/>
  <c r="E213" i="16"/>
  <c r="L213" i="16" s="1"/>
  <c r="M213" i="16" s="1"/>
  <c r="H214" i="16"/>
  <c r="I214" i="16" s="1"/>
  <c r="E214" i="16"/>
  <c r="L214" i="16" s="1"/>
  <c r="M214" i="16" s="1"/>
  <c r="H211" i="16"/>
  <c r="I211" i="16" s="1"/>
  <c r="E211" i="16"/>
  <c r="L211" i="16" s="1"/>
  <c r="M211" i="16" s="1"/>
  <c r="H219" i="16"/>
  <c r="I219" i="16" s="1"/>
  <c r="E219" i="16"/>
  <c r="L219" i="16" s="1"/>
  <c r="M219" i="16" s="1"/>
  <c r="H210" i="16"/>
  <c r="I210" i="16" s="1"/>
  <c r="E210" i="16"/>
  <c r="L210" i="16" s="1"/>
  <c r="M210" i="16" s="1"/>
  <c r="H208" i="16"/>
  <c r="I208" i="16" s="1"/>
  <c r="E208" i="16"/>
  <c r="L208" i="16" s="1"/>
  <c r="M208" i="16" s="1"/>
  <c r="H215" i="16"/>
  <c r="I215" i="16" s="1"/>
  <c r="E215" i="16"/>
  <c r="L215" i="16" s="1"/>
  <c r="M215" i="16" s="1"/>
  <c r="H218" i="16"/>
  <c r="I218" i="16" s="1"/>
  <c r="E218" i="16"/>
  <c r="L218" i="16" s="1"/>
  <c r="M218" i="16" s="1"/>
  <c r="H217" i="16"/>
  <c r="I217" i="16" s="1"/>
  <c r="E217" i="16"/>
  <c r="L217" i="16" s="1"/>
  <c r="M217" i="16" s="1"/>
  <c r="D220" i="16"/>
  <c r="H121" i="16"/>
  <c r="I120" i="16"/>
  <c r="D224" i="16"/>
  <c r="D222" i="16"/>
  <c r="D223" i="16"/>
  <c r="D221" i="16"/>
  <c r="D225" i="16"/>
  <c r="H222" i="16" l="1"/>
  <c r="I222" i="16" s="1"/>
  <c r="E222" i="16"/>
  <c r="L222" i="16" s="1"/>
  <c r="M222" i="16" s="1"/>
  <c r="H221" i="16"/>
  <c r="I221" i="16" s="1"/>
  <c r="E221" i="16"/>
  <c r="L221" i="16" s="1"/>
  <c r="M221" i="16" s="1"/>
  <c r="H223" i="16"/>
  <c r="I223" i="16" s="1"/>
  <c r="E223" i="16"/>
  <c r="L223" i="16" s="1"/>
  <c r="M223" i="16" s="1"/>
  <c r="H224" i="16"/>
  <c r="I224" i="16" s="1"/>
  <c r="E224" i="16"/>
  <c r="L224" i="16" s="1"/>
  <c r="M224" i="16" s="1"/>
  <c r="H225" i="16"/>
  <c r="I225" i="16" s="1"/>
  <c r="E225" i="16"/>
  <c r="L225" i="16" s="1"/>
  <c r="M225" i="16" s="1"/>
  <c r="H220" i="16"/>
  <c r="I220" i="16" s="1"/>
  <c r="E220" i="16"/>
  <c r="L220" i="16" s="1"/>
  <c r="M220" i="16" s="1"/>
  <c r="I121" i="16"/>
  <c r="H122" i="16"/>
  <c r="D226" i="16"/>
  <c r="H226" i="16" l="1"/>
  <c r="I226" i="16" s="1"/>
  <c r="E226" i="16"/>
  <c r="L226" i="16" s="1"/>
  <c r="M226" i="16" s="1"/>
  <c r="I122" i="16"/>
  <c r="H123" i="16"/>
  <c r="D227" i="16"/>
  <c r="H227" i="16" l="1"/>
  <c r="I227" i="16" s="1"/>
  <c r="E227" i="16"/>
  <c r="L227" i="16" s="1"/>
  <c r="M227" i="16" s="1"/>
  <c r="H124" i="16"/>
  <c r="I123" i="16"/>
  <c r="D228" i="16"/>
  <c r="H228" i="16" l="1"/>
  <c r="I228" i="16" s="1"/>
  <c r="E228" i="16"/>
  <c r="L228" i="16" s="1"/>
  <c r="M228" i="16" s="1"/>
  <c r="I124" i="16"/>
  <c r="H125" i="16"/>
  <c r="D229" i="16"/>
  <c r="H229" i="16" l="1"/>
  <c r="I229" i="16" s="1"/>
  <c r="E229" i="16"/>
  <c r="L229" i="16" s="1"/>
  <c r="M229" i="16" s="1"/>
  <c r="H126" i="16"/>
  <c r="I125" i="16"/>
  <c r="D230" i="16"/>
  <c r="H230" i="16" l="1"/>
  <c r="I230" i="16" s="1"/>
  <c r="E230" i="16"/>
  <c r="L230" i="16" s="1"/>
  <c r="M230" i="16" s="1"/>
  <c r="H127" i="16"/>
  <c r="I126" i="16"/>
  <c r="D231" i="16"/>
  <c r="H231" i="16" l="1"/>
  <c r="I231" i="16" s="1"/>
  <c r="E231" i="16"/>
  <c r="L231" i="16" s="1"/>
  <c r="M231" i="16" s="1"/>
  <c r="H128" i="16"/>
  <c r="I127" i="16"/>
  <c r="D232" i="16"/>
  <c r="H232" i="16" l="1"/>
  <c r="I232" i="16" s="1"/>
  <c r="E232" i="16"/>
  <c r="L232" i="16" s="1"/>
  <c r="M232" i="16" s="1"/>
  <c r="H129" i="16"/>
  <c r="I128" i="16"/>
  <c r="D233" i="16"/>
  <c r="H233" i="16" l="1"/>
  <c r="I233" i="16" s="1"/>
  <c r="E233" i="16"/>
  <c r="L233" i="16" s="1"/>
  <c r="M233" i="16" s="1"/>
  <c r="I129" i="16"/>
  <c r="H130" i="16"/>
  <c r="D234" i="16"/>
  <c r="H234" i="16" l="1"/>
  <c r="I234" i="16" s="1"/>
  <c r="E234" i="16"/>
  <c r="L234" i="16" s="1"/>
  <c r="M234" i="16" s="1"/>
  <c r="I130" i="16"/>
  <c r="H131" i="16"/>
  <c r="D235" i="16"/>
  <c r="H235" i="16" l="1"/>
  <c r="I235" i="16" s="1"/>
  <c r="E235" i="16"/>
  <c r="L235" i="16" s="1"/>
  <c r="M235" i="16" s="1"/>
  <c r="I131" i="16"/>
  <c r="H132" i="16"/>
  <c r="D236" i="16"/>
  <c r="H236" i="16" l="1"/>
  <c r="I236" i="16" s="1"/>
  <c r="E236" i="16"/>
  <c r="L236" i="16" s="1"/>
  <c r="M236" i="16" s="1"/>
  <c r="I132" i="16"/>
  <c r="H133" i="16"/>
  <c r="D237" i="16"/>
  <c r="H237" i="16" l="1"/>
  <c r="I237" i="16" s="1"/>
  <c r="E237" i="16"/>
  <c r="L237" i="16" s="1"/>
  <c r="M237" i="16" s="1"/>
  <c r="I133" i="16"/>
  <c r="H134" i="16"/>
  <c r="D238" i="16"/>
  <c r="E238" i="16" s="1"/>
  <c r="L238" i="16" s="1"/>
  <c r="M238" i="16" s="1"/>
  <c r="H238" i="16" l="1"/>
  <c r="I238" i="16" s="1"/>
  <c r="H135" i="16"/>
  <c r="I134" i="16"/>
  <c r="D239" i="16"/>
  <c r="H239" i="16" l="1"/>
  <c r="I239" i="16" s="1"/>
  <c r="E239" i="16"/>
  <c r="L239" i="16" s="1"/>
  <c r="M239" i="16" s="1"/>
  <c r="H136" i="16"/>
  <c r="I135" i="16"/>
  <c r="D241" i="16"/>
  <c r="D240" i="16"/>
  <c r="E240" i="16" s="1"/>
  <c r="L240" i="16" s="1"/>
  <c r="M240" i="16" s="1"/>
  <c r="H241" i="16" l="1"/>
  <c r="I241" i="16" s="1"/>
  <c r="E241" i="16"/>
  <c r="L241" i="16" s="1"/>
  <c r="M241" i="16" s="1"/>
  <c r="H240" i="16"/>
  <c r="I240" i="16" s="1"/>
  <c r="H137" i="16"/>
  <c r="I136" i="16"/>
  <c r="Q6" i="16" l="1"/>
  <c r="Q7" i="16"/>
  <c r="H138" i="16"/>
  <c r="I137" i="16"/>
  <c r="H139" i="16" l="1"/>
  <c r="I138" i="16"/>
  <c r="I139" i="16" l="1"/>
  <c r="H140" i="16"/>
  <c r="H141" i="16" l="1"/>
  <c r="I140" i="16"/>
  <c r="I141" i="16" l="1"/>
  <c r="H142" i="16"/>
  <c r="I142" i="16" l="1"/>
  <c r="H143" i="16"/>
  <c r="H144" i="16" l="1"/>
  <c r="I143" i="16"/>
  <c r="H145" i="16" l="1"/>
  <c r="I144" i="16"/>
  <c r="H146" i="16" l="1"/>
  <c r="I145" i="16"/>
  <c r="H147" i="16" l="1"/>
  <c r="I146" i="16"/>
  <c r="I147" i="16" l="1"/>
  <c r="H148" i="16"/>
  <c r="I148" i="16" l="1"/>
  <c r="H149" i="16"/>
  <c r="I149" i="16" l="1"/>
  <c r="H150" i="16"/>
  <c r="H151" i="16" l="1"/>
  <c r="I150" i="16"/>
  <c r="H152" i="16" l="1"/>
  <c r="I151" i="16"/>
  <c r="H153" i="16" l="1"/>
  <c r="I152" i="16"/>
  <c r="H154" i="16" l="1"/>
  <c r="I153" i="16"/>
  <c r="I154" i="16" l="1"/>
  <c r="H155" i="16"/>
  <c r="I155" i="16" l="1"/>
  <c r="H156" i="16"/>
  <c r="I156" i="16" l="1"/>
  <c r="H157" i="16"/>
  <c r="I157" i="16" l="1"/>
  <c r="H158" i="16"/>
  <c r="I158" i="16" l="1"/>
  <c r="H159" i="16"/>
  <c r="H160" i="16" l="1"/>
  <c r="I159" i="16"/>
  <c r="H161" i="16" l="1"/>
  <c r="I160" i="16"/>
  <c r="I161" i="16" l="1"/>
  <c r="H162" i="16"/>
  <c r="H163" i="16" l="1"/>
  <c r="I162" i="16"/>
  <c r="H164" i="16" l="1"/>
  <c r="I163" i="16"/>
  <c r="H165" i="16" l="1"/>
  <c r="I164" i="16"/>
  <c r="H166" i="16" l="1"/>
  <c r="I165" i="16"/>
  <c r="H167" i="16" l="1"/>
  <c r="I166" i="16"/>
  <c r="H168" i="16" l="1"/>
  <c r="I167" i="16"/>
  <c r="H169" i="16" l="1"/>
  <c r="I168" i="16"/>
  <c r="H170" i="16" l="1"/>
  <c r="I169" i="16"/>
  <c r="I170" i="16" l="1"/>
  <c r="H171" i="16"/>
  <c r="I171" i="16" l="1"/>
  <c r="H172" i="16"/>
  <c r="I172" i="16" l="1"/>
  <c r="H173" i="16"/>
  <c r="H174" i="16" s="1"/>
  <c r="I173" i="16" l="1"/>
  <c r="I174" i="16"/>
</calcChain>
</file>

<file path=xl/sharedStrings.xml><?xml version="1.0" encoding="utf-8"?>
<sst xmlns="http://schemas.openxmlformats.org/spreadsheetml/2006/main" count="119" uniqueCount="20">
  <si>
    <t>Year</t>
  </si>
  <si>
    <t>Month</t>
  </si>
  <si>
    <t>Monthly Allocated</t>
  </si>
  <si>
    <t>MoSavings</t>
  </si>
  <si>
    <t>TotalSaving</t>
  </si>
  <si>
    <t>Full Year</t>
  </si>
  <si>
    <t>Half Year</t>
  </si>
  <si>
    <t>Residential Savings</t>
  </si>
  <si>
    <t>Cumulative</t>
  </si>
  <si>
    <t>Custs</t>
  </si>
  <si>
    <t>CDM_PC</t>
  </si>
  <si>
    <t>ma_CDM_PC</t>
  </si>
  <si>
    <t>FcstMdl Savings</t>
  </si>
  <si>
    <t>ma_CDM_PC_New</t>
  </si>
  <si>
    <t>ma_CDM_PC_Constant</t>
  </si>
  <si>
    <t>Monthly MWh</t>
  </si>
  <si>
    <t>New Savings</t>
  </si>
  <si>
    <t>Diff in Annual Savings</t>
  </si>
  <si>
    <t>Calculated eDSM Savings match Table 13 3-1-1 Values</t>
  </si>
  <si>
    <t>Calculated TABLE 13 VS TABLE 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</si>
</sst>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.000_-;\-* #,##0.000_-;_-* &quot;-&quot;??_-;_-@_-"/>
    <numFmt numFmtId="167" formatCode="_(* #,##0_);_(* \(#,##0\);_(* &quot;-&quot;??_);_(@_)"/>
    <numFmt numFmtId="168" formatCode="#,##0.0"/>
    <numFmt numFmtId="169" formatCode="0.0"/>
    <numFmt numFmtId="170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43" fontId="0" fillId="0" borderId="0" xfId="1" applyNumberFormat="1" applyFont="1"/>
    <xf numFmtId="167" fontId="0" fillId="0" borderId="0" xfId="1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" fontId="4" fillId="0" borderId="0" xfId="0" quotePrefix="1" applyNumberFormat="1" applyFont="1" applyAlignment="1">
      <alignment horizontal="left" vertical="center"/>
    </xf>
    <xf numFmtId="167" fontId="5" fillId="0" borderId="0" xfId="2" applyNumberFormat="1" applyFont="1" applyBorder="1" applyAlignment="1">
      <alignment horizontal="center"/>
    </xf>
    <xf numFmtId="167" fontId="4" fillId="0" borderId="0" xfId="2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3" fontId="0" fillId="0" borderId="0" xfId="0" applyNumberFormat="1"/>
    <xf numFmtId="165" fontId="2" fillId="0" borderId="0" xfId="1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" fontId="0" fillId="0" borderId="0" xfId="1" applyNumberFormat="1" applyFont="1" applyFill="1"/>
    <xf numFmtId="168" fontId="0" fillId="0" borderId="0" xfId="0" applyNumberFormat="1" applyAlignment="1">
      <alignment horizontal="right"/>
    </xf>
    <xf numFmtId="4" fontId="0" fillId="0" borderId="0" xfId="0" applyNumberFormat="1"/>
    <xf numFmtId="169" fontId="0" fillId="0" borderId="0" xfId="0" applyNumberFormat="1"/>
    <xf numFmtId="10" fontId="0" fillId="0" borderId="0" xfId="0" applyNumberFormat="1"/>
    <xf numFmtId="167" fontId="6" fillId="0" borderId="0" xfId="2" applyNumberFormat="1" applyFont="1" applyBorder="1" applyAlignment="1">
      <alignment horizontal="center"/>
    </xf>
    <xf numFmtId="170" fontId="0" fillId="0" borderId="0" xfId="0" applyNumberFormat="1" applyAlignment="1">
      <alignment horizontal="right"/>
    </xf>
    <xf numFmtId="167" fontId="0" fillId="0" borderId="1" xfId="0" applyNumberFormat="1" applyBorder="1"/>
    <xf numFmtId="167" fontId="0" fillId="0" borderId="2" xfId="0" applyNumberFormat="1" applyBorder="1"/>
    <xf numFmtId="167" fontId="0" fillId="0" borderId="3" xfId="0" applyNumberForma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165" fontId="0" fillId="0" borderId="0" xfId="1" applyNumberFormat="1" applyFont="1" applyAlignment="1">
      <alignment horizontal="right"/>
    </xf>
  </cellXfs>
  <cellStyles count="3">
    <cellStyle name="Comma" xfId="1" builtinId="3"/>
    <cellStyle name="Comma 2" xfId="2" xr:uid="{F44F76E4-9681-4A79-8120-48D25247C98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733425</xdr:colOff>
      <xdr:row>2</xdr:row>
      <xdr:rowOff>28575</xdr:rowOff>
    </xdr:from>
    <xdr:to>
      <xdr:col>13</xdr:col>
      <xdr:colOff>505686</xdr:colOff>
      <xdr:row>23</xdr:row>
      <xdr:rowOff>152977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4DA96D-E334-4272-DDA4-CEB1B3A26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675" y="552450"/>
          <a:ext cx="6173061" cy="4134427"/>
        </a:xfrm>
        <a:prstGeom prst="rect">
          <a:avLst/>
        </a:prstGeom>
      </xdr:spPr>
    </xdr:pic>
    <xdr:clientData/>
  </xdr:twoCellAnchor>
  <xdr:twoCellAnchor>
    <xdr:from>
      <xdr:col>5</xdr:col>
      <xdr:colOff>533400</xdr:colOff>
      <xdr:row>5</xdr:row>
      <xdr:rowOff>104775</xdr:rowOff>
    </xdr:from>
    <xdr:to>
      <xdr:col>6</xdr:col>
      <xdr:colOff>723900</xdr:colOff>
      <xdr:row>23</xdr:row>
      <xdr:rowOff>142875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1FD921E-AE37-724F-DA91-670F15B98CAD}"/>
            </a:ext>
          </a:extLst>
        </xdr:cNvPr>
        <xdr:cNvSpPr/>
      </xdr:nvSpPr>
      <xdr:spPr>
        <a:xfrm>
          <a:off x="4438650" y="1200150"/>
          <a:ext cx="962025" cy="3476625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usso, Michael" id="{B4A3743F-07F8-4F6B-B93F-1224BDA97608}" userId="S::mrusso@itron.com::31a3dafa-05e5-4fba-bf41-a2481bd5f22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1" dT="2025-11-04T14:22:10.96" personId="{B4A3743F-07F8-4F6B-B93F-1224BDA97608}" id="{EDC5D2E0-1542-40FB-B7D3-5CF948AFC5A2}">
    <text>Values from Attachment JT1.14-VECC-15.0(A) eDSM Savings Reconciliation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73084-76FD-4B44-9618-956D5F9DD282}">
  <dimension ref="A1:O41"/>
  <sheetViews>
    <sheetView tabSelected="1" workbookViewId="0">
      <selection activeCell="C30" sqref="C30"/>
    </sheetView>
  </sheetViews>
  <sheetFormatPr defaultRowHeight="14.5" x14ac:dyDescent="0.35"/>
  <cols>
    <col min="2" max="2" width="11.54296875" bestFit="1" customWidth="1"/>
    <col min="3" max="3" width="12.54296875" bestFit="1" customWidth="1"/>
    <col min="4" max="4" width="13.81640625" customWidth="1"/>
    <col min="5" max="5" width="11.453125" customWidth="1"/>
    <col min="6" max="7" width="11.54296875" bestFit="1" customWidth="1"/>
    <col min="12" max="12" width="13.26953125" bestFit="1" customWidth="1"/>
    <col min="13" max="15" width="11.54296875" bestFit="1" customWidth="1"/>
    <col min="16" max="17" width="12" bestFit="1" customWidth="1"/>
  </cols>
  <sheetData>
    <row r="1" spans="1:15" ht="26.5" x14ac:dyDescent="0.35">
      <c r="A1" s="9" t="s">
        <v>0</v>
      </c>
      <c r="B1" s="10" t="s">
        <v>7</v>
      </c>
      <c r="C1" s="10" t="s">
        <v>8</v>
      </c>
      <c r="D1" t="s">
        <v>12</v>
      </c>
    </row>
    <row r="2" spans="1:15" x14ac:dyDescent="0.35">
      <c r="A2" s="11">
        <v>2008</v>
      </c>
      <c r="B2" s="12">
        <v>0</v>
      </c>
      <c r="C2" s="4">
        <f>B2</f>
        <v>0</v>
      </c>
    </row>
    <row r="3" spans="1:15" x14ac:dyDescent="0.35">
      <c r="A3" s="11">
        <v>2009</v>
      </c>
      <c r="B3" s="12">
        <v>0</v>
      </c>
      <c r="C3" s="4">
        <f t="shared" ref="C3:C7" si="0">C2+B3</f>
        <v>0</v>
      </c>
    </row>
    <row r="4" spans="1:15" x14ac:dyDescent="0.35">
      <c r="A4" s="11">
        <v>2010</v>
      </c>
      <c r="B4" s="12">
        <v>0</v>
      </c>
      <c r="C4" s="4">
        <f t="shared" si="0"/>
        <v>0</v>
      </c>
    </row>
    <row r="5" spans="1:15" x14ac:dyDescent="0.35">
      <c r="A5" s="11">
        <f>A4+1</f>
        <v>2011</v>
      </c>
      <c r="B5" s="27">
        <v>9192433.3330224715</v>
      </c>
      <c r="C5" s="4">
        <f t="shared" si="0"/>
        <v>9192433.3330224715</v>
      </c>
    </row>
    <row r="6" spans="1:15" ht="15" thickBot="1" x14ac:dyDescent="0.4">
      <c r="A6" s="11">
        <f t="shared" ref="A6:A24" si="1">A5+1</f>
        <v>2012</v>
      </c>
      <c r="B6" s="27">
        <v>5930689.8182672719</v>
      </c>
      <c r="C6" s="4">
        <f t="shared" si="0"/>
        <v>15123123.151289742</v>
      </c>
    </row>
    <row r="7" spans="1:15" x14ac:dyDescent="0.35">
      <c r="A7" s="11">
        <f t="shared" si="1"/>
        <v>2013</v>
      </c>
      <c r="B7" s="27">
        <v>5493170.7613017922</v>
      </c>
      <c r="C7" s="29">
        <f t="shared" si="0"/>
        <v>20616293.912591536</v>
      </c>
    </row>
    <row r="8" spans="1:15" x14ac:dyDescent="0.35">
      <c r="A8" s="11">
        <f t="shared" si="1"/>
        <v>2014</v>
      </c>
      <c r="B8" s="27">
        <v>13427978.95226977</v>
      </c>
      <c r="C8" s="30">
        <f>C7+B8</f>
        <v>34044272.86486131</v>
      </c>
    </row>
    <row r="9" spans="1:15" x14ac:dyDescent="0.35">
      <c r="A9" s="11">
        <f t="shared" si="1"/>
        <v>2015</v>
      </c>
      <c r="B9" s="27">
        <v>19740136</v>
      </c>
      <c r="C9" s="30">
        <f t="shared" ref="C9:C24" si="2">C8+B9</f>
        <v>53784408.86486131</v>
      </c>
    </row>
    <row r="10" spans="1:15" x14ac:dyDescent="0.35">
      <c r="A10" s="11">
        <f t="shared" si="1"/>
        <v>2016</v>
      </c>
      <c r="B10" s="27">
        <v>34870192</v>
      </c>
      <c r="C10" s="30">
        <f t="shared" si="2"/>
        <v>88654600.86486131</v>
      </c>
    </row>
    <row r="11" spans="1:15" x14ac:dyDescent="0.35">
      <c r="A11" s="11">
        <f t="shared" si="1"/>
        <v>2017</v>
      </c>
      <c r="B11" s="27">
        <v>70897069</v>
      </c>
      <c r="C11" s="30">
        <f t="shared" si="2"/>
        <v>159551669.86486131</v>
      </c>
      <c r="D11" s="1"/>
    </row>
    <row r="12" spans="1:15" x14ac:dyDescent="0.35">
      <c r="A12" s="11">
        <f t="shared" si="1"/>
        <v>2018</v>
      </c>
      <c r="B12" s="27">
        <v>16773132</v>
      </c>
      <c r="C12" s="30">
        <f t="shared" si="2"/>
        <v>176324801.86486131</v>
      </c>
      <c r="D12" s="16"/>
    </row>
    <row r="13" spans="1:15" x14ac:dyDescent="0.35">
      <c r="A13" s="11">
        <f t="shared" si="1"/>
        <v>2019</v>
      </c>
      <c r="B13" s="27">
        <v>4049109</v>
      </c>
      <c r="C13" s="30">
        <f t="shared" si="2"/>
        <v>180373910.86486131</v>
      </c>
      <c r="D13" s="1"/>
    </row>
    <row r="14" spans="1:15" x14ac:dyDescent="0.35">
      <c r="A14" s="11">
        <f t="shared" si="1"/>
        <v>2020</v>
      </c>
      <c r="B14" s="27">
        <v>2915107</v>
      </c>
      <c r="C14" s="30">
        <f t="shared" si="2"/>
        <v>183289017.86486131</v>
      </c>
      <c r="D14" s="1"/>
      <c r="F14" s="2"/>
      <c r="G14" s="4"/>
    </row>
    <row r="15" spans="1:15" x14ac:dyDescent="0.35">
      <c r="A15" s="11">
        <f t="shared" si="1"/>
        <v>2021</v>
      </c>
      <c r="B15" s="27">
        <v>1581476</v>
      </c>
      <c r="C15" s="30">
        <f t="shared" si="2"/>
        <v>184870493.86486131</v>
      </c>
      <c r="D15" s="1"/>
    </row>
    <row r="16" spans="1:15" x14ac:dyDescent="0.35">
      <c r="A16" s="11">
        <f t="shared" si="1"/>
        <v>2022</v>
      </c>
      <c r="B16" s="27">
        <v>1218679</v>
      </c>
      <c r="C16" s="30">
        <f t="shared" si="2"/>
        <v>186089172.86486131</v>
      </c>
      <c r="D16" s="1"/>
      <c r="M16" s="16"/>
      <c r="O16" s="16"/>
    </row>
    <row r="17" spans="1:15" x14ac:dyDescent="0.35">
      <c r="A17" s="11">
        <f t="shared" si="1"/>
        <v>2023</v>
      </c>
      <c r="B17" s="27">
        <v>1389590</v>
      </c>
      <c r="C17" s="30">
        <f t="shared" si="2"/>
        <v>187478762.86486131</v>
      </c>
      <c r="M17" s="16"/>
      <c r="N17" s="26"/>
      <c r="O17" s="16"/>
    </row>
    <row r="18" spans="1:15" x14ac:dyDescent="0.35">
      <c r="A18" s="11">
        <f t="shared" si="1"/>
        <v>2024</v>
      </c>
      <c r="B18" s="27">
        <v>2271904</v>
      </c>
      <c r="C18" s="30">
        <f t="shared" si="2"/>
        <v>189750666.86486131</v>
      </c>
      <c r="E18" s="16"/>
      <c r="M18" s="16"/>
      <c r="N18" s="26"/>
      <c r="O18" s="16"/>
    </row>
    <row r="19" spans="1:15" x14ac:dyDescent="0.35">
      <c r="A19" s="11">
        <f t="shared" si="1"/>
        <v>2025</v>
      </c>
      <c r="B19" s="13">
        <v>21629075</v>
      </c>
      <c r="C19" s="30">
        <f t="shared" si="2"/>
        <v>211379741.86486131</v>
      </c>
      <c r="E19" s="16"/>
      <c r="M19" s="16"/>
      <c r="N19" s="26"/>
      <c r="O19" s="16"/>
    </row>
    <row r="20" spans="1:15" x14ac:dyDescent="0.35">
      <c r="A20" s="11">
        <f t="shared" si="1"/>
        <v>2026</v>
      </c>
      <c r="B20" s="2">
        <v>22273082</v>
      </c>
      <c r="C20" s="30">
        <f t="shared" si="2"/>
        <v>233652823.86486131</v>
      </c>
      <c r="E20" s="16"/>
      <c r="M20" s="16"/>
      <c r="N20" s="26"/>
      <c r="O20" s="16"/>
    </row>
    <row r="21" spans="1:15" x14ac:dyDescent="0.35">
      <c r="A21" s="11">
        <f t="shared" si="1"/>
        <v>2027</v>
      </c>
      <c r="B21" s="2">
        <v>22967704</v>
      </c>
      <c r="C21" s="30">
        <f t="shared" si="2"/>
        <v>256620527.86486131</v>
      </c>
      <c r="E21" s="16"/>
      <c r="M21" s="16"/>
      <c r="N21" s="26"/>
      <c r="O21" s="16"/>
    </row>
    <row r="22" spans="1:15" x14ac:dyDescent="0.35">
      <c r="A22" s="11">
        <f t="shared" si="1"/>
        <v>2028</v>
      </c>
      <c r="B22" s="2">
        <v>23716968</v>
      </c>
      <c r="C22" s="30">
        <f t="shared" si="2"/>
        <v>280337495.86486131</v>
      </c>
      <c r="E22" s="16"/>
      <c r="M22" s="16"/>
      <c r="N22" s="26"/>
      <c r="O22" s="16"/>
    </row>
    <row r="23" spans="1:15" x14ac:dyDescent="0.35">
      <c r="A23" s="11">
        <f t="shared" si="1"/>
        <v>2029</v>
      </c>
      <c r="B23" s="2">
        <v>24509024</v>
      </c>
      <c r="C23" s="30">
        <f t="shared" si="2"/>
        <v>304846519.86486131</v>
      </c>
      <c r="M23" s="16"/>
      <c r="N23" s="26"/>
      <c r="O23" s="16"/>
    </row>
    <row r="24" spans="1:15" ht="15" thickBot="1" x14ac:dyDescent="0.4">
      <c r="A24" s="11">
        <f t="shared" si="1"/>
        <v>2030</v>
      </c>
      <c r="B24" s="2">
        <v>22840771</v>
      </c>
      <c r="C24" s="31">
        <f t="shared" si="2"/>
        <v>327687290.86486131</v>
      </c>
      <c r="E24" s="16"/>
      <c r="M24" s="16"/>
      <c r="N24" s="26"/>
      <c r="O24" s="16"/>
    </row>
    <row r="25" spans="1:15" x14ac:dyDescent="0.35">
      <c r="M25" s="16"/>
      <c r="N25" s="26"/>
      <c r="O25" s="16"/>
    </row>
    <row r="26" spans="1:15" x14ac:dyDescent="0.35">
      <c r="E26" s="16"/>
      <c r="M26" s="16"/>
      <c r="N26" s="26"/>
      <c r="O26" s="16"/>
    </row>
    <row r="27" spans="1:15" x14ac:dyDescent="0.35">
      <c r="E27" s="16"/>
      <c r="M27" s="16"/>
      <c r="N27" s="26"/>
      <c r="O27" s="16"/>
    </row>
    <row r="28" spans="1:15" x14ac:dyDescent="0.35">
      <c r="E28" s="16"/>
      <c r="M28" s="16"/>
      <c r="N28" s="26"/>
      <c r="O28" s="16"/>
    </row>
    <row r="29" spans="1:15" x14ac:dyDescent="0.35">
      <c r="E29" s="16"/>
      <c r="M29" s="16"/>
      <c r="N29" s="26"/>
      <c r="O29" s="16"/>
    </row>
    <row r="30" spans="1:15" x14ac:dyDescent="0.35">
      <c r="E30" s="16"/>
      <c r="M30" s="16"/>
      <c r="N30" s="26"/>
      <c r="O30" s="16"/>
    </row>
    <row r="31" spans="1:15" x14ac:dyDescent="0.35">
      <c r="E31" s="16"/>
      <c r="M31" s="16"/>
      <c r="N31" s="26"/>
      <c r="O31" s="16"/>
    </row>
    <row r="32" spans="1:15" x14ac:dyDescent="0.35">
      <c r="E32" s="16"/>
      <c r="M32" s="16"/>
      <c r="N32" s="26"/>
      <c r="O32" s="16"/>
    </row>
    <row r="33" spans="5:15" x14ac:dyDescent="0.35">
      <c r="E33" s="16"/>
      <c r="M33" s="16"/>
      <c r="N33" s="26"/>
      <c r="O33" s="16"/>
    </row>
    <row r="34" spans="5:15" x14ac:dyDescent="0.35">
      <c r="M34" s="16"/>
      <c r="N34" s="26"/>
      <c r="O34" s="16"/>
    </row>
    <row r="35" spans="5:15" x14ac:dyDescent="0.35">
      <c r="M35" s="16"/>
      <c r="N35" s="26"/>
      <c r="O35" s="16"/>
    </row>
    <row r="36" spans="5:15" x14ac:dyDescent="0.35">
      <c r="M36" s="16"/>
      <c r="N36" s="26"/>
      <c r="O36" s="16"/>
    </row>
    <row r="37" spans="5:15" x14ac:dyDescent="0.35">
      <c r="M37" s="16"/>
      <c r="N37" s="26"/>
      <c r="O37" s="16"/>
    </row>
    <row r="38" spans="5:15" x14ac:dyDescent="0.35">
      <c r="M38" s="16"/>
      <c r="N38" s="26"/>
      <c r="O38" s="16"/>
    </row>
    <row r="39" spans="5:15" x14ac:dyDescent="0.35">
      <c r="M39" s="16"/>
      <c r="N39" s="26"/>
      <c r="O39" s="16"/>
    </row>
    <row r="40" spans="5:15" x14ac:dyDescent="0.35">
      <c r="M40" s="16"/>
      <c r="N40" s="26"/>
      <c r="O40" s="16"/>
    </row>
    <row r="41" spans="5:15" x14ac:dyDescent="0.35">
      <c r="M41" s="16"/>
      <c r="N41" s="26"/>
      <c r="O41" s="16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6C723-75C8-4920-B938-CBDE6D933AA4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2024</v>
      </c>
      <c r="B2">
        <v>1</v>
      </c>
      <c r="C2" s="1">
        <f>+$I$6</f>
        <v>106891.53846153847</v>
      </c>
      <c r="D2" s="3">
        <f>B2/12</f>
        <v>8.3333333333333329E-2</v>
      </c>
      <c r="E2" s="1">
        <f>C2*D2</f>
        <v>8907.6282051282051</v>
      </c>
      <c r="H2" s="1">
        <f>'Annual CDM Inputs'!B17</f>
        <v>1389590</v>
      </c>
      <c r="I2" s="1">
        <f>H2/2</f>
        <v>694795</v>
      </c>
    </row>
    <row r="3" spans="1:9" x14ac:dyDescent="0.35">
      <c r="A3">
        <v>2024</v>
      </c>
      <c r="B3">
        <v>2</v>
      </c>
      <c r="C3" s="1">
        <f t="shared" ref="C3:C13" si="0">+$I$6</f>
        <v>106891.53846153847</v>
      </c>
      <c r="D3" s="3">
        <f t="shared" ref="D3:D13" si="1">B3/12</f>
        <v>0.16666666666666666</v>
      </c>
      <c r="E3" s="1">
        <f t="shared" ref="E3:E25" si="2">C3*D3</f>
        <v>17815.25641025641</v>
      </c>
      <c r="F3" s="2"/>
      <c r="G3" s="2"/>
      <c r="H3" s="1">
        <v>12</v>
      </c>
      <c r="I3" s="1">
        <v>12</v>
      </c>
    </row>
    <row r="4" spans="1:9" x14ac:dyDescent="0.35">
      <c r="A4">
        <v>2024</v>
      </c>
      <c r="B4">
        <v>3</v>
      </c>
      <c r="C4" s="1">
        <f t="shared" si="0"/>
        <v>106891.53846153847</v>
      </c>
      <c r="D4" s="3">
        <f t="shared" si="1"/>
        <v>0.25</v>
      </c>
      <c r="E4" s="1">
        <f t="shared" si="2"/>
        <v>26722.884615384617</v>
      </c>
      <c r="F4" s="2"/>
      <c r="G4" s="2"/>
      <c r="H4" s="1">
        <f>H2*H3</f>
        <v>16675080</v>
      </c>
      <c r="I4" s="1">
        <f>I2*I3</f>
        <v>8337540</v>
      </c>
    </row>
    <row r="5" spans="1:9" x14ac:dyDescent="0.35">
      <c r="A5">
        <v>2024</v>
      </c>
      <c r="B5">
        <v>4</v>
      </c>
      <c r="C5" s="1">
        <f t="shared" si="0"/>
        <v>106891.53846153847</v>
      </c>
      <c r="D5" s="3">
        <f t="shared" si="1"/>
        <v>0.33333333333333331</v>
      </c>
      <c r="E5" s="1">
        <f t="shared" si="2"/>
        <v>35630.51282051282</v>
      </c>
      <c r="F5" s="2"/>
      <c r="G5" s="2"/>
      <c r="H5">
        <v>78</v>
      </c>
      <c r="I5">
        <v>78</v>
      </c>
    </row>
    <row r="6" spans="1:9" x14ac:dyDescent="0.35">
      <c r="A6">
        <v>2024</v>
      </c>
      <c r="B6">
        <v>5</v>
      </c>
      <c r="C6" s="1">
        <f t="shared" si="0"/>
        <v>106891.53846153847</v>
      </c>
      <c r="D6" s="3">
        <f t="shared" si="1"/>
        <v>0.41666666666666669</v>
      </c>
      <c r="E6" s="1">
        <f t="shared" si="2"/>
        <v>44538.141025641031</v>
      </c>
      <c r="F6" s="2"/>
      <c r="G6" s="2"/>
      <c r="H6" s="1">
        <f>H4/H5</f>
        <v>213783.07692307694</v>
      </c>
      <c r="I6" s="1">
        <f>I4/I5</f>
        <v>106891.53846153847</v>
      </c>
    </row>
    <row r="7" spans="1:9" x14ac:dyDescent="0.35">
      <c r="A7">
        <v>2024</v>
      </c>
      <c r="B7">
        <v>6</v>
      </c>
      <c r="C7" s="1">
        <f t="shared" si="0"/>
        <v>106891.53846153847</v>
      </c>
      <c r="D7" s="3">
        <f t="shared" si="1"/>
        <v>0.5</v>
      </c>
      <c r="E7" s="1">
        <f t="shared" si="2"/>
        <v>53445.769230769234</v>
      </c>
      <c r="F7" s="2"/>
      <c r="G7" s="2"/>
    </row>
    <row r="8" spans="1:9" x14ac:dyDescent="0.35">
      <c r="A8">
        <v>2024</v>
      </c>
      <c r="B8">
        <v>7</v>
      </c>
      <c r="C8" s="1">
        <f t="shared" si="0"/>
        <v>106891.53846153847</v>
      </c>
      <c r="D8" s="3">
        <f t="shared" si="1"/>
        <v>0.58333333333333337</v>
      </c>
      <c r="E8" s="1">
        <f t="shared" si="2"/>
        <v>62353.397435897445</v>
      </c>
      <c r="F8" s="2"/>
      <c r="G8" s="2"/>
    </row>
    <row r="9" spans="1:9" x14ac:dyDescent="0.35">
      <c r="A9">
        <v>2024</v>
      </c>
      <c r="B9">
        <v>8</v>
      </c>
      <c r="C9" s="1">
        <f t="shared" si="0"/>
        <v>106891.53846153847</v>
      </c>
      <c r="D9" s="3">
        <f t="shared" si="1"/>
        <v>0.66666666666666663</v>
      </c>
      <c r="E9" s="1">
        <f t="shared" si="2"/>
        <v>71261.025641025641</v>
      </c>
      <c r="F9" s="2"/>
      <c r="G9" s="2"/>
    </row>
    <row r="10" spans="1:9" x14ac:dyDescent="0.35">
      <c r="A10">
        <v>2024</v>
      </c>
      <c r="B10">
        <v>9</v>
      </c>
      <c r="C10" s="1">
        <f t="shared" si="0"/>
        <v>106891.53846153847</v>
      </c>
      <c r="D10" s="3">
        <f t="shared" si="1"/>
        <v>0.75</v>
      </c>
      <c r="E10" s="1">
        <f t="shared" si="2"/>
        <v>80168.653846153844</v>
      </c>
      <c r="F10" s="2"/>
      <c r="G10" s="2"/>
    </row>
    <row r="11" spans="1:9" x14ac:dyDescent="0.35">
      <c r="A11">
        <v>2024</v>
      </c>
      <c r="B11">
        <v>10</v>
      </c>
      <c r="C11" s="1">
        <f t="shared" si="0"/>
        <v>106891.53846153847</v>
      </c>
      <c r="D11" s="3">
        <f t="shared" si="1"/>
        <v>0.83333333333333337</v>
      </c>
      <c r="E11" s="1">
        <f t="shared" si="2"/>
        <v>89076.282051282062</v>
      </c>
      <c r="F11" s="2"/>
      <c r="G11" s="2"/>
      <c r="H11" s="1"/>
      <c r="I11" s="1"/>
    </row>
    <row r="12" spans="1:9" x14ac:dyDescent="0.35">
      <c r="A12">
        <v>2024</v>
      </c>
      <c r="B12">
        <v>11</v>
      </c>
      <c r="C12" s="1">
        <f t="shared" si="0"/>
        <v>106891.53846153847</v>
      </c>
      <c r="D12" s="3">
        <f t="shared" si="1"/>
        <v>0.91666666666666663</v>
      </c>
      <c r="E12" s="1">
        <f t="shared" si="2"/>
        <v>97983.910256410265</v>
      </c>
      <c r="F12" s="2"/>
      <c r="G12" s="2"/>
    </row>
    <row r="13" spans="1:9" x14ac:dyDescent="0.35">
      <c r="A13">
        <v>2024</v>
      </c>
      <c r="B13">
        <v>12</v>
      </c>
      <c r="C13" s="1">
        <f t="shared" si="0"/>
        <v>106891.53846153847</v>
      </c>
      <c r="D13" s="3">
        <f t="shared" si="1"/>
        <v>1</v>
      </c>
      <c r="E13" s="1">
        <f t="shared" si="2"/>
        <v>106891.53846153847</v>
      </c>
      <c r="F13" s="2"/>
      <c r="G13" s="2">
        <f>SUM(C2:C13)</f>
        <v>1282698.4615384617</v>
      </c>
      <c r="H13" s="2">
        <f>SUM(D2:D13)</f>
        <v>6.5</v>
      </c>
      <c r="I13" s="2">
        <f>SUM(E2:E13)</f>
        <v>694795.00000000012</v>
      </c>
    </row>
    <row r="14" spans="1:9" x14ac:dyDescent="0.35">
      <c r="A14">
        <f t="shared" ref="A14:A25" si="3">A2+1</f>
        <v>2025</v>
      </c>
      <c r="B14">
        <f t="shared" ref="B14:B25" si="4">B2</f>
        <v>1</v>
      </c>
      <c r="C14" s="1">
        <f>$H$2/12</f>
        <v>115799.16666666667</v>
      </c>
      <c r="D14" s="3">
        <v>1</v>
      </c>
      <c r="E14" s="1">
        <f t="shared" si="2"/>
        <v>115799.16666666667</v>
      </c>
      <c r="F14" s="2"/>
      <c r="G14" s="2"/>
    </row>
    <row r="15" spans="1:9" x14ac:dyDescent="0.35">
      <c r="A15">
        <f t="shared" si="3"/>
        <v>2025</v>
      </c>
      <c r="B15">
        <f t="shared" si="4"/>
        <v>2</v>
      </c>
      <c r="C15" s="1">
        <f>$H$2/12</f>
        <v>115799.16666666667</v>
      </c>
      <c r="D15" s="3">
        <v>1</v>
      </c>
      <c r="E15" s="1">
        <f t="shared" si="2"/>
        <v>115799.16666666667</v>
      </c>
      <c r="F15" s="2"/>
      <c r="G15" s="2"/>
    </row>
    <row r="16" spans="1:9" x14ac:dyDescent="0.35">
      <c r="A16">
        <f t="shared" si="3"/>
        <v>2025</v>
      </c>
      <c r="B16">
        <f t="shared" si="4"/>
        <v>3</v>
      </c>
      <c r="C16" s="1">
        <f t="shared" ref="C16:C25" si="5">$H$2/12</f>
        <v>115799.16666666667</v>
      </c>
      <c r="D16" s="3">
        <v>1</v>
      </c>
      <c r="E16" s="1">
        <f t="shared" si="2"/>
        <v>115799.16666666667</v>
      </c>
      <c r="F16" s="2"/>
      <c r="G16" s="2"/>
    </row>
    <row r="17" spans="1:9" x14ac:dyDescent="0.35">
      <c r="A17">
        <f t="shared" si="3"/>
        <v>2025</v>
      </c>
      <c r="B17">
        <f t="shared" si="4"/>
        <v>4</v>
      </c>
      <c r="C17" s="1">
        <f t="shared" si="5"/>
        <v>115799.16666666667</v>
      </c>
      <c r="D17" s="3">
        <v>1</v>
      </c>
      <c r="E17" s="1">
        <f t="shared" si="2"/>
        <v>115799.16666666667</v>
      </c>
      <c r="F17" s="2"/>
      <c r="G17" s="2"/>
    </row>
    <row r="18" spans="1:9" x14ac:dyDescent="0.35">
      <c r="A18">
        <f t="shared" si="3"/>
        <v>2025</v>
      </c>
      <c r="B18">
        <f t="shared" si="4"/>
        <v>5</v>
      </c>
      <c r="C18" s="1">
        <f t="shared" si="5"/>
        <v>115799.16666666667</v>
      </c>
      <c r="D18" s="3">
        <v>1</v>
      </c>
      <c r="E18" s="1">
        <f t="shared" si="2"/>
        <v>115799.16666666667</v>
      </c>
      <c r="F18" s="2"/>
      <c r="G18" s="2"/>
    </row>
    <row r="19" spans="1:9" x14ac:dyDescent="0.35">
      <c r="A19">
        <f t="shared" si="3"/>
        <v>2025</v>
      </c>
      <c r="B19">
        <f t="shared" si="4"/>
        <v>6</v>
      </c>
      <c r="C19" s="1">
        <f t="shared" si="5"/>
        <v>115799.16666666667</v>
      </c>
      <c r="D19" s="3">
        <v>1</v>
      </c>
      <c r="E19" s="1">
        <f t="shared" si="2"/>
        <v>115799.16666666667</v>
      </c>
      <c r="F19" s="2"/>
      <c r="G19" s="2"/>
    </row>
    <row r="20" spans="1:9" x14ac:dyDescent="0.35">
      <c r="A20">
        <f t="shared" si="3"/>
        <v>2025</v>
      </c>
      <c r="B20">
        <f t="shared" si="4"/>
        <v>7</v>
      </c>
      <c r="C20" s="1">
        <f t="shared" si="5"/>
        <v>115799.16666666667</v>
      </c>
      <c r="D20" s="3">
        <v>1</v>
      </c>
      <c r="E20" s="1">
        <f t="shared" si="2"/>
        <v>115799.16666666667</v>
      </c>
      <c r="F20" s="2"/>
      <c r="G20" s="2"/>
    </row>
    <row r="21" spans="1:9" x14ac:dyDescent="0.35">
      <c r="A21">
        <f t="shared" si="3"/>
        <v>2025</v>
      </c>
      <c r="B21">
        <f t="shared" si="4"/>
        <v>8</v>
      </c>
      <c r="C21" s="1">
        <f t="shared" si="5"/>
        <v>115799.16666666667</v>
      </c>
      <c r="D21" s="3">
        <v>1</v>
      </c>
      <c r="E21" s="1">
        <f t="shared" si="2"/>
        <v>115799.16666666667</v>
      </c>
      <c r="F21" s="2"/>
      <c r="G21" s="2"/>
    </row>
    <row r="22" spans="1:9" x14ac:dyDescent="0.35">
      <c r="A22">
        <f t="shared" si="3"/>
        <v>2025</v>
      </c>
      <c r="B22">
        <f t="shared" si="4"/>
        <v>9</v>
      </c>
      <c r="C22" s="1">
        <f t="shared" si="5"/>
        <v>115799.16666666667</v>
      </c>
      <c r="D22" s="3">
        <v>1</v>
      </c>
      <c r="E22" s="1">
        <f t="shared" si="2"/>
        <v>115799.16666666667</v>
      </c>
      <c r="F22" s="2"/>
      <c r="G22" s="2"/>
    </row>
    <row r="23" spans="1:9" x14ac:dyDescent="0.35">
      <c r="A23">
        <f t="shared" si="3"/>
        <v>2025</v>
      </c>
      <c r="B23">
        <f t="shared" si="4"/>
        <v>10</v>
      </c>
      <c r="C23" s="1">
        <f t="shared" si="5"/>
        <v>115799.16666666667</v>
      </c>
      <c r="D23" s="3">
        <v>1</v>
      </c>
      <c r="E23" s="1">
        <f t="shared" si="2"/>
        <v>115799.16666666667</v>
      </c>
      <c r="F23" s="2"/>
      <c r="G23" s="2"/>
    </row>
    <row r="24" spans="1:9" x14ac:dyDescent="0.35">
      <c r="A24">
        <f t="shared" si="3"/>
        <v>2025</v>
      </c>
      <c r="B24">
        <f t="shared" si="4"/>
        <v>11</v>
      </c>
      <c r="C24" s="1">
        <f t="shared" si="5"/>
        <v>115799.16666666667</v>
      </c>
      <c r="D24" s="3">
        <v>1</v>
      </c>
      <c r="E24" s="1">
        <f t="shared" si="2"/>
        <v>115799.16666666667</v>
      </c>
      <c r="F24" s="2"/>
      <c r="G24" s="2"/>
    </row>
    <row r="25" spans="1:9" x14ac:dyDescent="0.35">
      <c r="A25">
        <f t="shared" si="3"/>
        <v>2025</v>
      </c>
      <c r="B25">
        <f t="shared" si="4"/>
        <v>12</v>
      </c>
      <c r="C25" s="1">
        <f t="shared" si="5"/>
        <v>115799.16666666667</v>
      </c>
      <c r="D25" s="3">
        <v>1</v>
      </c>
      <c r="E25" s="1">
        <f t="shared" si="2"/>
        <v>115799.16666666667</v>
      </c>
      <c r="F25" s="2"/>
      <c r="G25" s="2">
        <f>SUM(C14:C25)</f>
        <v>1389590</v>
      </c>
      <c r="H25" s="2">
        <f>SUM(D14:D25)</f>
        <v>12</v>
      </c>
      <c r="I25" s="2">
        <f>SUM(E14:E25)</f>
        <v>1389590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6B66B-B949-4A72-A2FA-EB210A2A9324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2022</v>
      </c>
      <c r="B2">
        <v>1</v>
      </c>
      <c r="C2" s="1">
        <f>+$I$6</f>
        <v>93744.538461538468</v>
      </c>
      <c r="D2" s="3">
        <f>B2/12</f>
        <v>8.3333333333333329E-2</v>
      </c>
      <c r="E2" s="1">
        <f>C2*D2</f>
        <v>7812.0448717948721</v>
      </c>
      <c r="H2" s="1">
        <f>'Annual CDM Inputs'!B16</f>
        <v>1218679</v>
      </c>
      <c r="I2" s="1">
        <f>H2/2</f>
        <v>609339.5</v>
      </c>
    </row>
    <row r="3" spans="1:9" x14ac:dyDescent="0.35">
      <c r="A3">
        <v>2022</v>
      </c>
      <c r="B3">
        <v>2</v>
      </c>
      <c r="C3" s="1">
        <f t="shared" ref="C3:C13" si="0">+$I$6</f>
        <v>93744.538461538468</v>
      </c>
      <c r="D3" s="3">
        <f t="shared" ref="D3:D13" si="1">B3/12</f>
        <v>0.16666666666666666</v>
      </c>
      <c r="E3" s="1">
        <f t="shared" ref="E3:E25" si="2">C3*D3</f>
        <v>15624.089743589744</v>
      </c>
      <c r="F3" s="2"/>
      <c r="G3" s="2"/>
      <c r="H3" s="1">
        <v>12</v>
      </c>
      <c r="I3" s="1">
        <v>12</v>
      </c>
    </row>
    <row r="4" spans="1:9" x14ac:dyDescent="0.35">
      <c r="A4">
        <v>2022</v>
      </c>
      <c r="B4">
        <v>3</v>
      </c>
      <c r="C4" s="1">
        <f t="shared" si="0"/>
        <v>93744.538461538468</v>
      </c>
      <c r="D4" s="3">
        <f t="shared" si="1"/>
        <v>0.25</v>
      </c>
      <c r="E4" s="1">
        <f t="shared" si="2"/>
        <v>23436.134615384617</v>
      </c>
      <c r="F4" s="2"/>
      <c r="G4" s="2"/>
      <c r="H4" s="1">
        <f>H2*H3</f>
        <v>14624148</v>
      </c>
      <c r="I4" s="1">
        <f>I2*I3</f>
        <v>7312074</v>
      </c>
    </row>
    <row r="5" spans="1:9" x14ac:dyDescent="0.35">
      <c r="A5">
        <v>2022</v>
      </c>
      <c r="B5">
        <v>4</v>
      </c>
      <c r="C5" s="1">
        <f t="shared" si="0"/>
        <v>93744.538461538468</v>
      </c>
      <c r="D5" s="3">
        <f t="shared" si="1"/>
        <v>0.33333333333333331</v>
      </c>
      <c r="E5" s="1">
        <f t="shared" si="2"/>
        <v>31248.179487179488</v>
      </c>
      <c r="F5" s="2"/>
      <c r="G5" s="2"/>
      <c r="H5">
        <v>78</v>
      </c>
      <c r="I5">
        <v>78</v>
      </c>
    </row>
    <row r="6" spans="1:9" x14ac:dyDescent="0.35">
      <c r="A6">
        <v>2022</v>
      </c>
      <c r="B6">
        <v>5</v>
      </c>
      <c r="C6" s="1">
        <f t="shared" si="0"/>
        <v>93744.538461538468</v>
      </c>
      <c r="D6" s="3">
        <f t="shared" si="1"/>
        <v>0.41666666666666669</v>
      </c>
      <c r="E6" s="1">
        <f t="shared" si="2"/>
        <v>39060.224358974367</v>
      </c>
      <c r="F6" s="2"/>
      <c r="G6" s="2"/>
      <c r="H6" s="1">
        <f>H4/H5</f>
        <v>187489.07692307694</v>
      </c>
      <c r="I6" s="1">
        <f>I4/I5</f>
        <v>93744.538461538468</v>
      </c>
    </row>
    <row r="7" spans="1:9" x14ac:dyDescent="0.35">
      <c r="A7">
        <v>2022</v>
      </c>
      <c r="B7">
        <v>6</v>
      </c>
      <c r="C7" s="1">
        <f t="shared" si="0"/>
        <v>93744.538461538468</v>
      </c>
      <c r="D7" s="3">
        <f t="shared" si="1"/>
        <v>0.5</v>
      </c>
      <c r="E7" s="1">
        <f t="shared" si="2"/>
        <v>46872.269230769234</v>
      </c>
      <c r="F7" s="2"/>
      <c r="G7" s="2"/>
    </row>
    <row r="8" spans="1:9" x14ac:dyDescent="0.35">
      <c r="A8">
        <v>2022</v>
      </c>
      <c r="B8">
        <v>7</v>
      </c>
      <c r="C8" s="1">
        <f t="shared" si="0"/>
        <v>93744.538461538468</v>
      </c>
      <c r="D8" s="3">
        <f t="shared" si="1"/>
        <v>0.58333333333333337</v>
      </c>
      <c r="E8" s="1">
        <f t="shared" si="2"/>
        <v>54684.314102564109</v>
      </c>
      <c r="F8" s="2"/>
      <c r="G8" s="2"/>
    </row>
    <row r="9" spans="1:9" x14ac:dyDescent="0.35">
      <c r="A9">
        <v>2022</v>
      </c>
      <c r="B9">
        <v>8</v>
      </c>
      <c r="C9" s="1">
        <f t="shared" si="0"/>
        <v>93744.538461538468</v>
      </c>
      <c r="D9" s="3">
        <f t="shared" si="1"/>
        <v>0.66666666666666663</v>
      </c>
      <c r="E9" s="1">
        <f t="shared" si="2"/>
        <v>62496.358974358976</v>
      </c>
      <c r="F9" s="2"/>
      <c r="G9" s="2"/>
    </row>
    <row r="10" spans="1:9" x14ac:dyDescent="0.35">
      <c r="A10">
        <v>2022</v>
      </c>
      <c r="B10">
        <v>9</v>
      </c>
      <c r="C10" s="1">
        <f t="shared" si="0"/>
        <v>93744.538461538468</v>
      </c>
      <c r="D10" s="3">
        <f t="shared" si="1"/>
        <v>0.75</v>
      </c>
      <c r="E10" s="1">
        <f t="shared" si="2"/>
        <v>70308.403846153844</v>
      </c>
      <c r="F10" s="2"/>
      <c r="G10" s="2"/>
    </row>
    <row r="11" spans="1:9" x14ac:dyDescent="0.35">
      <c r="A11">
        <v>2022</v>
      </c>
      <c r="B11">
        <v>10</v>
      </c>
      <c r="C11" s="1">
        <f t="shared" si="0"/>
        <v>93744.538461538468</v>
      </c>
      <c r="D11" s="3">
        <f t="shared" si="1"/>
        <v>0.83333333333333337</v>
      </c>
      <c r="E11" s="1">
        <f t="shared" si="2"/>
        <v>78120.448717948733</v>
      </c>
      <c r="F11" s="2"/>
      <c r="G11" s="2"/>
      <c r="H11" s="1"/>
      <c r="I11" s="1"/>
    </row>
    <row r="12" spans="1:9" x14ac:dyDescent="0.35">
      <c r="A12">
        <v>2022</v>
      </c>
      <c r="B12">
        <v>11</v>
      </c>
      <c r="C12" s="1">
        <f t="shared" si="0"/>
        <v>93744.538461538468</v>
      </c>
      <c r="D12" s="3">
        <f t="shared" si="1"/>
        <v>0.91666666666666663</v>
      </c>
      <c r="E12" s="1">
        <f t="shared" si="2"/>
        <v>85932.493589743593</v>
      </c>
      <c r="F12" s="2"/>
      <c r="G12" s="2"/>
    </row>
    <row r="13" spans="1:9" x14ac:dyDescent="0.35">
      <c r="A13">
        <v>2022</v>
      </c>
      <c r="B13">
        <v>12</v>
      </c>
      <c r="C13" s="1">
        <f t="shared" si="0"/>
        <v>93744.538461538468</v>
      </c>
      <c r="D13" s="3">
        <f t="shared" si="1"/>
        <v>1</v>
      </c>
      <c r="E13" s="1">
        <f t="shared" si="2"/>
        <v>93744.538461538468</v>
      </c>
      <c r="F13" s="2"/>
      <c r="G13" s="2">
        <f>SUM(C2:C13)</f>
        <v>1124934.4615384617</v>
      </c>
      <c r="H13" s="2">
        <f>SUM(D2:D13)</f>
        <v>6.5</v>
      </c>
      <c r="I13" s="2">
        <f>SUM(E2:E13)</f>
        <v>609339.50000000012</v>
      </c>
    </row>
    <row r="14" spans="1:9" x14ac:dyDescent="0.35">
      <c r="A14">
        <f t="shared" ref="A14:A25" si="3">A2+1</f>
        <v>2023</v>
      </c>
      <c r="B14">
        <f t="shared" ref="B14:B25" si="4">B2</f>
        <v>1</v>
      </c>
      <c r="C14" s="1">
        <f>$H$2/12</f>
        <v>101556.58333333333</v>
      </c>
      <c r="D14" s="3">
        <v>1</v>
      </c>
      <c r="E14" s="1">
        <f t="shared" si="2"/>
        <v>101556.58333333333</v>
      </c>
      <c r="F14" s="2"/>
      <c r="G14" s="2"/>
    </row>
    <row r="15" spans="1:9" x14ac:dyDescent="0.35">
      <c r="A15">
        <f t="shared" si="3"/>
        <v>2023</v>
      </c>
      <c r="B15">
        <f t="shared" si="4"/>
        <v>2</v>
      </c>
      <c r="C15" s="1">
        <f>$H$2/12</f>
        <v>101556.58333333333</v>
      </c>
      <c r="D15" s="3">
        <v>1</v>
      </c>
      <c r="E15" s="1">
        <f t="shared" si="2"/>
        <v>101556.58333333333</v>
      </c>
      <c r="F15" s="2"/>
      <c r="G15" s="2"/>
    </row>
    <row r="16" spans="1:9" x14ac:dyDescent="0.35">
      <c r="A16">
        <f t="shared" si="3"/>
        <v>2023</v>
      </c>
      <c r="B16">
        <f t="shared" si="4"/>
        <v>3</v>
      </c>
      <c r="C16" s="1">
        <f t="shared" ref="C16:C25" si="5">$H$2/12</f>
        <v>101556.58333333333</v>
      </c>
      <c r="D16" s="3">
        <v>1</v>
      </c>
      <c r="E16" s="1">
        <f t="shared" si="2"/>
        <v>101556.58333333333</v>
      </c>
      <c r="F16" s="2"/>
      <c r="G16" s="2"/>
    </row>
    <row r="17" spans="1:9" x14ac:dyDescent="0.35">
      <c r="A17">
        <f t="shared" si="3"/>
        <v>2023</v>
      </c>
      <c r="B17">
        <f t="shared" si="4"/>
        <v>4</v>
      </c>
      <c r="C17" s="1">
        <f t="shared" si="5"/>
        <v>101556.58333333333</v>
      </c>
      <c r="D17" s="3">
        <v>1</v>
      </c>
      <c r="E17" s="1">
        <f t="shared" si="2"/>
        <v>101556.58333333333</v>
      </c>
      <c r="F17" s="2"/>
      <c r="G17" s="2"/>
    </row>
    <row r="18" spans="1:9" x14ac:dyDescent="0.35">
      <c r="A18">
        <f t="shared" si="3"/>
        <v>2023</v>
      </c>
      <c r="B18">
        <f t="shared" si="4"/>
        <v>5</v>
      </c>
      <c r="C18" s="1">
        <f t="shared" si="5"/>
        <v>101556.58333333333</v>
      </c>
      <c r="D18" s="3">
        <v>1</v>
      </c>
      <c r="E18" s="1">
        <f t="shared" si="2"/>
        <v>101556.58333333333</v>
      </c>
      <c r="F18" s="2"/>
      <c r="G18" s="2"/>
    </row>
    <row r="19" spans="1:9" x14ac:dyDescent="0.35">
      <c r="A19">
        <f t="shared" si="3"/>
        <v>2023</v>
      </c>
      <c r="B19">
        <f t="shared" si="4"/>
        <v>6</v>
      </c>
      <c r="C19" s="1">
        <f t="shared" si="5"/>
        <v>101556.58333333333</v>
      </c>
      <c r="D19" s="3">
        <v>1</v>
      </c>
      <c r="E19" s="1">
        <f t="shared" si="2"/>
        <v>101556.58333333333</v>
      </c>
      <c r="F19" s="2"/>
      <c r="G19" s="2"/>
    </row>
    <row r="20" spans="1:9" x14ac:dyDescent="0.35">
      <c r="A20">
        <f t="shared" si="3"/>
        <v>2023</v>
      </c>
      <c r="B20">
        <f t="shared" si="4"/>
        <v>7</v>
      </c>
      <c r="C20" s="1">
        <f t="shared" si="5"/>
        <v>101556.58333333333</v>
      </c>
      <c r="D20" s="3">
        <v>1</v>
      </c>
      <c r="E20" s="1">
        <f t="shared" si="2"/>
        <v>101556.58333333333</v>
      </c>
      <c r="F20" s="2"/>
      <c r="G20" s="2"/>
    </row>
    <row r="21" spans="1:9" x14ac:dyDescent="0.35">
      <c r="A21">
        <f t="shared" si="3"/>
        <v>2023</v>
      </c>
      <c r="B21">
        <f t="shared" si="4"/>
        <v>8</v>
      </c>
      <c r="C21" s="1">
        <f t="shared" si="5"/>
        <v>101556.58333333333</v>
      </c>
      <c r="D21" s="3">
        <v>1</v>
      </c>
      <c r="E21" s="1">
        <f t="shared" si="2"/>
        <v>101556.58333333333</v>
      </c>
      <c r="F21" s="2"/>
      <c r="G21" s="2"/>
    </row>
    <row r="22" spans="1:9" x14ac:dyDescent="0.35">
      <c r="A22">
        <f t="shared" si="3"/>
        <v>2023</v>
      </c>
      <c r="B22">
        <f t="shared" si="4"/>
        <v>9</v>
      </c>
      <c r="C22" s="1">
        <f t="shared" si="5"/>
        <v>101556.58333333333</v>
      </c>
      <c r="D22" s="3">
        <v>1</v>
      </c>
      <c r="E22" s="1">
        <f t="shared" si="2"/>
        <v>101556.58333333333</v>
      </c>
      <c r="F22" s="2"/>
      <c r="G22" s="2"/>
    </row>
    <row r="23" spans="1:9" x14ac:dyDescent="0.35">
      <c r="A23">
        <f t="shared" si="3"/>
        <v>2023</v>
      </c>
      <c r="B23">
        <f t="shared" si="4"/>
        <v>10</v>
      </c>
      <c r="C23" s="1">
        <f t="shared" si="5"/>
        <v>101556.58333333333</v>
      </c>
      <c r="D23" s="3">
        <v>1</v>
      </c>
      <c r="E23" s="1">
        <f t="shared" si="2"/>
        <v>101556.58333333333</v>
      </c>
      <c r="F23" s="2"/>
      <c r="G23" s="2"/>
    </row>
    <row r="24" spans="1:9" x14ac:dyDescent="0.35">
      <c r="A24">
        <f t="shared" si="3"/>
        <v>2023</v>
      </c>
      <c r="B24">
        <f t="shared" si="4"/>
        <v>11</v>
      </c>
      <c r="C24" s="1">
        <f t="shared" si="5"/>
        <v>101556.58333333333</v>
      </c>
      <c r="D24" s="3">
        <v>1</v>
      </c>
      <c r="E24" s="1">
        <f t="shared" si="2"/>
        <v>101556.58333333333</v>
      </c>
      <c r="F24" s="2"/>
      <c r="G24" s="2"/>
    </row>
    <row r="25" spans="1:9" x14ac:dyDescent="0.35">
      <c r="A25">
        <f t="shared" si="3"/>
        <v>2023</v>
      </c>
      <c r="B25">
        <f t="shared" si="4"/>
        <v>12</v>
      </c>
      <c r="C25" s="1">
        <f t="shared" si="5"/>
        <v>101556.58333333333</v>
      </c>
      <c r="D25" s="3">
        <v>1</v>
      </c>
      <c r="E25" s="1">
        <f t="shared" si="2"/>
        <v>101556.58333333333</v>
      </c>
      <c r="F25" s="2"/>
      <c r="G25" s="2">
        <f>SUM(C14:C25)</f>
        <v>1218679</v>
      </c>
      <c r="H25" s="2">
        <f>SUM(D14:D25)</f>
        <v>12</v>
      </c>
      <c r="I25" s="2">
        <f>SUM(E14:E25)</f>
        <v>1218679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93A9-AB2A-41CA-B7C0-6C913CF14897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2021</v>
      </c>
      <c r="B2">
        <v>1</v>
      </c>
      <c r="C2" s="1">
        <f>+$I$6</f>
        <v>121652</v>
      </c>
      <c r="D2" s="3">
        <f>B2/12</f>
        <v>8.3333333333333329E-2</v>
      </c>
      <c r="E2" s="1">
        <f>C2*D2</f>
        <v>10137.666666666666</v>
      </c>
      <c r="H2" s="1">
        <f>'Annual CDM Inputs'!B15</f>
        <v>1581476</v>
      </c>
      <c r="I2" s="1">
        <f>H2/2</f>
        <v>790738</v>
      </c>
    </row>
    <row r="3" spans="1:9" x14ac:dyDescent="0.35">
      <c r="A3">
        <v>2021</v>
      </c>
      <c r="B3">
        <v>2</v>
      </c>
      <c r="C3" s="1">
        <f t="shared" ref="C3:C13" si="0">+$I$6</f>
        <v>121652</v>
      </c>
      <c r="D3" s="3">
        <f t="shared" ref="D3:D13" si="1">B3/12</f>
        <v>0.16666666666666666</v>
      </c>
      <c r="E3" s="1">
        <f t="shared" ref="E3:E25" si="2">C3*D3</f>
        <v>20275.333333333332</v>
      </c>
      <c r="F3" s="2"/>
      <c r="G3" s="2"/>
      <c r="H3" s="1">
        <v>12</v>
      </c>
      <c r="I3" s="1">
        <v>12</v>
      </c>
    </row>
    <row r="4" spans="1:9" x14ac:dyDescent="0.35">
      <c r="A4">
        <v>2021</v>
      </c>
      <c r="B4">
        <v>3</v>
      </c>
      <c r="C4" s="1">
        <f t="shared" si="0"/>
        <v>121652</v>
      </c>
      <c r="D4" s="3">
        <f t="shared" si="1"/>
        <v>0.25</v>
      </c>
      <c r="E4" s="1">
        <f t="shared" si="2"/>
        <v>30413</v>
      </c>
      <c r="F4" s="2"/>
      <c r="G4" s="2"/>
      <c r="H4" s="1">
        <f>H2*H3</f>
        <v>18977712</v>
      </c>
      <c r="I4" s="1">
        <f>I2*I3</f>
        <v>9488856</v>
      </c>
    </row>
    <row r="5" spans="1:9" x14ac:dyDescent="0.35">
      <c r="A5">
        <v>2021</v>
      </c>
      <c r="B5">
        <v>4</v>
      </c>
      <c r="C5" s="1">
        <f t="shared" si="0"/>
        <v>121652</v>
      </c>
      <c r="D5" s="3">
        <f t="shared" si="1"/>
        <v>0.33333333333333331</v>
      </c>
      <c r="E5" s="1">
        <f t="shared" si="2"/>
        <v>40550.666666666664</v>
      </c>
      <c r="F5" s="2"/>
      <c r="G5" s="2"/>
      <c r="H5">
        <v>78</v>
      </c>
      <c r="I5">
        <v>78</v>
      </c>
    </row>
    <row r="6" spans="1:9" x14ac:dyDescent="0.35">
      <c r="A6">
        <v>2021</v>
      </c>
      <c r="B6">
        <v>5</v>
      </c>
      <c r="C6" s="1">
        <f t="shared" si="0"/>
        <v>121652</v>
      </c>
      <c r="D6" s="3">
        <f t="shared" si="1"/>
        <v>0.41666666666666669</v>
      </c>
      <c r="E6" s="1">
        <f t="shared" si="2"/>
        <v>50688.333333333336</v>
      </c>
      <c r="F6" s="2"/>
      <c r="G6" s="2"/>
      <c r="H6" s="1">
        <f>H4/H5</f>
        <v>243304</v>
      </c>
      <c r="I6" s="1">
        <f>I4/I5</f>
        <v>121652</v>
      </c>
    </row>
    <row r="7" spans="1:9" x14ac:dyDescent="0.35">
      <c r="A7">
        <v>2021</v>
      </c>
      <c r="B7">
        <v>6</v>
      </c>
      <c r="C7" s="1">
        <f t="shared" si="0"/>
        <v>121652</v>
      </c>
      <c r="D7" s="3">
        <f t="shared" si="1"/>
        <v>0.5</v>
      </c>
      <c r="E7" s="1">
        <f t="shared" si="2"/>
        <v>60826</v>
      </c>
      <c r="F7" s="2"/>
      <c r="G7" s="2"/>
    </row>
    <row r="8" spans="1:9" x14ac:dyDescent="0.35">
      <c r="A8">
        <v>2021</v>
      </c>
      <c r="B8">
        <v>7</v>
      </c>
      <c r="C8" s="1">
        <f t="shared" si="0"/>
        <v>121652</v>
      </c>
      <c r="D8" s="3">
        <f t="shared" si="1"/>
        <v>0.58333333333333337</v>
      </c>
      <c r="E8" s="1">
        <f t="shared" si="2"/>
        <v>70963.666666666672</v>
      </c>
      <c r="F8" s="2"/>
      <c r="G8" s="2"/>
    </row>
    <row r="9" spans="1:9" x14ac:dyDescent="0.35">
      <c r="A9">
        <v>2021</v>
      </c>
      <c r="B9">
        <v>8</v>
      </c>
      <c r="C9" s="1">
        <f t="shared" si="0"/>
        <v>121652</v>
      </c>
      <c r="D9" s="3">
        <f t="shared" si="1"/>
        <v>0.66666666666666663</v>
      </c>
      <c r="E9" s="1">
        <f t="shared" si="2"/>
        <v>81101.333333333328</v>
      </c>
      <c r="F9" s="2"/>
      <c r="G9" s="2"/>
    </row>
    <row r="10" spans="1:9" x14ac:dyDescent="0.35">
      <c r="A10">
        <v>2021</v>
      </c>
      <c r="B10">
        <v>9</v>
      </c>
      <c r="C10" s="1">
        <f t="shared" si="0"/>
        <v>121652</v>
      </c>
      <c r="D10" s="3">
        <f t="shared" si="1"/>
        <v>0.75</v>
      </c>
      <c r="E10" s="1">
        <f t="shared" si="2"/>
        <v>91239</v>
      </c>
      <c r="F10" s="2"/>
      <c r="G10" s="2"/>
    </row>
    <row r="11" spans="1:9" x14ac:dyDescent="0.35">
      <c r="A11">
        <v>2021</v>
      </c>
      <c r="B11">
        <v>10</v>
      </c>
      <c r="C11" s="1">
        <f t="shared" si="0"/>
        <v>121652</v>
      </c>
      <c r="D11" s="3">
        <f t="shared" si="1"/>
        <v>0.83333333333333337</v>
      </c>
      <c r="E11" s="1">
        <f t="shared" si="2"/>
        <v>101376.66666666667</v>
      </c>
      <c r="F11" s="2"/>
      <c r="G11" s="2"/>
      <c r="H11" s="1"/>
      <c r="I11" s="1"/>
    </row>
    <row r="12" spans="1:9" x14ac:dyDescent="0.35">
      <c r="A12">
        <v>2021</v>
      </c>
      <c r="B12">
        <v>11</v>
      </c>
      <c r="C12" s="1">
        <f t="shared" si="0"/>
        <v>121652</v>
      </c>
      <c r="D12" s="3">
        <f t="shared" si="1"/>
        <v>0.91666666666666663</v>
      </c>
      <c r="E12" s="1">
        <f t="shared" si="2"/>
        <v>111514.33333333333</v>
      </c>
      <c r="F12" s="2"/>
      <c r="G12" s="2"/>
    </row>
    <row r="13" spans="1:9" x14ac:dyDescent="0.35">
      <c r="A13">
        <v>2021</v>
      </c>
      <c r="B13">
        <v>12</v>
      </c>
      <c r="C13" s="1">
        <f t="shared" si="0"/>
        <v>121652</v>
      </c>
      <c r="D13" s="3">
        <f t="shared" si="1"/>
        <v>1</v>
      </c>
      <c r="E13" s="1">
        <f t="shared" si="2"/>
        <v>121652</v>
      </c>
      <c r="F13" s="2"/>
      <c r="G13" s="2">
        <f>SUM(C2:C13)</f>
        <v>1459824</v>
      </c>
      <c r="H13" s="2">
        <f>SUM(D2:D13)</f>
        <v>6.5</v>
      </c>
      <c r="I13" s="2">
        <f>SUM(E2:E13)</f>
        <v>790738</v>
      </c>
    </row>
    <row r="14" spans="1:9" x14ac:dyDescent="0.35">
      <c r="A14">
        <f t="shared" ref="A14:A25" si="3">A2+1</f>
        <v>2022</v>
      </c>
      <c r="B14">
        <f t="shared" ref="B14:B25" si="4">B2</f>
        <v>1</v>
      </c>
      <c r="C14" s="1">
        <f>$H$2/12</f>
        <v>131789.66666666666</v>
      </c>
      <c r="D14" s="3">
        <v>1</v>
      </c>
      <c r="E14" s="1">
        <f t="shared" si="2"/>
        <v>131789.66666666666</v>
      </c>
      <c r="F14" s="2"/>
      <c r="G14" s="2"/>
    </row>
    <row r="15" spans="1:9" x14ac:dyDescent="0.35">
      <c r="A15">
        <f t="shared" si="3"/>
        <v>2022</v>
      </c>
      <c r="B15">
        <f t="shared" si="4"/>
        <v>2</v>
      </c>
      <c r="C15" s="1">
        <f>$H$2/12</f>
        <v>131789.66666666666</v>
      </c>
      <c r="D15" s="3">
        <v>1</v>
      </c>
      <c r="E15" s="1">
        <f t="shared" si="2"/>
        <v>131789.66666666666</v>
      </c>
      <c r="F15" s="2"/>
      <c r="G15" s="2"/>
    </row>
    <row r="16" spans="1:9" x14ac:dyDescent="0.35">
      <c r="A16">
        <f t="shared" si="3"/>
        <v>2022</v>
      </c>
      <c r="B16">
        <f t="shared" si="4"/>
        <v>3</v>
      </c>
      <c r="C16" s="1">
        <f t="shared" ref="C16:C25" si="5">$H$2/12</f>
        <v>131789.66666666666</v>
      </c>
      <c r="D16" s="3">
        <v>1</v>
      </c>
      <c r="E16" s="1">
        <f t="shared" si="2"/>
        <v>131789.66666666666</v>
      </c>
      <c r="F16" s="2"/>
      <c r="G16" s="2"/>
    </row>
    <row r="17" spans="1:9" x14ac:dyDescent="0.35">
      <c r="A17">
        <f t="shared" si="3"/>
        <v>2022</v>
      </c>
      <c r="B17">
        <f t="shared" si="4"/>
        <v>4</v>
      </c>
      <c r="C17" s="1">
        <f t="shared" si="5"/>
        <v>131789.66666666666</v>
      </c>
      <c r="D17" s="3">
        <v>1</v>
      </c>
      <c r="E17" s="1">
        <f t="shared" si="2"/>
        <v>131789.66666666666</v>
      </c>
      <c r="F17" s="2"/>
      <c r="G17" s="2"/>
    </row>
    <row r="18" spans="1:9" x14ac:dyDescent="0.35">
      <c r="A18">
        <f t="shared" si="3"/>
        <v>2022</v>
      </c>
      <c r="B18">
        <f t="shared" si="4"/>
        <v>5</v>
      </c>
      <c r="C18" s="1">
        <f t="shared" si="5"/>
        <v>131789.66666666666</v>
      </c>
      <c r="D18" s="3">
        <v>1</v>
      </c>
      <c r="E18" s="1">
        <f t="shared" si="2"/>
        <v>131789.66666666666</v>
      </c>
      <c r="F18" s="2"/>
      <c r="G18" s="2"/>
    </row>
    <row r="19" spans="1:9" x14ac:dyDescent="0.35">
      <c r="A19">
        <f t="shared" si="3"/>
        <v>2022</v>
      </c>
      <c r="B19">
        <f t="shared" si="4"/>
        <v>6</v>
      </c>
      <c r="C19" s="1">
        <f t="shared" si="5"/>
        <v>131789.66666666666</v>
      </c>
      <c r="D19" s="3">
        <v>1</v>
      </c>
      <c r="E19" s="1">
        <f t="shared" si="2"/>
        <v>131789.66666666666</v>
      </c>
      <c r="F19" s="2"/>
      <c r="G19" s="2"/>
    </row>
    <row r="20" spans="1:9" x14ac:dyDescent="0.35">
      <c r="A20">
        <f t="shared" si="3"/>
        <v>2022</v>
      </c>
      <c r="B20">
        <f t="shared" si="4"/>
        <v>7</v>
      </c>
      <c r="C20" s="1">
        <f t="shared" si="5"/>
        <v>131789.66666666666</v>
      </c>
      <c r="D20" s="3">
        <v>1</v>
      </c>
      <c r="E20" s="1">
        <f t="shared" si="2"/>
        <v>131789.66666666666</v>
      </c>
      <c r="F20" s="2"/>
      <c r="G20" s="2"/>
    </row>
    <row r="21" spans="1:9" x14ac:dyDescent="0.35">
      <c r="A21">
        <f t="shared" si="3"/>
        <v>2022</v>
      </c>
      <c r="B21">
        <f t="shared" si="4"/>
        <v>8</v>
      </c>
      <c r="C21" s="1">
        <f t="shared" si="5"/>
        <v>131789.66666666666</v>
      </c>
      <c r="D21" s="3">
        <v>1</v>
      </c>
      <c r="E21" s="1">
        <f t="shared" si="2"/>
        <v>131789.66666666666</v>
      </c>
      <c r="F21" s="2"/>
      <c r="G21" s="2"/>
    </row>
    <row r="22" spans="1:9" x14ac:dyDescent="0.35">
      <c r="A22">
        <f t="shared" si="3"/>
        <v>2022</v>
      </c>
      <c r="B22">
        <f t="shared" si="4"/>
        <v>9</v>
      </c>
      <c r="C22" s="1">
        <f t="shared" si="5"/>
        <v>131789.66666666666</v>
      </c>
      <c r="D22" s="3">
        <v>1</v>
      </c>
      <c r="E22" s="1">
        <f t="shared" si="2"/>
        <v>131789.66666666666</v>
      </c>
      <c r="F22" s="2"/>
      <c r="G22" s="2"/>
    </row>
    <row r="23" spans="1:9" x14ac:dyDescent="0.35">
      <c r="A23">
        <f t="shared" si="3"/>
        <v>2022</v>
      </c>
      <c r="B23">
        <f t="shared" si="4"/>
        <v>10</v>
      </c>
      <c r="C23" s="1">
        <f t="shared" si="5"/>
        <v>131789.66666666666</v>
      </c>
      <c r="D23" s="3">
        <v>1</v>
      </c>
      <c r="E23" s="1">
        <f t="shared" si="2"/>
        <v>131789.66666666666</v>
      </c>
      <c r="F23" s="2"/>
      <c r="G23" s="2"/>
    </row>
    <row r="24" spans="1:9" x14ac:dyDescent="0.35">
      <c r="A24">
        <f t="shared" si="3"/>
        <v>2022</v>
      </c>
      <c r="B24">
        <f t="shared" si="4"/>
        <v>11</v>
      </c>
      <c r="C24" s="1">
        <f t="shared" si="5"/>
        <v>131789.66666666666</v>
      </c>
      <c r="D24" s="3">
        <v>1</v>
      </c>
      <c r="E24" s="1">
        <f t="shared" si="2"/>
        <v>131789.66666666666</v>
      </c>
      <c r="F24" s="2"/>
      <c r="G24" s="2"/>
    </row>
    <row r="25" spans="1:9" x14ac:dyDescent="0.35">
      <c r="A25">
        <f t="shared" si="3"/>
        <v>2022</v>
      </c>
      <c r="B25">
        <f t="shared" si="4"/>
        <v>12</v>
      </c>
      <c r="C25" s="1">
        <f t="shared" si="5"/>
        <v>131789.66666666666</v>
      </c>
      <c r="D25" s="3">
        <v>1</v>
      </c>
      <c r="E25" s="1">
        <f t="shared" si="2"/>
        <v>131789.66666666666</v>
      </c>
      <c r="F25" s="2"/>
      <c r="G25" s="2">
        <f>SUM(C14:C25)</f>
        <v>1581476.0000000002</v>
      </c>
      <c r="H25" s="2">
        <f>SUM(D14:D25)</f>
        <v>12</v>
      </c>
      <c r="I25" s="2">
        <f>SUM(E14:E25)</f>
        <v>1581476.0000000002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72"/>
  <sheetViews>
    <sheetView workbookViewId="0">
      <selection activeCell="N15" sqref="N15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2020</v>
      </c>
      <c r="B2">
        <v>1</v>
      </c>
      <c r="C2" s="1">
        <f>+$I$6</f>
        <v>224239</v>
      </c>
      <c r="D2" s="3">
        <f>B2/12</f>
        <v>8.3333333333333329E-2</v>
      </c>
      <c r="E2" s="1">
        <f>C2*D2</f>
        <v>18686.583333333332</v>
      </c>
      <c r="H2" s="1">
        <f>'Annual CDM Inputs'!B14</f>
        <v>2915107</v>
      </c>
      <c r="I2" s="1">
        <f>H2/2</f>
        <v>1457553.5</v>
      </c>
    </row>
    <row r="3" spans="1:9" x14ac:dyDescent="0.35">
      <c r="A3">
        <v>2020</v>
      </c>
      <c r="B3">
        <v>2</v>
      </c>
      <c r="C3" s="1">
        <f t="shared" ref="C3:C13" si="0">+$I$6</f>
        <v>224239</v>
      </c>
      <c r="D3" s="3">
        <f t="shared" ref="D3:D13" si="1">B3/12</f>
        <v>0.16666666666666666</v>
      </c>
      <c r="E3" s="1">
        <f t="shared" ref="E3:E25" si="2">C3*D3</f>
        <v>37373.166666666664</v>
      </c>
      <c r="F3" s="2"/>
      <c r="G3" s="2"/>
      <c r="H3" s="1">
        <v>12</v>
      </c>
      <c r="I3" s="1">
        <v>12</v>
      </c>
    </row>
    <row r="4" spans="1:9" x14ac:dyDescent="0.35">
      <c r="A4">
        <v>2020</v>
      </c>
      <c r="B4">
        <v>3</v>
      </c>
      <c r="C4" s="1">
        <f t="shared" si="0"/>
        <v>224239</v>
      </c>
      <c r="D4" s="3">
        <f t="shared" si="1"/>
        <v>0.25</v>
      </c>
      <c r="E4" s="1">
        <f t="shared" si="2"/>
        <v>56059.75</v>
      </c>
      <c r="F4" s="2"/>
      <c r="G4" s="2"/>
      <c r="H4" s="1">
        <f>H2*H3</f>
        <v>34981284</v>
      </c>
      <c r="I4" s="1">
        <f>I2*I3</f>
        <v>17490642</v>
      </c>
    </row>
    <row r="5" spans="1:9" x14ac:dyDescent="0.35">
      <c r="A5">
        <v>2020</v>
      </c>
      <c r="B5">
        <v>4</v>
      </c>
      <c r="C5" s="1">
        <f t="shared" si="0"/>
        <v>224239</v>
      </c>
      <c r="D5" s="3">
        <f t="shared" si="1"/>
        <v>0.33333333333333331</v>
      </c>
      <c r="E5" s="1">
        <f t="shared" si="2"/>
        <v>74746.333333333328</v>
      </c>
      <c r="F5" s="2"/>
      <c r="G5" s="2"/>
      <c r="H5">
        <v>78</v>
      </c>
      <c r="I5">
        <v>78</v>
      </c>
    </row>
    <row r="6" spans="1:9" x14ac:dyDescent="0.35">
      <c r="A6">
        <v>2020</v>
      </c>
      <c r="B6">
        <v>5</v>
      </c>
      <c r="C6" s="1">
        <f t="shared" si="0"/>
        <v>224239</v>
      </c>
      <c r="D6" s="3">
        <f t="shared" si="1"/>
        <v>0.41666666666666669</v>
      </c>
      <c r="E6" s="1">
        <f t="shared" si="2"/>
        <v>93432.916666666672</v>
      </c>
      <c r="F6" s="2"/>
      <c r="G6" s="2"/>
      <c r="H6" s="1">
        <f>H4/H5</f>
        <v>448478</v>
      </c>
      <c r="I6" s="1">
        <f>I4/I5</f>
        <v>224239</v>
      </c>
    </row>
    <row r="7" spans="1:9" x14ac:dyDescent="0.35">
      <c r="A7">
        <v>2020</v>
      </c>
      <c r="B7">
        <v>6</v>
      </c>
      <c r="C7" s="1">
        <f t="shared" si="0"/>
        <v>224239</v>
      </c>
      <c r="D7" s="3">
        <f t="shared" si="1"/>
        <v>0.5</v>
      </c>
      <c r="E7" s="1">
        <f t="shared" si="2"/>
        <v>112119.5</v>
      </c>
      <c r="F7" s="2"/>
      <c r="G7" s="2"/>
    </row>
    <row r="8" spans="1:9" x14ac:dyDescent="0.35">
      <c r="A8">
        <v>2020</v>
      </c>
      <c r="B8">
        <v>7</v>
      </c>
      <c r="C8" s="1">
        <f t="shared" si="0"/>
        <v>224239</v>
      </c>
      <c r="D8" s="3">
        <f t="shared" si="1"/>
        <v>0.58333333333333337</v>
      </c>
      <c r="E8" s="1">
        <f t="shared" si="2"/>
        <v>130806.08333333334</v>
      </c>
      <c r="F8" s="2"/>
      <c r="G8" s="2"/>
    </row>
    <row r="9" spans="1:9" x14ac:dyDescent="0.35">
      <c r="A9">
        <v>2020</v>
      </c>
      <c r="B9">
        <v>8</v>
      </c>
      <c r="C9" s="1">
        <f t="shared" si="0"/>
        <v>224239</v>
      </c>
      <c r="D9" s="3">
        <f t="shared" si="1"/>
        <v>0.66666666666666663</v>
      </c>
      <c r="E9" s="1">
        <f t="shared" si="2"/>
        <v>149492.66666666666</v>
      </c>
      <c r="F9" s="2"/>
      <c r="G9" s="2"/>
    </row>
    <row r="10" spans="1:9" x14ac:dyDescent="0.35">
      <c r="A10">
        <v>2020</v>
      </c>
      <c r="B10">
        <v>9</v>
      </c>
      <c r="C10" s="1">
        <f t="shared" si="0"/>
        <v>224239</v>
      </c>
      <c r="D10" s="3">
        <f t="shared" si="1"/>
        <v>0.75</v>
      </c>
      <c r="E10" s="1">
        <f t="shared" si="2"/>
        <v>168179.25</v>
      </c>
      <c r="F10" s="2"/>
      <c r="G10" s="2"/>
    </row>
    <row r="11" spans="1:9" x14ac:dyDescent="0.35">
      <c r="A11">
        <v>2020</v>
      </c>
      <c r="B11">
        <v>10</v>
      </c>
      <c r="C11" s="1">
        <f t="shared" si="0"/>
        <v>224239</v>
      </c>
      <c r="D11" s="3">
        <f t="shared" si="1"/>
        <v>0.83333333333333337</v>
      </c>
      <c r="E11" s="1">
        <f t="shared" si="2"/>
        <v>186865.83333333334</v>
      </c>
      <c r="F11" s="2"/>
      <c r="G11" s="2"/>
      <c r="H11" s="1"/>
      <c r="I11" s="1"/>
    </row>
    <row r="12" spans="1:9" x14ac:dyDescent="0.35">
      <c r="A12">
        <v>2020</v>
      </c>
      <c r="B12">
        <v>11</v>
      </c>
      <c r="C12" s="1">
        <f t="shared" si="0"/>
        <v>224239</v>
      </c>
      <c r="D12" s="3">
        <f t="shared" si="1"/>
        <v>0.91666666666666663</v>
      </c>
      <c r="E12" s="1">
        <f t="shared" si="2"/>
        <v>205552.41666666666</v>
      </c>
      <c r="F12" s="2"/>
      <c r="G12" s="2"/>
    </row>
    <row r="13" spans="1:9" x14ac:dyDescent="0.35">
      <c r="A13">
        <v>2020</v>
      </c>
      <c r="B13">
        <v>12</v>
      </c>
      <c r="C13" s="1">
        <f t="shared" si="0"/>
        <v>224239</v>
      </c>
      <c r="D13" s="3">
        <f t="shared" si="1"/>
        <v>1</v>
      </c>
      <c r="E13" s="1">
        <f t="shared" si="2"/>
        <v>224239</v>
      </c>
      <c r="F13" s="2"/>
      <c r="G13" s="2">
        <f>SUM(C2:C13)</f>
        <v>2690868</v>
      </c>
      <c r="H13" s="2">
        <f>SUM(D2:D13)</f>
        <v>6.5</v>
      </c>
      <c r="I13" s="2">
        <f>SUM(E2:E13)</f>
        <v>1457553.5</v>
      </c>
    </row>
    <row r="14" spans="1:9" x14ac:dyDescent="0.35">
      <c r="A14">
        <f t="shared" ref="A14:A25" si="3">A2+1</f>
        <v>2021</v>
      </c>
      <c r="B14">
        <f t="shared" ref="B14:B25" si="4">B2</f>
        <v>1</v>
      </c>
      <c r="C14" s="1">
        <f>$H$2/12</f>
        <v>242925.58333333334</v>
      </c>
      <c r="D14" s="3">
        <v>1</v>
      </c>
      <c r="E14" s="1">
        <f t="shared" si="2"/>
        <v>242925.58333333334</v>
      </c>
      <c r="F14" s="2"/>
      <c r="G14" s="2"/>
    </row>
    <row r="15" spans="1:9" x14ac:dyDescent="0.35">
      <c r="A15">
        <f t="shared" si="3"/>
        <v>2021</v>
      </c>
      <c r="B15">
        <f t="shared" si="4"/>
        <v>2</v>
      </c>
      <c r="C15" s="1">
        <f>$H$2/12</f>
        <v>242925.58333333334</v>
      </c>
      <c r="D15" s="3">
        <v>1</v>
      </c>
      <c r="E15" s="1">
        <f t="shared" si="2"/>
        <v>242925.58333333334</v>
      </c>
      <c r="F15" s="2"/>
      <c r="G15" s="2"/>
    </row>
    <row r="16" spans="1:9" x14ac:dyDescent="0.35">
      <c r="A16">
        <f t="shared" si="3"/>
        <v>2021</v>
      </c>
      <c r="B16">
        <f t="shared" si="4"/>
        <v>3</v>
      </c>
      <c r="C16" s="1">
        <f t="shared" ref="C16:C25" si="5">$H$2/12</f>
        <v>242925.58333333334</v>
      </c>
      <c r="D16" s="3">
        <v>1</v>
      </c>
      <c r="E16" s="1">
        <f t="shared" si="2"/>
        <v>242925.58333333334</v>
      </c>
      <c r="F16" s="2"/>
      <c r="G16" s="2"/>
    </row>
    <row r="17" spans="1:9" x14ac:dyDescent="0.35">
      <c r="A17">
        <f t="shared" si="3"/>
        <v>2021</v>
      </c>
      <c r="B17">
        <f t="shared" si="4"/>
        <v>4</v>
      </c>
      <c r="C17" s="1">
        <f t="shared" si="5"/>
        <v>242925.58333333334</v>
      </c>
      <c r="D17" s="3">
        <v>1</v>
      </c>
      <c r="E17" s="1">
        <f t="shared" si="2"/>
        <v>242925.58333333334</v>
      </c>
      <c r="F17" s="2"/>
      <c r="G17" s="2"/>
    </row>
    <row r="18" spans="1:9" x14ac:dyDescent="0.35">
      <c r="A18">
        <f t="shared" si="3"/>
        <v>2021</v>
      </c>
      <c r="B18">
        <f t="shared" si="4"/>
        <v>5</v>
      </c>
      <c r="C18" s="1">
        <f t="shared" si="5"/>
        <v>242925.58333333334</v>
      </c>
      <c r="D18" s="3">
        <v>1</v>
      </c>
      <c r="E18" s="1">
        <f t="shared" si="2"/>
        <v>242925.58333333334</v>
      </c>
      <c r="F18" s="2"/>
      <c r="G18" s="2"/>
    </row>
    <row r="19" spans="1:9" x14ac:dyDescent="0.35">
      <c r="A19">
        <f t="shared" si="3"/>
        <v>2021</v>
      </c>
      <c r="B19">
        <f t="shared" si="4"/>
        <v>6</v>
      </c>
      <c r="C19" s="1">
        <f t="shared" si="5"/>
        <v>242925.58333333334</v>
      </c>
      <c r="D19" s="3">
        <v>1</v>
      </c>
      <c r="E19" s="1">
        <f t="shared" si="2"/>
        <v>242925.58333333334</v>
      </c>
      <c r="F19" s="2"/>
      <c r="G19" s="2"/>
    </row>
    <row r="20" spans="1:9" x14ac:dyDescent="0.35">
      <c r="A20">
        <f t="shared" si="3"/>
        <v>2021</v>
      </c>
      <c r="B20">
        <f t="shared" si="4"/>
        <v>7</v>
      </c>
      <c r="C20" s="1">
        <f t="shared" si="5"/>
        <v>242925.58333333334</v>
      </c>
      <c r="D20" s="3">
        <v>1</v>
      </c>
      <c r="E20" s="1">
        <f t="shared" si="2"/>
        <v>242925.58333333334</v>
      </c>
      <c r="F20" s="2"/>
      <c r="G20" s="2"/>
    </row>
    <row r="21" spans="1:9" x14ac:dyDescent="0.35">
      <c r="A21">
        <f t="shared" si="3"/>
        <v>2021</v>
      </c>
      <c r="B21">
        <f t="shared" si="4"/>
        <v>8</v>
      </c>
      <c r="C21" s="1">
        <f t="shared" si="5"/>
        <v>242925.58333333334</v>
      </c>
      <c r="D21" s="3">
        <v>1</v>
      </c>
      <c r="E21" s="1">
        <f t="shared" si="2"/>
        <v>242925.58333333334</v>
      </c>
      <c r="F21" s="2"/>
      <c r="G21" s="2"/>
    </row>
    <row r="22" spans="1:9" x14ac:dyDescent="0.35">
      <c r="A22">
        <f t="shared" si="3"/>
        <v>2021</v>
      </c>
      <c r="B22">
        <f t="shared" si="4"/>
        <v>9</v>
      </c>
      <c r="C22" s="1">
        <f t="shared" si="5"/>
        <v>242925.58333333334</v>
      </c>
      <c r="D22" s="3">
        <v>1</v>
      </c>
      <c r="E22" s="1">
        <f t="shared" si="2"/>
        <v>242925.58333333334</v>
      </c>
      <c r="F22" s="2"/>
      <c r="G22" s="2"/>
    </row>
    <row r="23" spans="1:9" x14ac:dyDescent="0.35">
      <c r="A23">
        <f t="shared" si="3"/>
        <v>2021</v>
      </c>
      <c r="B23">
        <f t="shared" si="4"/>
        <v>10</v>
      </c>
      <c r="C23" s="1">
        <f t="shared" si="5"/>
        <v>242925.58333333334</v>
      </c>
      <c r="D23" s="3">
        <v>1</v>
      </c>
      <c r="E23" s="1">
        <f t="shared" si="2"/>
        <v>242925.58333333334</v>
      </c>
      <c r="F23" s="2"/>
      <c r="G23" s="2"/>
    </row>
    <row r="24" spans="1:9" x14ac:dyDescent="0.35">
      <c r="A24">
        <f t="shared" si="3"/>
        <v>2021</v>
      </c>
      <c r="B24">
        <f t="shared" si="4"/>
        <v>11</v>
      </c>
      <c r="C24" s="1">
        <f t="shared" si="5"/>
        <v>242925.58333333334</v>
      </c>
      <c r="D24" s="3">
        <v>1</v>
      </c>
      <c r="E24" s="1">
        <f t="shared" si="2"/>
        <v>242925.58333333334</v>
      </c>
      <c r="F24" s="2"/>
      <c r="G24" s="2"/>
    </row>
    <row r="25" spans="1:9" x14ac:dyDescent="0.35">
      <c r="A25">
        <f t="shared" si="3"/>
        <v>2021</v>
      </c>
      <c r="B25">
        <f t="shared" si="4"/>
        <v>12</v>
      </c>
      <c r="C25" s="1">
        <f t="shared" si="5"/>
        <v>242925.58333333334</v>
      </c>
      <c r="D25" s="3">
        <v>1</v>
      </c>
      <c r="E25" s="1">
        <f t="shared" si="2"/>
        <v>242925.58333333334</v>
      </c>
      <c r="F25" s="2"/>
      <c r="G25" s="2">
        <f>SUM(C14:C25)</f>
        <v>2915107.0000000005</v>
      </c>
      <c r="H25" s="2">
        <f>SUM(D14:D25)</f>
        <v>12</v>
      </c>
      <c r="I25" s="2">
        <f>SUM(E14:E25)</f>
        <v>2915107.0000000005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0.54296875" bestFit="1" customWidth="1"/>
    <col min="8" max="8" width="11.54296875" bestFit="1" customWidth="1"/>
    <col min="9" max="9" width="10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2019</v>
      </c>
      <c r="B2">
        <v>1</v>
      </c>
      <c r="C2" s="1">
        <f>+$I$6</f>
        <v>311469.92307692306</v>
      </c>
      <c r="D2" s="3">
        <f>B2/12</f>
        <v>8.3333333333333329E-2</v>
      </c>
      <c r="E2" s="1">
        <f>C2*D2</f>
        <v>25955.826923076922</v>
      </c>
      <c r="H2" s="1">
        <f>'Annual CDM Inputs'!B13</f>
        <v>4049109</v>
      </c>
      <c r="I2" s="1">
        <f>H2/2</f>
        <v>2024554.5</v>
      </c>
    </row>
    <row r="3" spans="1:9" x14ac:dyDescent="0.35">
      <c r="A3">
        <v>2019</v>
      </c>
      <c r="B3">
        <v>2</v>
      </c>
      <c r="C3" s="1">
        <f t="shared" ref="C3:C13" si="0">+$I$6</f>
        <v>311469.92307692306</v>
      </c>
      <c r="D3" s="3">
        <f t="shared" ref="D3:D13" si="1">B3/12</f>
        <v>0.16666666666666666</v>
      </c>
      <c r="E3" s="1">
        <f t="shared" ref="E3:E25" si="2">C3*D3</f>
        <v>51911.653846153844</v>
      </c>
      <c r="F3" s="2"/>
      <c r="G3" s="2"/>
      <c r="H3" s="1">
        <v>12</v>
      </c>
      <c r="I3" s="1">
        <v>12</v>
      </c>
    </row>
    <row r="4" spans="1:9" x14ac:dyDescent="0.35">
      <c r="A4">
        <v>2019</v>
      </c>
      <c r="B4">
        <v>3</v>
      </c>
      <c r="C4" s="1">
        <f t="shared" si="0"/>
        <v>311469.92307692306</v>
      </c>
      <c r="D4" s="3">
        <f t="shared" si="1"/>
        <v>0.25</v>
      </c>
      <c r="E4" s="1">
        <f t="shared" si="2"/>
        <v>77867.480769230766</v>
      </c>
      <c r="F4" s="2"/>
      <c r="G4" s="2"/>
      <c r="H4" s="1">
        <f>H2*H3</f>
        <v>48589308</v>
      </c>
      <c r="I4" s="1">
        <f>I2*I3</f>
        <v>24294654</v>
      </c>
    </row>
    <row r="5" spans="1:9" x14ac:dyDescent="0.35">
      <c r="A5">
        <v>2019</v>
      </c>
      <c r="B5">
        <v>4</v>
      </c>
      <c r="C5" s="1">
        <f t="shared" si="0"/>
        <v>311469.92307692306</v>
      </c>
      <c r="D5" s="3">
        <f t="shared" si="1"/>
        <v>0.33333333333333331</v>
      </c>
      <c r="E5" s="1">
        <f t="shared" si="2"/>
        <v>103823.30769230769</v>
      </c>
      <c r="F5" s="2"/>
      <c r="G5" s="2"/>
      <c r="H5">
        <v>78</v>
      </c>
      <c r="I5">
        <v>78</v>
      </c>
    </row>
    <row r="6" spans="1:9" x14ac:dyDescent="0.35">
      <c r="A6">
        <v>2019</v>
      </c>
      <c r="B6">
        <v>5</v>
      </c>
      <c r="C6" s="1">
        <f t="shared" si="0"/>
        <v>311469.92307692306</v>
      </c>
      <c r="D6" s="3">
        <f t="shared" si="1"/>
        <v>0.41666666666666669</v>
      </c>
      <c r="E6" s="1">
        <f t="shared" si="2"/>
        <v>129779.13461538461</v>
      </c>
      <c r="F6" s="2"/>
      <c r="G6" s="2"/>
      <c r="H6" s="1">
        <f>H4/H5</f>
        <v>622939.84615384613</v>
      </c>
      <c r="I6" s="1">
        <f>I4/I5</f>
        <v>311469.92307692306</v>
      </c>
    </row>
    <row r="7" spans="1:9" x14ac:dyDescent="0.35">
      <c r="A7">
        <v>2019</v>
      </c>
      <c r="B7">
        <v>6</v>
      </c>
      <c r="C7" s="1">
        <f t="shared" si="0"/>
        <v>311469.92307692306</v>
      </c>
      <c r="D7" s="3">
        <f t="shared" si="1"/>
        <v>0.5</v>
      </c>
      <c r="E7" s="1">
        <f t="shared" si="2"/>
        <v>155734.96153846153</v>
      </c>
      <c r="F7" s="2"/>
      <c r="G7" s="2"/>
    </row>
    <row r="8" spans="1:9" x14ac:dyDescent="0.35">
      <c r="A8">
        <v>2019</v>
      </c>
      <c r="B8">
        <v>7</v>
      </c>
      <c r="C8" s="1">
        <f t="shared" si="0"/>
        <v>311469.92307692306</v>
      </c>
      <c r="D8" s="3">
        <f t="shared" si="1"/>
        <v>0.58333333333333337</v>
      </c>
      <c r="E8" s="1">
        <f t="shared" si="2"/>
        <v>181690.78846153847</v>
      </c>
      <c r="F8" s="2"/>
      <c r="G8" s="2"/>
    </row>
    <row r="9" spans="1:9" x14ac:dyDescent="0.35">
      <c r="A9">
        <v>2019</v>
      </c>
      <c r="B9">
        <v>8</v>
      </c>
      <c r="C9" s="1">
        <f t="shared" si="0"/>
        <v>311469.92307692306</v>
      </c>
      <c r="D9" s="3">
        <f t="shared" si="1"/>
        <v>0.66666666666666663</v>
      </c>
      <c r="E9" s="1">
        <f t="shared" si="2"/>
        <v>207646.61538461538</v>
      </c>
      <c r="F9" s="2"/>
      <c r="G9" s="2"/>
    </row>
    <row r="10" spans="1:9" x14ac:dyDescent="0.35">
      <c r="A10">
        <v>2019</v>
      </c>
      <c r="B10">
        <v>9</v>
      </c>
      <c r="C10" s="1">
        <f t="shared" si="0"/>
        <v>311469.92307692306</v>
      </c>
      <c r="D10" s="3">
        <f t="shared" si="1"/>
        <v>0.75</v>
      </c>
      <c r="E10" s="1">
        <f t="shared" si="2"/>
        <v>233602.44230769231</v>
      </c>
      <c r="F10" s="2"/>
      <c r="G10" s="2"/>
    </row>
    <row r="11" spans="1:9" x14ac:dyDescent="0.35">
      <c r="A11">
        <v>2019</v>
      </c>
      <c r="B11">
        <v>10</v>
      </c>
      <c r="C11" s="1">
        <f t="shared" si="0"/>
        <v>311469.92307692306</v>
      </c>
      <c r="D11" s="3">
        <f t="shared" si="1"/>
        <v>0.83333333333333337</v>
      </c>
      <c r="E11" s="1">
        <f t="shared" si="2"/>
        <v>259558.26923076922</v>
      </c>
      <c r="F11" s="2"/>
      <c r="G11" s="2"/>
      <c r="H11" s="1"/>
      <c r="I11" s="1"/>
    </row>
    <row r="12" spans="1:9" x14ac:dyDescent="0.35">
      <c r="A12">
        <v>2019</v>
      </c>
      <c r="B12">
        <v>11</v>
      </c>
      <c r="C12" s="1">
        <f t="shared" si="0"/>
        <v>311469.92307692306</v>
      </c>
      <c r="D12" s="3">
        <f t="shared" si="1"/>
        <v>0.91666666666666663</v>
      </c>
      <c r="E12" s="1">
        <f t="shared" si="2"/>
        <v>285514.09615384613</v>
      </c>
      <c r="F12" s="2"/>
      <c r="G12" s="2"/>
    </row>
    <row r="13" spans="1:9" x14ac:dyDescent="0.35">
      <c r="A13">
        <v>2019</v>
      </c>
      <c r="B13">
        <v>12</v>
      </c>
      <c r="C13" s="1">
        <f t="shared" si="0"/>
        <v>311469.92307692306</v>
      </c>
      <c r="D13" s="3">
        <f t="shared" si="1"/>
        <v>1</v>
      </c>
      <c r="E13" s="1">
        <f t="shared" si="2"/>
        <v>311469.92307692306</v>
      </c>
      <c r="F13" s="2"/>
      <c r="G13" s="2">
        <f>SUM(C2:C13)</f>
        <v>3737639.0769230765</v>
      </c>
      <c r="H13" s="2">
        <f>SUM(D2:D13)</f>
        <v>6.5</v>
      </c>
      <c r="I13" s="2">
        <f>SUM(E2:E13)</f>
        <v>2024554.5</v>
      </c>
    </row>
    <row r="14" spans="1:9" x14ac:dyDescent="0.35">
      <c r="A14">
        <f t="shared" ref="A14:A25" si="3">A2+1</f>
        <v>2020</v>
      </c>
      <c r="B14">
        <f t="shared" ref="B14:B25" si="4">B2</f>
        <v>1</v>
      </c>
      <c r="C14" s="1">
        <f>$H$2/12</f>
        <v>337425.75</v>
      </c>
      <c r="D14" s="3">
        <v>1</v>
      </c>
      <c r="E14" s="1">
        <f t="shared" si="2"/>
        <v>337425.75</v>
      </c>
      <c r="F14" s="2"/>
      <c r="G14" s="2"/>
    </row>
    <row r="15" spans="1:9" x14ac:dyDescent="0.35">
      <c r="A15">
        <f t="shared" si="3"/>
        <v>2020</v>
      </c>
      <c r="B15">
        <f t="shared" si="4"/>
        <v>2</v>
      </c>
      <c r="C15" s="1">
        <f>$H$2/12</f>
        <v>337425.75</v>
      </c>
      <c r="D15" s="3">
        <v>1</v>
      </c>
      <c r="E15" s="1">
        <f t="shared" si="2"/>
        <v>337425.75</v>
      </c>
      <c r="F15" s="2"/>
      <c r="G15" s="2"/>
    </row>
    <row r="16" spans="1:9" x14ac:dyDescent="0.35">
      <c r="A16">
        <f t="shared" si="3"/>
        <v>2020</v>
      </c>
      <c r="B16">
        <f t="shared" si="4"/>
        <v>3</v>
      </c>
      <c r="C16" s="1">
        <f t="shared" ref="C16:C25" si="5">$H$2/12</f>
        <v>337425.75</v>
      </c>
      <c r="D16" s="3">
        <v>1</v>
      </c>
      <c r="E16" s="1">
        <f t="shared" si="2"/>
        <v>337425.75</v>
      </c>
      <c r="F16" s="2"/>
      <c r="G16" s="2"/>
    </row>
    <row r="17" spans="1:9" x14ac:dyDescent="0.35">
      <c r="A17">
        <f t="shared" si="3"/>
        <v>2020</v>
      </c>
      <c r="B17">
        <f t="shared" si="4"/>
        <v>4</v>
      </c>
      <c r="C17" s="1">
        <f t="shared" si="5"/>
        <v>337425.75</v>
      </c>
      <c r="D17" s="3">
        <v>1</v>
      </c>
      <c r="E17" s="1">
        <f t="shared" si="2"/>
        <v>337425.75</v>
      </c>
      <c r="F17" s="2"/>
      <c r="G17" s="2"/>
    </row>
    <row r="18" spans="1:9" x14ac:dyDescent="0.35">
      <c r="A18">
        <f t="shared" si="3"/>
        <v>2020</v>
      </c>
      <c r="B18">
        <f t="shared" si="4"/>
        <v>5</v>
      </c>
      <c r="C18" s="1">
        <f t="shared" si="5"/>
        <v>337425.75</v>
      </c>
      <c r="D18" s="3">
        <v>1</v>
      </c>
      <c r="E18" s="1">
        <f t="shared" si="2"/>
        <v>337425.75</v>
      </c>
      <c r="F18" s="2"/>
      <c r="G18" s="2"/>
    </row>
    <row r="19" spans="1:9" x14ac:dyDescent="0.35">
      <c r="A19">
        <f t="shared" si="3"/>
        <v>2020</v>
      </c>
      <c r="B19">
        <f t="shared" si="4"/>
        <v>6</v>
      </c>
      <c r="C19" s="1">
        <f t="shared" si="5"/>
        <v>337425.75</v>
      </c>
      <c r="D19" s="3">
        <v>1</v>
      </c>
      <c r="E19" s="1">
        <f t="shared" si="2"/>
        <v>337425.75</v>
      </c>
      <c r="F19" s="2"/>
      <c r="G19" s="2"/>
    </row>
    <row r="20" spans="1:9" x14ac:dyDescent="0.35">
      <c r="A20">
        <f t="shared" si="3"/>
        <v>2020</v>
      </c>
      <c r="B20">
        <f t="shared" si="4"/>
        <v>7</v>
      </c>
      <c r="C20" s="1">
        <f t="shared" si="5"/>
        <v>337425.75</v>
      </c>
      <c r="D20" s="3">
        <v>1</v>
      </c>
      <c r="E20" s="1">
        <f t="shared" si="2"/>
        <v>337425.75</v>
      </c>
      <c r="F20" s="2"/>
      <c r="G20" s="2"/>
    </row>
    <row r="21" spans="1:9" x14ac:dyDescent="0.35">
      <c r="A21">
        <f t="shared" si="3"/>
        <v>2020</v>
      </c>
      <c r="B21">
        <f t="shared" si="4"/>
        <v>8</v>
      </c>
      <c r="C21" s="1">
        <f t="shared" si="5"/>
        <v>337425.75</v>
      </c>
      <c r="D21" s="3">
        <v>1</v>
      </c>
      <c r="E21" s="1">
        <f t="shared" si="2"/>
        <v>337425.75</v>
      </c>
      <c r="F21" s="2"/>
      <c r="G21" s="2"/>
    </row>
    <row r="22" spans="1:9" x14ac:dyDescent="0.35">
      <c r="A22">
        <f t="shared" si="3"/>
        <v>2020</v>
      </c>
      <c r="B22">
        <f t="shared" si="4"/>
        <v>9</v>
      </c>
      <c r="C22" s="1">
        <f t="shared" si="5"/>
        <v>337425.75</v>
      </c>
      <c r="D22" s="3">
        <v>1</v>
      </c>
      <c r="E22" s="1">
        <f t="shared" si="2"/>
        <v>337425.75</v>
      </c>
      <c r="F22" s="2"/>
      <c r="G22" s="2"/>
    </row>
    <row r="23" spans="1:9" x14ac:dyDescent="0.35">
      <c r="A23">
        <f t="shared" si="3"/>
        <v>2020</v>
      </c>
      <c r="B23">
        <f t="shared" si="4"/>
        <v>10</v>
      </c>
      <c r="C23" s="1">
        <f t="shared" si="5"/>
        <v>337425.75</v>
      </c>
      <c r="D23" s="3">
        <v>1</v>
      </c>
      <c r="E23" s="1">
        <f t="shared" si="2"/>
        <v>337425.75</v>
      </c>
      <c r="F23" s="2"/>
      <c r="G23" s="2"/>
    </row>
    <row r="24" spans="1:9" x14ac:dyDescent="0.35">
      <c r="A24">
        <f t="shared" si="3"/>
        <v>2020</v>
      </c>
      <c r="B24">
        <f t="shared" si="4"/>
        <v>11</v>
      </c>
      <c r="C24" s="1">
        <f t="shared" si="5"/>
        <v>337425.75</v>
      </c>
      <c r="D24" s="3">
        <v>1</v>
      </c>
      <c r="E24" s="1">
        <f t="shared" si="2"/>
        <v>337425.75</v>
      </c>
      <c r="F24" s="2"/>
      <c r="G24" s="2"/>
    </row>
    <row r="25" spans="1:9" x14ac:dyDescent="0.35">
      <c r="A25">
        <f t="shared" si="3"/>
        <v>2020</v>
      </c>
      <c r="B25">
        <f t="shared" si="4"/>
        <v>12</v>
      </c>
      <c r="C25" s="1">
        <f t="shared" si="5"/>
        <v>337425.75</v>
      </c>
      <c r="D25" s="3">
        <v>1</v>
      </c>
      <c r="E25" s="1">
        <f t="shared" si="2"/>
        <v>337425.75</v>
      </c>
      <c r="F25" s="2"/>
      <c r="G25" s="2">
        <f>SUM(C14:C25)</f>
        <v>4049109</v>
      </c>
      <c r="H25" s="2">
        <f>SUM(D14:D25)</f>
        <v>12</v>
      </c>
      <c r="I25" s="2">
        <f>SUM(E14:E25)</f>
        <v>4049109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2"/>
  <sheetViews>
    <sheetView workbookViewId="0">
      <selection activeCell="K10" sqref="K10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0.54296875" bestFit="1" customWidth="1"/>
    <col min="7" max="7" width="11.54296875" bestFit="1" customWidth="1"/>
    <col min="8" max="9" width="12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2018</v>
      </c>
      <c r="B2">
        <v>1</v>
      </c>
      <c r="C2" s="1">
        <f>+$I$6</f>
        <v>1290240.923076923</v>
      </c>
      <c r="D2" s="3">
        <f>B2/12</f>
        <v>8.3333333333333329E-2</v>
      </c>
      <c r="E2" s="1">
        <f>C2*D2</f>
        <v>107520.07692307691</v>
      </c>
      <c r="H2" s="1">
        <f>'Annual CDM Inputs'!B12</f>
        <v>16773132</v>
      </c>
      <c r="I2" s="1">
        <f>H2/2</f>
        <v>8386566</v>
      </c>
    </row>
    <row r="3" spans="1:9" x14ac:dyDescent="0.35">
      <c r="A3">
        <v>2018</v>
      </c>
      <c r="B3">
        <v>2</v>
      </c>
      <c r="C3" s="1">
        <f t="shared" ref="C3:C13" si="0">+$I$6</f>
        <v>1290240.923076923</v>
      </c>
      <c r="D3" s="3">
        <f t="shared" ref="D3:D13" si="1">B3/12</f>
        <v>0.16666666666666666</v>
      </c>
      <c r="E3" s="1">
        <f t="shared" ref="E3:E25" si="2">C3*D3</f>
        <v>215040.15384615381</v>
      </c>
      <c r="F3" s="2"/>
      <c r="G3" s="2"/>
      <c r="H3" s="1">
        <v>12</v>
      </c>
      <c r="I3" s="1">
        <v>12</v>
      </c>
    </row>
    <row r="4" spans="1:9" x14ac:dyDescent="0.35">
      <c r="A4">
        <v>2018</v>
      </c>
      <c r="B4">
        <v>3</v>
      </c>
      <c r="C4" s="1">
        <f t="shared" si="0"/>
        <v>1290240.923076923</v>
      </c>
      <c r="D4" s="3">
        <f t="shared" si="1"/>
        <v>0.25</v>
      </c>
      <c r="E4" s="1">
        <f t="shared" si="2"/>
        <v>322560.23076923075</v>
      </c>
      <c r="F4" s="2"/>
      <c r="G4" s="2"/>
      <c r="H4" s="1">
        <f>H2*H3</f>
        <v>201277584</v>
      </c>
      <c r="I4" s="1">
        <f>I2*I3</f>
        <v>100638792</v>
      </c>
    </row>
    <row r="5" spans="1:9" x14ac:dyDescent="0.35">
      <c r="A5">
        <v>2018</v>
      </c>
      <c r="B5">
        <v>4</v>
      </c>
      <c r="C5" s="1">
        <f t="shared" si="0"/>
        <v>1290240.923076923</v>
      </c>
      <c r="D5" s="3">
        <f t="shared" si="1"/>
        <v>0.33333333333333331</v>
      </c>
      <c r="E5" s="1">
        <f t="shared" si="2"/>
        <v>430080.30769230763</v>
      </c>
      <c r="F5" s="2"/>
      <c r="G5" s="2"/>
      <c r="H5">
        <v>78</v>
      </c>
      <c r="I5">
        <v>78</v>
      </c>
    </row>
    <row r="6" spans="1:9" x14ac:dyDescent="0.35">
      <c r="A6">
        <v>2018</v>
      </c>
      <c r="B6">
        <v>5</v>
      </c>
      <c r="C6" s="1">
        <f t="shared" si="0"/>
        <v>1290240.923076923</v>
      </c>
      <c r="D6" s="3">
        <f t="shared" si="1"/>
        <v>0.41666666666666669</v>
      </c>
      <c r="E6" s="1">
        <f t="shared" si="2"/>
        <v>537600.38461538462</v>
      </c>
      <c r="F6" s="2"/>
      <c r="G6" s="2"/>
      <c r="H6" s="1">
        <f>H4/H5</f>
        <v>2580481.846153846</v>
      </c>
      <c r="I6" s="1">
        <f>I4/I5</f>
        <v>1290240.923076923</v>
      </c>
    </row>
    <row r="7" spans="1:9" x14ac:dyDescent="0.35">
      <c r="A7">
        <v>2018</v>
      </c>
      <c r="B7">
        <v>6</v>
      </c>
      <c r="C7" s="1">
        <f t="shared" si="0"/>
        <v>1290240.923076923</v>
      </c>
      <c r="D7" s="3">
        <f t="shared" si="1"/>
        <v>0.5</v>
      </c>
      <c r="E7" s="1">
        <f t="shared" si="2"/>
        <v>645120.4615384615</v>
      </c>
      <c r="F7" s="2"/>
      <c r="G7" s="2"/>
    </row>
    <row r="8" spans="1:9" x14ac:dyDescent="0.35">
      <c r="A8">
        <v>2018</v>
      </c>
      <c r="B8">
        <v>7</v>
      </c>
      <c r="C8" s="1">
        <f t="shared" si="0"/>
        <v>1290240.923076923</v>
      </c>
      <c r="D8" s="3">
        <f t="shared" si="1"/>
        <v>0.58333333333333337</v>
      </c>
      <c r="E8" s="1">
        <f t="shared" si="2"/>
        <v>752640.5384615385</v>
      </c>
      <c r="F8" s="2"/>
      <c r="G8" s="2"/>
    </row>
    <row r="9" spans="1:9" x14ac:dyDescent="0.35">
      <c r="A9">
        <v>2018</v>
      </c>
      <c r="B9">
        <v>8</v>
      </c>
      <c r="C9" s="1">
        <f t="shared" si="0"/>
        <v>1290240.923076923</v>
      </c>
      <c r="D9" s="3">
        <f t="shared" si="1"/>
        <v>0.66666666666666663</v>
      </c>
      <c r="E9" s="1">
        <f t="shared" si="2"/>
        <v>860160.61538461526</v>
      </c>
      <c r="F9" s="2"/>
      <c r="G9" s="2"/>
    </row>
    <row r="10" spans="1:9" x14ac:dyDescent="0.35">
      <c r="A10">
        <v>2018</v>
      </c>
      <c r="B10">
        <v>9</v>
      </c>
      <c r="C10" s="1">
        <f t="shared" si="0"/>
        <v>1290240.923076923</v>
      </c>
      <c r="D10" s="3">
        <f t="shared" si="1"/>
        <v>0.75</v>
      </c>
      <c r="E10" s="1">
        <f t="shared" si="2"/>
        <v>967680.69230769225</v>
      </c>
      <c r="F10" s="2"/>
      <c r="G10" s="2"/>
    </row>
    <row r="11" spans="1:9" x14ac:dyDescent="0.35">
      <c r="A11">
        <v>2018</v>
      </c>
      <c r="B11">
        <v>10</v>
      </c>
      <c r="C11" s="1">
        <f t="shared" si="0"/>
        <v>1290240.923076923</v>
      </c>
      <c r="D11" s="3">
        <f t="shared" si="1"/>
        <v>0.83333333333333337</v>
      </c>
      <c r="E11" s="1">
        <f t="shared" si="2"/>
        <v>1075200.7692307692</v>
      </c>
      <c r="F11" s="2"/>
      <c r="G11" s="2"/>
      <c r="H11" s="1"/>
      <c r="I11" s="1"/>
    </row>
    <row r="12" spans="1:9" x14ac:dyDescent="0.35">
      <c r="A12">
        <v>2018</v>
      </c>
      <c r="B12">
        <v>11</v>
      </c>
      <c r="C12" s="1">
        <f t="shared" si="0"/>
        <v>1290240.923076923</v>
      </c>
      <c r="D12" s="3">
        <f t="shared" si="1"/>
        <v>0.91666666666666663</v>
      </c>
      <c r="E12" s="1">
        <f t="shared" si="2"/>
        <v>1182720.846153846</v>
      </c>
      <c r="F12" s="2"/>
      <c r="G12" s="2"/>
    </row>
    <row r="13" spans="1:9" x14ac:dyDescent="0.35">
      <c r="A13">
        <v>2018</v>
      </c>
      <c r="B13">
        <v>12</v>
      </c>
      <c r="C13" s="1">
        <f t="shared" si="0"/>
        <v>1290240.923076923</v>
      </c>
      <c r="D13" s="3">
        <f t="shared" si="1"/>
        <v>1</v>
      </c>
      <c r="E13" s="1">
        <f t="shared" si="2"/>
        <v>1290240.923076923</v>
      </c>
      <c r="F13" s="2"/>
      <c r="G13" s="2">
        <f>SUM(C2:C13)</f>
        <v>15482891.07692308</v>
      </c>
      <c r="H13" s="2">
        <f>SUM(D2:D13)</f>
        <v>6.5</v>
      </c>
      <c r="I13" s="2">
        <f>SUM(E2:E13)</f>
        <v>8386565.9999999991</v>
      </c>
    </row>
    <row r="14" spans="1:9" x14ac:dyDescent="0.35">
      <c r="A14">
        <f t="shared" ref="A14:A25" si="3">A2+1</f>
        <v>2019</v>
      </c>
      <c r="B14">
        <f t="shared" ref="B14:B25" si="4">B2</f>
        <v>1</v>
      </c>
      <c r="C14" s="1">
        <f>$H$2/12</f>
        <v>1397761</v>
      </c>
      <c r="D14" s="3">
        <v>1</v>
      </c>
      <c r="E14" s="1">
        <f t="shared" si="2"/>
        <v>1397761</v>
      </c>
      <c r="F14" s="2"/>
      <c r="G14" s="2"/>
    </row>
    <row r="15" spans="1:9" x14ac:dyDescent="0.35">
      <c r="A15">
        <f t="shared" si="3"/>
        <v>2019</v>
      </c>
      <c r="B15">
        <f t="shared" si="4"/>
        <v>2</v>
      </c>
      <c r="C15" s="1">
        <f>$H$2/12</f>
        <v>1397761</v>
      </c>
      <c r="D15" s="3">
        <v>1</v>
      </c>
      <c r="E15" s="1">
        <f t="shared" si="2"/>
        <v>1397761</v>
      </c>
      <c r="F15" s="2"/>
      <c r="G15" s="2"/>
    </row>
    <row r="16" spans="1:9" x14ac:dyDescent="0.35">
      <c r="A16">
        <f t="shared" si="3"/>
        <v>2019</v>
      </c>
      <c r="B16">
        <f t="shared" si="4"/>
        <v>3</v>
      </c>
      <c r="C16" s="1">
        <f t="shared" ref="C16:C25" si="5">$H$2/12</f>
        <v>1397761</v>
      </c>
      <c r="D16" s="3">
        <v>1</v>
      </c>
      <c r="E16" s="1">
        <f t="shared" si="2"/>
        <v>1397761</v>
      </c>
      <c r="F16" s="2"/>
      <c r="G16" s="2"/>
    </row>
    <row r="17" spans="1:9" x14ac:dyDescent="0.35">
      <c r="A17">
        <f t="shared" si="3"/>
        <v>2019</v>
      </c>
      <c r="B17">
        <f t="shared" si="4"/>
        <v>4</v>
      </c>
      <c r="C17" s="1">
        <f t="shared" si="5"/>
        <v>1397761</v>
      </c>
      <c r="D17" s="3">
        <v>1</v>
      </c>
      <c r="E17" s="1">
        <f t="shared" si="2"/>
        <v>1397761</v>
      </c>
      <c r="F17" s="2"/>
      <c r="G17" s="2"/>
    </row>
    <row r="18" spans="1:9" x14ac:dyDescent="0.35">
      <c r="A18">
        <f t="shared" si="3"/>
        <v>2019</v>
      </c>
      <c r="B18">
        <f t="shared" si="4"/>
        <v>5</v>
      </c>
      <c r="C18" s="1">
        <f t="shared" si="5"/>
        <v>1397761</v>
      </c>
      <c r="D18" s="3">
        <v>1</v>
      </c>
      <c r="E18" s="1">
        <f t="shared" si="2"/>
        <v>1397761</v>
      </c>
      <c r="F18" s="2"/>
      <c r="G18" s="2"/>
    </row>
    <row r="19" spans="1:9" x14ac:dyDescent="0.35">
      <c r="A19">
        <f t="shared" si="3"/>
        <v>2019</v>
      </c>
      <c r="B19">
        <f t="shared" si="4"/>
        <v>6</v>
      </c>
      <c r="C19" s="1">
        <f t="shared" si="5"/>
        <v>1397761</v>
      </c>
      <c r="D19" s="3">
        <v>1</v>
      </c>
      <c r="E19" s="1">
        <f t="shared" si="2"/>
        <v>1397761</v>
      </c>
      <c r="F19" s="2"/>
      <c r="G19" s="2"/>
    </row>
    <row r="20" spans="1:9" x14ac:dyDescent="0.35">
      <c r="A20">
        <f t="shared" si="3"/>
        <v>2019</v>
      </c>
      <c r="B20">
        <f t="shared" si="4"/>
        <v>7</v>
      </c>
      <c r="C20" s="1">
        <f t="shared" si="5"/>
        <v>1397761</v>
      </c>
      <c r="D20" s="3">
        <v>1</v>
      </c>
      <c r="E20" s="1">
        <f t="shared" si="2"/>
        <v>1397761</v>
      </c>
      <c r="F20" s="2"/>
      <c r="G20" s="2"/>
    </row>
    <row r="21" spans="1:9" x14ac:dyDescent="0.35">
      <c r="A21">
        <f t="shared" si="3"/>
        <v>2019</v>
      </c>
      <c r="B21">
        <f t="shared" si="4"/>
        <v>8</v>
      </c>
      <c r="C21" s="1">
        <f t="shared" si="5"/>
        <v>1397761</v>
      </c>
      <c r="D21" s="3">
        <v>1</v>
      </c>
      <c r="E21" s="1">
        <f t="shared" si="2"/>
        <v>1397761</v>
      </c>
      <c r="F21" s="2"/>
      <c r="G21" s="2"/>
    </row>
    <row r="22" spans="1:9" x14ac:dyDescent="0.35">
      <c r="A22">
        <f t="shared" si="3"/>
        <v>2019</v>
      </c>
      <c r="B22">
        <f t="shared" si="4"/>
        <v>9</v>
      </c>
      <c r="C22" s="1">
        <f t="shared" si="5"/>
        <v>1397761</v>
      </c>
      <c r="D22" s="3">
        <v>1</v>
      </c>
      <c r="E22" s="1">
        <f t="shared" si="2"/>
        <v>1397761</v>
      </c>
      <c r="F22" s="2"/>
      <c r="G22" s="2"/>
    </row>
    <row r="23" spans="1:9" x14ac:dyDescent="0.35">
      <c r="A23">
        <f t="shared" si="3"/>
        <v>2019</v>
      </c>
      <c r="B23">
        <f t="shared" si="4"/>
        <v>10</v>
      </c>
      <c r="C23" s="1">
        <f t="shared" si="5"/>
        <v>1397761</v>
      </c>
      <c r="D23" s="3">
        <v>1</v>
      </c>
      <c r="E23" s="1">
        <f t="shared" si="2"/>
        <v>1397761</v>
      </c>
      <c r="F23" s="2"/>
      <c r="G23" s="2"/>
    </row>
    <row r="24" spans="1:9" x14ac:dyDescent="0.35">
      <c r="A24">
        <f t="shared" si="3"/>
        <v>2019</v>
      </c>
      <c r="B24">
        <f t="shared" si="4"/>
        <v>11</v>
      </c>
      <c r="C24" s="1">
        <f t="shared" si="5"/>
        <v>1397761</v>
      </c>
      <c r="D24" s="3">
        <v>1</v>
      </c>
      <c r="E24" s="1">
        <f t="shared" si="2"/>
        <v>1397761</v>
      </c>
      <c r="F24" s="2"/>
      <c r="G24" s="2"/>
    </row>
    <row r="25" spans="1:9" x14ac:dyDescent="0.35">
      <c r="A25">
        <f t="shared" si="3"/>
        <v>2019</v>
      </c>
      <c r="B25">
        <f t="shared" si="4"/>
        <v>12</v>
      </c>
      <c r="C25" s="1">
        <f t="shared" si="5"/>
        <v>1397761</v>
      </c>
      <c r="D25" s="3">
        <v>1</v>
      </c>
      <c r="E25" s="1">
        <f t="shared" si="2"/>
        <v>1397761</v>
      </c>
      <c r="F25" s="2"/>
      <c r="G25" s="2">
        <f>SUM(C14:C25)</f>
        <v>16773132</v>
      </c>
      <c r="H25" s="2">
        <f>SUM(D14:D25)</f>
        <v>12</v>
      </c>
      <c r="I25" s="2">
        <f>SUM(E14:E25)</f>
        <v>16773132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1.54296875" bestFit="1" customWidth="1"/>
    <col min="8" max="8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2017</v>
      </c>
      <c r="B2">
        <v>1</v>
      </c>
      <c r="C2" s="1">
        <f>+$I$6</f>
        <v>5453620.692307692</v>
      </c>
      <c r="D2" s="3">
        <f>B2/12</f>
        <v>8.3333333333333329E-2</v>
      </c>
      <c r="E2" s="1">
        <f>C2*D2</f>
        <v>454468.391025641</v>
      </c>
      <c r="H2" s="1">
        <f>'Annual CDM Inputs'!B11</f>
        <v>70897069</v>
      </c>
      <c r="I2" s="1">
        <f>H2/2</f>
        <v>35448534.5</v>
      </c>
    </row>
    <row r="3" spans="1:9" x14ac:dyDescent="0.35">
      <c r="A3">
        <v>2017</v>
      </c>
      <c r="B3">
        <v>2</v>
      </c>
      <c r="C3" s="1">
        <f t="shared" ref="C3:C13" si="0">+$I$6</f>
        <v>5453620.692307692</v>
      </c>
      <c r="D3" s="3">
        <f t="shared" ref="D3:D13" si="1">B3/12</f>
        <v>0.16666666666666666</v>
      </c>
      <c r="E3" s="1">
        <f t="shared" ref="E3:E25" si="2">C3*D3</f>
        <v>908936.782051282</v>
      </c>
      <c r="F3" s="2"/>
      <c r="G3" s="2"/>
      <c r="H3" s="1">
        <v>12</v>
      </c>
      <c r="I3" s="1">
        <v>12</v>
      </c>
    </row>
    <row r="4" spans="1:9" x14ac:dyDescent="0.35">
      <c r="A4">
        <v>2017</v>
      </c>
      <c r="B4">
        <v>3</v>
      </c>
      <c r="C4" s="1">
        <f t="shared" si="0"/>
        <v>5453620.692307692</v>
      </c>
      <c r="D4" s="3">
        <f t="shared" si="1"/>
        <v>0.25</v>
      </c>
      <c r="E4" s="1">
        <f t="shared" si="2"/>
        <v>1363405.173076923</v>
      </c>
      <c r="F4" s="2"/>
      <c r="G4" s="2"/>
      <c r="H4" s="1">
        <f>H2*H3</f>
        <v>850764828</v>
      </c>
      <c r="I4" s="1">
        <f>I2*I3</f>
        <v>425382414</v>
      </c>
    </row>
    <row r="5" spans="1:9" x14ac:dyDescent="0.35">
      <c r="A5">
        <v>2017</v>
      </c>
      <c r="B5">
        <v>4</v>
      </c>
      <c r="C5" s="1">
        <f t="shared" si="0"/>
        <v>5453620.692307692</v>
      </c>
      <c r="D5" s="3">
        <f t="shared" si="1"/>
        <v>0.33333333333333331</v>
      </c>
      <c r="E5" s="1">
        <f t="shared" si="2"/>
        <v>1817873.564102564</v>
      </c>
      <c r="F5" s="2"/>
      <c r="G5" s="2"/>
      <c r="H5">
        <v>78</v>
      </c>
      <c r="I5">
        <v>78</v>
      </c>
    </row>
    <row r="6" spans="1:9" x14ac:dyDescent="0.35">
      <c r="A6">
        <v>2017</v>
      </c>
      <c r="B6">
        <v>5</v>
      </c>
      <c r="C6" s="1">
        <f t="shared" si="0"/>
        <v>5453620.692307692</v>
      </c>
      <c r="D6" s="3">
        <f t="shared" si="1"/>
        <v>0.41666666666666669</v>
      </c>
      <c r="E6" s="1">
        <f t="shared" si="2"/>
        <v>2272341.955128205</v>
      </c>
      <c r="F6" s="2"/>
      <c r="G6" s="2"/>
      <c r="H6" s="1">
        <f>H4/H5</f>
        <v>10907241.384615384</v>
      </c>
      <c r="I6" s="1">
        <f>I4/I5</f>
        <v>5453620.692307692</v>
      </c>
    </row>
    <row r="7" spans="1:9" x14ac:dyDescent="0.35">
      <c r="A7">
        <v>2017</v>
      </c>
      <c r="B7">
        <v>6</v>
      </c>
      <c r="C7" s="1">
        <f t="shared" si="0"/>
        <v>5453620.692307692</v>
      </c>
      <c r="D7" s="3">
        <f t="shared" si="1"/>
        <v>0.5</v>
      </c>
      <c r="E7" s="1">
        <f t="shared" si="2"/>
        <v>2726810.346153846</v>
      </c>
      <c r="F7" s="2"/>
      <c r="G7" s="2"/>
    </row>
    <row r="8" spans="1:9" x14ac:dyDescent="0.35">
      <c r="A8">
        <v>2017</v>
      </c>
      <c r="B8">
        <v>7</v>
      </c>
      <c r="C8" s="1">
        <f t="shared" si="0"/>
        <v>5453620.692307692</v>
      </c>
      <c r="D8" s="3">
        <f t="shared" si="1"/>
        <v>0.58333333333333337</v>
      </c>
      <c r="E8" s="1">
        <f t="shared" si="2"/>
        <v>3181278.737179487</v>
      </c>
      <c r="F8" s="2"/>
      <c r="G8" s="2"/>
    </row>
    <row r="9" spans="1:9" x14ac:dyDescent="0.35">
      <c r="A9">
        <v>2017</v>
      </c>
      <c r="B9">
        <v>8</v>
      </c>
      <c r="C9" s="1">
        <f t="shared" si="0"/>
        <v>5453620.692307692</v>
      </c>
      <c r="D9" s="3">
        <f t="shared" si="1"/>
        <v>0.66666666666666663</v>
      </c>
      <c r="E9" s="1">
        <f t="shared" si="2"/>
        <v>3635747.128205128</v>
      </c>
      <c r="F9" s="2"/>
      <c r="G9" s="2"/>
    </row>
    <row r="10" spans="1:9" x14ac:dyDescent="0.35">
      <c r="A10">
        <v>2017</v>
      </c>
      <c r="B10">
        <v>9</v>
      </c>
      <c r="C10" s="1">
        <f t="shared" si="0"/>
        <v>5453620.692307692</v>
      </c>
      <c r="D10" s="3">
        <f t="shared" si="1"/>
        <v>0.75</v>
      </c>
      <c r="E10" s="1">
        <f t="shared" si="2"/>
        <v>4090215.519230769</v>
      </c>
      <c r="F10" s="2"/>
      <c r="G10" s="2"/>
    </row>
    <row r="11" spans="1:9" x14ac:dyDescent="0.35">
      <c r="A11">
        <v>2017</v>
      </c>
      <c r="B11">
        <v>10</v>
      </c>
      <c r="C11" s="1">
        <f t="shared" si="0"/>
        <v>5453620.692307692</v>
      </c>
      <c r="D11" s="3">
        <f t="shared" si="1"/>
        <v>0.83333333333333337</v>
      </c>
      <c r="E11" s="1">
        <f t="shared" si="2"/>
        <v>4544683.91025641</v>
      </c>
      <c r="F11" s="2"/>
      <c r="G11" s="2"/>
      <c r="H11" s="1"/>
      <c r="I11" s="1"/>
    </row>
    <row r="12" spans="1:9" x14ac:dyDescent="0.35">
      <c r="A12">
        <v>2017</v>
      </c>
      <c r="B12">
        <v>11</v>
      </c>
      <c r="C12" s="1">
        <f t="shared" si="0"/>
        <v>5453620.692307692</v>
      </c>
      <c r="D12" s="3">
        <f t="shared" si="1"/>
        <v>0.91666666666666663</v>
      </c>
      <c r="E12" s="1">
        <f t="shared" si="2"/>
        <v>4999152.301282051</v>
      </c>
      <c r="F12" s="2"/>
      <c r="G12" s="2"/>
    </row>
    <row r="13" spans="1:9" x14ac:dyDescent="0.35">
      <c r="A13">
        <v>2017</v>
      </c>
      <c r="B13">
        <v>12</v>
      </c>
      <c r="C13" s="1">
        <f t="shared" si="0"/>
        <v>5453620.692307692</v>
      </c>
      <c r="D13" s="3">
        <f t="shared" si="1"/>
        <v>1</v>
      </c>
      <c r="E13" s="1">
        <f t="shared" si="2"/>
        <v>5453620.692307692</v>
      </c>
      <c r="F13" s="2"/>
      <c r="G13" s="2">
        <f>SUM(C2:C13)</f>
        <v>65443448.307692319</v>
      </c>
      <c r="H13" s="2">
        <f>SUM(D2:D13)</f>
        <v>6.5</v>
      </c>
      <c r="I13" s="2">
        <f>SUM(E2:E13)</f>
        <v>35448534.5</v>
      </c>
    </row>
    <row r="14" spans="1:9" x14ac:dyDescent="0.35">
      <c r="A14">
        <f t="shared" ref="A14:A25" si="3">A2+1</f>
        <v>2018</v>
      </c>
      <c r="B14">
        <f t="shared" ref="B14:B25" si="4">B2</f>
        <v>1</v>
      </c>
      <c r="C14" s="1">
        <f>$H$2/12</f>
        <v>5908089.083333333</v>
      </c>
      <c r="D14" s="3">
        <v>1</v>
      </c>
      <c r="E14" s="1">
        <f t="shared" si="2"/>
        <v>5908089.083333333</v>
      </c>
      <c r="F14" s="2"/>
      <c r="G14" s="2"/>
    </row>
    <row r="15" spans="1:9" x14ac:dyDescent="0.35">
      <c r="A15">
        <f t="shared" si="3"/>
        <v>2018</v>
      </c>
      <c r="B15">
        <f t="shared" si="4"/>
        <v>2</v>
      </c>
      <c r="C15" s="1">
        <f>$H$2/12</f>
        <v>5908089.083333333</v>
      </c>
      <c r="D15" s="3">
        <v>1</v>
      </c>
      <c r="E15" s="1">
        <f t="shared" si="2"/>
        <v>5908089.083333333</v>
      </c>
      <c r="F15" s="2"/>
      <c r="G15" s="2"/>
    </row>
    <row r="16" spans="1:9" x14ac:dyDescent="0.35">
      <c r="A16">
        <f t="shared" si="3"/>
        <v>2018</v>
      </c>
      <c r="B16">
        <f t="shared" si="4"/>
        <v>3</v>
      </c>
      <c r="C16" s="1">
        <f t="shared" ref="C16:C25" si="5">$H$2/12</f>
        <v>5908089.083333333</v>
      </c>
      <c r="D16" s="3">
        <v>1</v>
      </c>
      <c r="E16" s="1">
        <f t="shared" si="2"/>
        <v>5908089.083333333</v>
      </c>
      <c r="F16" s="2"/>
      <c r="G16" s="2"/>
    </row>
    <row r="17" spans="1:9" x14ac:dyDescent="0.35">
      <c r="A17">
        <f t="shared" si="3"/>
        <v>2018</v>
      </c>
      <c r="B17">
        <f t="shared" si="4"/>
        <v>4</v>
      </c>
      <c r="C17" s="1">
        <f t="shared" si="5"/>
        <v>5908089.083333333</v>
      </c>
      <c r="D17" s="3">
        <v>1</v>
      </c>
      <c r="E17" s="1">
        <f t="shared" si="2"/>
        <v>5908089.083333333</v>
      </c>
      <c r="F17" s="2"/>
      <c r="G17" s="2"/>
    </row>
    <row r="18" spans="1:9" x14ac:dyDescent="0.35">
      <c r="A18">
        <f t="shared" si="3"/>
        <v>2018</v>
      </c>
      <c r="B18">
        <f t="shared" si="4"/>
        <v>5</v>
      </c>
      <c r="C18" s="1">
        <f t="shared" si="5"/>
        <v>5908089.083333333</v>
      </c>
      <c r="D18" s="3">
        <v>1</v>
      </c>
      <c r="E18" s="1">
        <f t="shared" si="2"/>
        <v>5908089.083333333</v>
      </c>
      <c r="F18" s="2"/>
      <c r="G18" s="2"/>
    </row>
    <row r="19" spans="1:9" x14ac:dyDescent="0.35">
      <c r="A19">
        <f t="shared" si="3"/>
        <v>2018</v>
      </c>
      <c r="B19">
        <f t="shared" si="4"/>
        <v>6</v>
      </c>
      <c r="C19" s="1">
        <f t="shared" si="5"/>
        <v>5908089.083333333</v>
      </c>
      <c r="D19" s="3">
        <v>1</v>
      </c>
      <c r="E19" s="1">
        <f t="shared" si="2"/>
        <v>5908089.083333333</v>
      </c>
      <c r="F19" s="2"/>
      <c r="G19" s="2"/>
    </row>
    <row r="20" spans="1:9" x14ac:dyDescent="0.35">
      <c r="A20">
        <f t="shared" si="3"/>
        <v>2018</v>
      </c>
      <c r="B20">
        <f t="shared" si="4"/>
        <v>7</v>
      </c>
      <c r="C20" s="1">
        <f t="shared" si="5"/>
        <v>5908089.083333333</v>
      </c>
      <c r="D20" s="3">
        <v>1</v>
      </c>
      <c r="E20" s="1">
        <f t="shared" si="2"/>
        <v>5908089.083333333</v>
      </c>
      <c r="F20" s="2"/>
      <c r="G20" s="2"/>
    </row>
    <row r="21" spans="1:9" x14ac:dyDescent="0.35">
      <c r="A21">
        <f t="shared" si="3"/>
        <v>2018</v>
      </c>
      <c r="B21">
        <f t="shared" si="4"/>
        <v>8</v>
      </c>
      <c r="C21" s="1">
        <f t="shared" si="5"/>
        <v>5908089.083333333</v>
      </c>
      <c r="D21" s="3">
        <v>1</v>
      </c>
      <c r="E21" s="1">
        <f t="shared" si="2"/>
        <v>5908089.083333333</v>
      </c>
      <c r="F21" s="2"/>
      <c r="G21" s="2"/>
    </row>
    <row r="22" spans="1:9" x14ac:dyDescent="0.35">
      <c r="A22">
        <f t="shared" si="3"/>
        <v>2018</v>
      </c>
      <c r="B22">
        <f t="shared" si="4"/>
        <v>9</v>
      </c>
      <c r="C22" s="1">
        <f t="shared" si="5"/>
        <v>5908089.083333333</v>
      </c>
      <c r="D22" s="3">
        <v>1</v>
      </c>
      <c r="E22" s="1">
        <f t="shared" si="2"/>
        <v>5908089.083333333</v>
      </c>
      <c r="F22" s="2"/>
      <c r="G22" s="2"/>
    </row>
    <row r="23" spans="1:9" x14ac:dyDescent="0.35">
      <c r="A23">
        <f t="shared" si="3"/>
        <v>2018</v>
      </c>
      <c r="B23">
        <f t="shared" si="4"/>
        <v>10</v>
      </c>
      <c r="C23" s="1">
        <f t="shared" si="5"/>
        <v>5908089.083333333</v>
      </c>
      <c r="D23" s="3">
        <v>1</v>
      </c>
      <c r="E23" s="1">
        <f t="shared" si="2"/>
        <v>5908089.083333333</v>
      </c>
      <c r="F23" s="2"/>
      <c r="G23" s="2"/>
    </row>
    <row r="24" spans="1:9" x14ac:dyDescent="0.35">
      <c r="A24">
        <f t="shared" si="3"/>
        <v>2018</v>
      </c>
      <c r="B24">
        <f t="shared" si="4"/>
        <v>11</v>
      </c>
      <c r="C24" s="1">
        <f t="shared" si="5"/>
        <v>5908089.083333333</v>
      </c>
      <c r="D24" s="3">
        <v>1</v>
      </c>
      <c r="E24" s="1">
        <f t="shared" si="2"/>
        <v>5908089.083333333</v>
      </c>
      <c r="F24" s="2"/>
      <c r="G24" s="2"/>
    </row>
    <row r="25" spans="1:9" x14ac:dyDescent="0.35">
      <c r="A25">
        <f t="shared" si="3"/>
        <v>2018</v>
      </c>
      <c r="B25">
        <f t="shared" si="4"/>
        <v>12</v>
      </c>
      <c r="C25" s="1">
        <f t="shared" si="5"/>
        <v>5908089.083333333</v>
      </c>
      <c r="D25" s="3">
        <v>1</v>
      </c>
      <c r="E25" s="1">
        <f t="shared" si="2"/>
        <v>5908089.083333333</v>
      </c>
      <c r="F25" s="2"/>
      <c r="G25" s="2">
        <f>SUM(C14:C25)</f>
        <v>70897069.000000015</v>
      </c>
      <c r="H25" s="2">
        <f>SUM(D14:D25)</f>
        <v>12</v>
      </c>
      <c r="I25" s="2">
        <f>SUM(E14:E25)</f>
        <v>70897069.000000015</v>
      </c>
    </row>
    <row r="26" spans="1:9" x14ac:dyDescent="0.35">
      <c r="C26" s="1">
        <f>SUM(C2:C13)</f>
        <v>65443448.307692319</v>
      </c>
      <c r="E26" s="1">
        <f>SUM(E2:E13)</f>
        <v>35448534.5</v>
      </c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2016</v>
      </c>
      <c r="B2">
        <v>1</v>
      </c>
      <c r="C2" s="1">
        <f>+$I$6</f>
        <v>2682322.4615384615</v>
      </c>
      <c r="D2" s="3">
        <f>B2/12</f>
        <v>8.3333333333333329E-2</v>
      </c>
      <c r="E2" s="1">
        <f>C2*D2</f>
        <v>223526.87179487178</v>
      </c>
      <c r="H2" s="1">
        <f>'Annual CDM Inputs'!B10</f>
        <v>34870192</v>
      </c>
      <c r="I2" s="1">
        <f>H2/2</f>
        <v>17435096</v>
      </c>
    </row>
    <row r="3" spans="1:9" x14ac:dyDescent="0.35">
      <c r="A3">
        <v>2016</v>
      </c>
      <c r="B3">
        <v>2</v>
      </c>
      <c r="C3" s="1">
        <f t="shared" ref="C3:C13" si="0">+$I$6</f>
        <v>2682322.4615384615</v>
      </c>
      <c r="D3" s="3">
        <f t="shared" ref="D3:D13" si="1">B3/12</f>
        <v>0.16666666666666666</v>
      </c>
      <c r="E3" s="1">
        <f t="shared" ref="E3:E25" si="2">C3*D3</f>
        <v>447053.74358974356</v>
      </c>
      <c r="F3" s="2"/>
      <c r="G3" s="2"/>
      <c r="H3" s="1">
        <v>12</v>
      </c>
      <c r="I3" s="1">
        <v>12</v>
      </c>
    </row>
    <row r="4" spans="1:9" x14ac:dyDescent="0.35">
      <c r="A4">
        <v>2016</v>
      </c>
      <c r="B4">
        <v>3</v>
      </c>
      <c r="C4" s="1">
        <f t="shared" si="0"/>
        <v>2682322.4615384615</v>
      </c>
      <c r="D4" s="3">
        <f t="shared" si="1"/>
        <v>0.25</v>
      </c>
      <c r="E4" s="1">
        <f t="shared" si="2"/>
        <v>670580.61538461538</v>
      </c>
      <c r="F4" s="2"/>
      <c r="G4" s="2"/>
      <c r="H4" s="1">
        <f>H2*H3</f>
        <v>418442304</v>
      </c>
      <c r="I4" s="1">
        <f>I2*I3</f>
        <v>209221152</v>
      </c>
    </row>
    <row r="5" spans="1:9" x14ac:dyDescent="0.35">
      <c r="A5">
        <v>2016</v>
      </c>
      <c r="B5">
        <v>4</v>
      </c>
      <c r="C5" s="1">
        <f t="shared" si="0"/>
        <v>2682322.4615384615</v>
      </c>
      <c r="D5" s="3">
        <f t="shared" si="1"/>
        <v>0.33333333333333331</v>
      </c>
      <c r="E5" s="1">
        <f t="shared" si="2"/>
        <v>894107.48717948713</v>
      </c>
      <c r="F5" s="2"/>
      <c r="G5" s="2"/>
      <c r="H5">
        <v>78</v>
      </c>
      <c r="I5">
        <v>78</v>
      </c>
    </row>
    <row r="6" spans="1:9" x14ac:dyDescent="0.35">
      <c r="A6">
        <v>2016</v>
      </c>
      <c r="B6">
        <v>5</v>
      </c>
      <c r="C6" s="1">
        <f t="shared" si="0"/>
        <v>2682322.4615384615</v>
      </c>
      <c r="D6" s="3">
        <f t="shared" si="1"/>
        <v>0.41666666666666669</v>
      </c>
      <c r="E6" s="1">
        <f t="shared" si="2"/>
        <v>1117634.358974359</v>
      </c>
      <c r="F6" s="2"/>
      <c r="G6" s="2"/>
      <c r="H6" s="1">
        <f>H4/H5</f>
        <v>5364644.923076923</v>
      </c>
      <c r="I6" s="1">
        <f>I4/I5</f>
        <v>2682322.4615384615</v>
      </c>
    </row>
    <row r="7" spans="1:9" x14ac:dyDescent="0.35">
      <c r="A7">
        <v>2016</v>
      </c>
      <c r="B7">
        <v>6</v>
      </c>
      <c r="C7" s="1">
        <f t="shared" si="0"/>
        <v>2682322.4615384615</v>
      </c>
      <c r="D7" s="3">
        <f t="shared" si="1"/>
        <v>0.5</v>
      </c>
      <c r="E7" s="1">
        <f t="shared" si="2"/>
        <v>1341161.2307692308</v>
      </c>
      <c r="F7" s="2"/>
      <c r="G7" s="2"/>
    </row>
    <row r="8" spans="1:9" x14ac:dyDescent="0.35">
      <c r="A8">
        <v>2016</v>
      </c>
      <c r="B8">
        <v>7</v>
      </c>
      <c r="C8" s="1">
        <f t="shared" si="0"/>
        <v>2682322.4615384615</v>
      </c>
      <c r="D8" s="3">
        <f t="shared" si="1"/>
        <v>0.58333333333333337</v>
      </c>
      <c r="E8" s="1">
        <f t="shared" si="2"/>
        <v>1564688.1025641027</v>
      </c>
      <c r="F8" s="2"/>
      <c r="G8" s="2"/>
    </row>
    <row r="9" spans="1:9" x14ac:dyDescent="0.35">
      <c r="A9">
        <v>2016</v>
      </c>
      <c r="B9">
        <v>8</v>
      </c>
      <c r="C9" s="1">
        <f t="shared" si="0"/>
        <v>2682322.4615384615</v>
      </c>
      <c r="D9" s="3">
        <f t="shared" si="1"/>
        <v>0.66666666666666663</v>
      </c>
      <c r="E9" s="1">
        <f t="shared" si="2"/>
        <v>1788214.9743589743</v>
      </c>
      <c r="F9" s="2"/>
      <c r="G9" s="2"/>
    </row>
    <row r="10" spans="1:9" x14ac:dyDescent="0.35">
      <c r="A10">
        <v>2016</v>
      </c>
      <c r="B10">
        <v>9</v>
      </c>
      <c r="C10" s="1">
        <f t="shared" si="0"/>
        <v>2682322.4615384615</v>
      </c>
      <c r="D10" s="3">
        <f t="shared" si="1"/>
        <v>0.75</v>
      </c>
      <c r="E10" s="1">
        <f t="shared" si="2"/>
        <v>2011741.846153846</v>
      </c>
      <c r="F10" s="2"/>
      <c r="G10" s="2"/>
    </row>
    <row r="11" spans="1:9" x14ac:dyDescent="0.35">
      <c r="A11">
        <v>2016</v>
      </c>
      <c r="B11">
        <v>10</v>
      </c>
      <c r="C11" s="1">
        <f t="shared" si="0"/>
        <v>2682322.4615384615</v>
      </c>
      <c r="D11" s="3">
        <f t="shared" si="1"/>
        <v>0.83333333333333337</v>
      </c>
      <c r="E11" s="1">
        <f t="shared" si="2"/>
        <v>2235268.717948718</v>
      </c>
      <c r="F11" s="2"/>
      <c r="G11" s="2"/>
      <c r="H11" s="1"/>
      <c r="I11" s="1"/>
    </row>
    <row r="12" spans="1:9" x14ac:dyDescent="0.35">
      <c r="A12">
        <v>2016</v>
      </c>
      <c r="B12">
        <v>11</v>
      </c>
      <c r="C12" s="1">
        <f t="shared" si="0"/>
        <v>2682322.4615384615</v>
      </c>
      <c r="D12" s="3">
        <f t="shared" si="1"/>
        <v>0.91666666666666663</v>
      </c>
      <c r="E12" s="1">
        <f t="shared" si="2"/>
        <v>2458795.5897435895</v>
      </c>
      <c r="F12" s="2"/>
      <c r="G12" s="2"/>
    </row>
    <row r="13" spans="1:9" x14ac:dyDescent="0.35">
      <c r="A13">
        <v>2016</v>
      </c>
      <c r="B13">
        <v>12</v>
      </c>
      <c r="C13" s="1">
        <f t="shared" si="0"/>
        <v>2682322.4615384615</v>
      </c>
      <c r="D13" s="3">
        <f t="shared" si="1"/>
        <v>1</v>
      </c>
      <c r="E13" s="1">
        <f t="shared" si="2"/>
        <v>2682322.4615384615</v>
      </c>
      <c r="F13" s="2"/>
      <c r="G13" s="2">
        <f>SUM(C2:C13)</f>
        <v>32187869.538461532</v>
      </c>
      <c r="H13" s="2">
        <f>SUM(D2:D13)</f>
        <v>6.5</v>
      </c>
      <c r="I13" s="2">
        <f>SUM(E2:E13)</f>
        <v>17435096</v>
      </c>
    </row>
    <row r="14" spans="1:9" x14ac:dyDescent="0.35">
      <c r="A14">
        <f t="shared" ref="A14:A25" si="3">A2+1</f>
        <v>2017</v>
      </c>
      <c r="B14">
        <f t="shared" ref="B14:B25" si="4">B2</f>
        <v>1</v>
      </c>
      <c r="C14" s="1">
        <f>$H$2/12</f>
        <v>2905849.3333333335</v>
      </c>
      <c r="D14" s="3">
        <v>1</v>
      </c>
      <c r="E14" s="1">
        <f t="shared" si="2"/>
        <v>2905849.3333333335</v>
      </c>
      <c r="F14" s="2"/>
      <c r="G14" s="2"/>
    </row>
    <row r="15" spans="1:9" x14ac:dyDescent="0.35">
      <c r="A15">
        <f t="shared" si="3"/>
        <v>2017</v>
      </c>
      <c r="B15">
        <f t="shared" si="4"/>
        <v>2</v>
      </c>
      <c r="C15" s="1">
        <f>$H$2/12</f>
        <v>2905849.3333333335</v>
      </c>
      <c r="D15" s="3">
        <v>1</v>
      </c>
      <c r="E15" s="1">
        <f t="shared" si="2"/>
        <v>2905849.3333333335</v>
      </c>
      <c r="F15" s="2"/>
      <c r="G15" s="2"/>
    </row>
    <row r="16" spans="1:9" x14ac:dyDescent="0.35">
      <c r="A16">
        <f t="shared" si="3"/>
        <v>2017</v>
      </c>
      <c r="B16">
        <f t="shared" si="4"/>
        <v>3</v>
      </c>
      <c r="C16" s="1">
        <f t="shared" ref="C16:C25" si="5">$H$2/12</f>
        <v>2905849.3333333335</v>
      </c>
      <c r="D16" s="3">
        <v>1</v>
      </c>
      <c r="E16" s="1">
        <f t="shared" si="2"/>
        <v>2905849.3333333335</v>
      </c>
      <c r="F16" s="2"/>
      <c r="G16" s="2"/>
    </row>
    <row r="17" spans="1:9" x14ac:dyDescent="0.35">
      <c r="A17">
        <f t="shared" si="3"/>
        <v>2017</v>
      </c>
      <c r="B17">
        <f t="shared" si="4"/>
        <v>4</v>
      </c>
      <c r="C17" s="1">
        <f t="shared" si="5"/>
        <v>2905849.3333333335</v>
      </c>
      <c r="D17" s="3">
        <v>1</v>
      </c>
      <c r="E17" s="1">
        <f t="shared" si="2"/>
        <v>2905849.3333333335</v>
      </c>
      <c r="F17" s="2"/>
      <c r="G17" s="2"/>
    </row>
    <row r="18" spans="1:9" x14ac:dyDescent="0.35">
      <c r="A18">
        <f t="shared" si="3"/>
        <v>2017</v>
      </c>
      <c r="B18">
        <f t="shared" si="4"/>
        <v>5</v>
      </c>
      <c r="C18" s="1">
        <f t="shared" si="5"/>
        <v>2905849.3333333335</v>
      </c>
      <c r="D18" s="3">
        <v>1</v>
      </c>
      <c r="E18" s="1">
        <f t="shared" si="2"/>
        <v>2905849.3333333335</v>
      </c>
      <c r="F18" s="2"/>
      <c r="G18" s="2"/>
    </row>
    <row r="19" spans="1:9" x14ac:dyDescent="0.35">
      <c r="A19">
        <f t="shared" si="3"/>
        <v>2017</v>
      </c>
      <c r="B19">
        <f t="shared" si="4"/>
        <v>6</v>
      </c>
      <c r="C19" s="1">
        <f t="shared" si="5"/>
        <v>2905849.3333333335</v>
      </c>
      <c r="D19" s="3">
        <v>1</v>
      </c>
      <c r="E19" s="1">
        <f t="shared" si="2"/>
        <v>2905849.3333333335</v>
      </c>
      <c r="F19" s="2"/>
      <c r="G19" s="2"/>
    </row>
    <row r="20" spans="1:9" x14ac:dyDescent="0.35">
      <c r="A20">
        <f t="shared" si="3"/>
        <v>2017</v>
      </c>
      <c r="B20">
        <f t="shared" si="4"/>
        <v>7</v>
      </c>
      <c r="C20" s="1">
        <f t="shared" si="5"/>
        <v>2905849.3333333335</v>
      </c>
      <c r="D20" s="3">
        <v>1</v>
      </c>
      <c r="E20" s="1">
        <f t="shared" si="2"/>
        <v>2905849.3333333335</v>
      </c>
      <c r="F20" s="2"/>
      <c r="G20" s="2"/>
    </row>
    <row r="21" spans="1:9" x14ac:dyDescent="0.35">
      <c r="A21">
        <f t="shared" si="3"/>
        <v>2017</v>
      </c>
      <c r="B21">
        <f t="shared" si="4"/>
        <v>8</v>
      </c>
      <c r="C21" s="1">
        <f t="shared" si="5"/>
        <v>2905849.3333333335</v>
      </c>
      <c r="D21" s="3">
        <v>1</v>
      </c>
      <c r="E21" s="1">
        <f t="shared" si="2"/>
        <v>2905849.3333333335</v>
      </c>
      <c r="F21" s="2"/>
      <c r="G21" s="2"/>
    </row>
    <row r="22" spans="1:9" x14ac:dyDescent="0.35">
      <c r="A22">
        <f t="shared" si="3"/>
        <v>2017</v>
      </c>
      <c r="B22">
        <f t="shared" si="4"/>
        <v>9</v>
      </c>
      <c r="C22" s="1">
        <f t="shared" si="5"/>
        <v>2905849.3333333335</v>
      </c>
      <c r="D22" s="3">
        <v>1</v>
      </c>
      <c r="E22" s="1">
        <f t="shared" si="2"/>
        <v>2905849.3333333335</v>
      </c>
      <c r="F22" s="2"/>
      <c r="G22" s="2"/>
    </row>
    <row r="23" spans="1:9" x14ac:dyDescent="0.35">
      <c r="A23">
        <f t="shared" si="3"/>
        <v>2017</v>
      </c>
      <c r="B23">
        <f t="shared" si="4"/>
        <v>10</v>
      </c>
      <c r="C23" s="1">
        <f t="shared" si="5"/>
        <v>2905849.3333333335</v>
      </c>
      <c r="D23" s="3">
        <v>1</v>
      </c>
      <c r="E23" s="1">
        <f t="shared" si="2"/>
        <v>2905849.3333333335</v>
      </c>
      <c r="F23" s="2"/>
      <c r="G23" s="2"/>
    </row>
    <row r="24" spans="1:9" x14ac:dyDescent="0.35">
      <c r="A24">
        <f t="shared" si="3"/>
        <v>2017</v>
      </c>
      <c r="B24">
        <f t="shared" si="4"/>
        <v>11</v>
      </c>
      <c r="C24" s="1">
        <f t="shared" si="5"/>
        <v>2905849.3333333335</v>
      </c>
      <c r="D24" s="3">
        <v>1</v>
      </c>
      <c r="E24" s="1">
        <f t="shared" si="2"/>
        <v>2905849.3333333335</v>
      </c>
      <c r="F24" s="2"/>
      <c r="G24" s="2"/>
    </row>
    <row r="25" spans="1:9" x14ac:dyDescent="0.35">
      <c r="A25">
        <f t="shared" si="3"/>
        <v>2017</v>
      </c>
      <c r="B25">
        <f t="shared" si="4"/>
        <v>12</v>
      </c>
      <c r="C25" s="1">
        <f t="shared" si="5"/>
        <v>2905849.3333333335</v>
      </c>
      <c r="D25" s="3">
        <v>1</v>
      </c>
      <c r="E25" s="1">
        <f t="shared" si="2"/>
        <v>2905849.3333333335</v>
      </c>
      <c r="F25" s="2"/>
      <c r="G25" s="2">
        <f>SUM(C14:C25)</f>
        <v>34870191.999999993</v>
      </c>
      <c r="H25" s="2">
        <f>SUM(D14:D25)</f>
        <v>12</v>
      </c>
      <c r="I25" s="2">
        <f>SUM(E14:E25)</f>
        <v>34870191.999999993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1.54296875" bestFit="1" customWidth="1"/>
    <col min="9" max="9" width="9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2015</v>
      </c>
      <c r="B2">
        <v>1</v>
      </c>
      <c r="C2" s="1">
        <f>+$I$6</f>
        <v>1518472</v>
      </c>
      <c r="D2" s="3">
        <f>B2/12</f>
        <v>8.3333333333333329E-2</v>
      </c>
      <c r="E2" s="1">
        <f>C2*D2</f>
        <v>126539.33333333333</v>
      </c>
      <c r="H2" s="1">
        <f>'Annual CDM Inputs'!B9</f>
        <v>19740136</v>
      </c>
      <c r="I2" s="1">
        <f>H2/2</f>
        <v>9870068</v>
      </c>
    </row>
    <row r="3" spans="1:9" x14ac:dyDescent="0.35">
      <c r="A3">
        <v>2015</v>
      </c>
      <c r="B3">
        <v>2</v>
      </c>
      <c r="C3" s="1">
        <f t="shared" ref="C3:C13" si="0">+$I$6</f>
        <v>1518472</v>
      </c>
      <c r="D3" s="3">
        <f t="shared" ref="D3:D13" si="1">B3/12</f>
        <v>0.16666666666666666</v>
      </c>
      <c r="E3" s="1">
        <f t="shared" ref="E3:E25" si="2">C3*D3</f>
        <v>253078.66666666666</v>
      </c>
      <c r="F3" s="2"/>
      <c r="G3" s="2"/>
      <c r="H3" s="1">
        <v>12</v>
      </c>
      <c r="I3" s="1">
        <v>12</v>
      </c>
    </row>
    <row r="4" spans="1:9" x14ac:dyDescent="0.35">
      <c r="A4">
        <v>2015</v>
      </c>
      <c r="B4">
        <v>3</v>
      </c>
      <c r="C4" s="1">
        <f t="shared" si="0"/>
        <v>1518472</v>
      </c>
      <c r="D4" s="3">
        <f t="shared" si="1"/>
        <v>0.25</v>
      </c>
      <c r="E4" s="1">
        <f t="shared" si="2"/>
        <v>379618</v>
      </c>
      <c r="F4" s="2"/>
      <c r="G4" s="2"/>
      <c r="H4" s="1">
        <f>H2*H3</f>
        <v>236881632</v>
      </c>
      <c r="I4" s="1">
        <f>I2*I3</f>
        <v>118440816</v>
      </c>
    </row>
    <row r="5" spans="1:9" x14ac:dyDescent="0.35">
      <c r="A5">
        <v>2015</v>
      </c>
      <c r="B5">
        <v>4</v>
      </c>
      <c r="C5" s="1">
        <f t="shared" si="0"/>
        <v>1518472</v>
      </c>
      <c r="D5" s="3">
        <f t="shared" si="1"/>
        <v>0.33333333333333331</v>
      </c>
      <c r="E5" s="1">
        <f t="shared" si="2"/>
        <v>506157.33333333331</v>
      </c>
      <c r="F5" s="2"/>
      <c r="G5" s="2"/>
      <c r="H5">
        <v>78</v>
      </c>
      <c r="I5">
        <v>78</v>
      </c>
    </row>
    <row r="6" spans="1:9" x14ac:dyDescent="0.35">
      <c r="A6">
        <v>2015</v>
      </c>
      <c r="B6">
        <v>5</v>
      </c>
      <c r="C6" s="1">
        <f t="shared" si="0"/>
        <v>1518472</v>
      </c>
      <c r="D6" s="3">
        <f t="shared" si="1"/>
        <v>0.41666666666666669</v>
      </c>
      <c r="E6" s="1">
        <f t="shared" si="2"/>
        <v>632696.66666666674</v>
      </c>
      <c r="F6" s="2"/>
      <c r="G6" s="2"/>
      <c r="H6" s="1">
        <f>H4/H5</f>
        <v>3036944</v>
      </c>
      <c r="I6" s="7">
        <f>I4/I5</f>
        <v>1518472</v>
      </c>
    </row>
    <row r="7" spans="1:9" x14ac:dyDescent="0.35">
      <c r="A7">
        <v>2015</v>
      </c>
      <c r="B7">
        <v>6</v>
      </c>
      <c r="C7" s="1">
        <f t="shared" si="0"/>
        <v>1518472</v>
      </c>
      <c r="D7" s="3">
        <f t="shared" si="1"/>
        <v>0.5</v>
      </c>
      <c r="E7" s="1">
        <f t="shared" si="2"/>
        <v>759236</v>
      </c>
      <c r="F7" s="2"/>
      <c r="G7" s="2"/>
    </row>
    <row r="8" spans="1:9" x14ac:dyDescent="0.35">
      <c r="A8">
        <v>2015</v>
      </c>
      <c r="B8">
        <v>7</v>
      </c>
      <c r="C8" s="1">
        <f t="shared" si="0"/>
        <v>1518472</v>
      </c>
      <c r="D8" s="3">
        <f t="shared" si="1"/>
        <v>0.58333333333333337</v>
      </c>
      <c r="E8" s="1">
        <f t="shared" si="2"/>
        <v>885775.33333333337</v>
      </c>
      <c r="F8" s="2"/>
      <c r="G8" s="2"/>
    </row>
    <row r="9" spans="1:9" x14ac:dyDescent="0.35">
      <c r="A9">
        <v>2015</v>
      </c>
      <c r="B9">
        <v>8</v>
      </c>
      <c r="C9" s="1">
        <f t="shared" si="0"/>
        <v>1518472</v>
      </c>
      <c r="D9" s="3">
        <f t="shared" si="1"/>
        <v>0.66666666666666663</v>
      </c>
      <c r="E9" s="1">
        <f t="shared" si="2"/>
        <v>1012314.6666666666</v>
      </c>
      <c r="F9" s="2"/>
      <c r="G9" s="2"/>
    </row>
    <row r="10" spans="1:9" x14ac:dyDescent="0.35">
      <c r="A10">
        <v>2015</v>
      </c>
      <c r="B10">
        <v>9</v>
      </c>
      <c r="C10" s="1">
        <f t="shared" si="0"/>
        <v>1518472</v>
      </c>
      <c r="D10" s="3">
        <f t="shared" si="1"/>
        <v>0.75</v>
      </c>
      <c r="E10" s="1">
        <f t="shared" si="2"/>
        <v>1138854</v>
      </c>
      <c r="F10" s="2"/>
      <c r="G10" s="2"/>
    </row>
    <row r="11" spans="1:9" x14ac:dyDescent="0.35">
      <c r="A11">
        <v>2015</v>
      </c>
      <c r="B11">
        <v>10</v>
      </c>
      <c r="C11" s="1">
        <f t="shared" si="0"/>
        <v>1518472</v>
      </c>
      <c r="D11" s="3">
        <f t="shared" si="1"/>
        <v>0.83333333333333337</v>
      </c>
      <c r="E11" s="1">
        <f t="shared" si="2"/>
        <v>1265393.3333333335</v>
      </c>
      <c r="F11" s="2"/>
      <c r="G11" s="2"/>
      <c r="H11" s="1"/>
      <c r="I11" s="1"/>
    </row>
    <row r="12" spans="1:9" x14ac:dyDescent="0.35">
      <c r="A12">
        <v>2015</v>
      </c>
      <c r="B12">
        <v>11</v>
      </c>
      <c r="C12" s="1">
        <f t="shared" si="0"/>
        <v>1518472</v>
      </c>
      <c r="D12" s="3">
        <f t="shared" si="1"/>
        <v>0.91666666666666663</v>
      </c>
      <c r="E12" s="1">
        <f t="shared" si="2"/>
        <v>1391932.6666666665</v>
      </c>
      <c r="F12" s="2"/>
      <c r="G12" s="2"/>
    </row>
    <row r="13" spans="1:9" x14ac:dyDescent="0.35">
      <c r="A13">
        <v>2015</v>
      </c>
      <c r="B13">
        <v>12</v>
      </c>
      <c r="C13" s="1">
        <f t="shared" si="0"/>
        <v>1518472</v>
      </c>
      <c r="D13" s="3">
        <f t="shared" si="1"/>
        <v>1</v>
      </c>
      <c r="E13" s="1">
        <f t="shared" si="2"/>
        <v>1518472</v>
      </c>
      <c r="F13" s="2"/>
      <c r="G13" s="2">
        <f>SUM(C2:C13)</f>
        <v>18221664</v>
      </c>
      <c r="H13" s="2">
        <f>SUM(D2:D13)</f>
        <v>6.5</v>
      </c>
      <c r="I13" s="2">
        <f>SUM(E2:E13)</f>
        <v>9870068</v>
      </c>
    </row>
    <row r="14" spans="1:9" x14ac:dyDescent="0.35">
      <c r="A14">
        <f t="shared" ref="A14:A25" si="3">A2+1</f>
        <v>2016</v>
      </c>
      <c r="B14">
        <f t="shared" ref="B14:B25" si="4">B2</f>
        <v>1</v>
      </c>
      <c r="C14" s="8">
        <f>$H$2/12</f>
        <v>1645011.3333333333</v>
      </c>
      <c r="D14" s="3">
        <v>1</v>
      </c>
      <c r="E14" s="1">
        <f t="shared" si="2"/>
        <v>1645011.3333333333</v>
      </c>
      <c r="F14" s="2"/>
      <c r="G14" s="2"/>
    </row>
    <row r="15" spans="1:9" x14ac:dyDescent="0.35">
      <c r="A15">
        <f t="shared" si="3"/>
        <v>2016</v>
      </c>
      <c r="B15">
        <f t="shared" si="4"/>
        <v>2</v>
      </c>
      <c r="C15" s="1">
        <f>$H$2/12</f>
        <v>1645011.3333333333</v>
      </c>
      <c r="D15" s="3">
        <v>1</v>
      </c>
      <c r="E15" s="1">
        <f t="shared" si="2"/>
        <v>1645011.3333333333</v>
      </c>
      <c r="F15" s="2"/>
      <c r="G15" s="2"/>
    </row>
    <row r="16" spans="1:9" x14ac:dyDescent="0.35">
      <c r="A16">
        <f t="shared" si="3"/>
        <v>2016</v>
      </c>
      <c r="B16">
        <f t="shared" si="4"/>
        <v>3</v>
      </c>
      <c r="C16" s="1">
        <f t="shared" ref="C16:C25" si="5">$H$2/12</f>
        <v>1645011.3333333333</v>
      </c>
      <c r="D16" s="3">
        <v>1</v>
      </c>
      <c r="E16" s="1">
        <f t="shared" si="2"/>
        <v>1645011.3333333333</v>
      </c>
      <c r="F16" s="2"/>
      <c r="G16" s="2"/>
    </row>
    <row r="17" spans="1:9" x14ac:dyDescent="0.35">
      <c r="A17">
        <f t="shared" si="3"/>
        <v>2016</v>
      </c>
      <c r="B17">
        <f t="shared" si="4"/>
        <v>4</v>
      </c>
      <c r="C17" s="1">
        <f t="shared" si="5"/>
        <v>1645011.3333333333</v>
      </c>
      <c r="D17" s="3">
        <v>1</v>
      </c>
      <c r="E17" s="1">
        <f t="shared" si="2"/>
        <v>1645011.3333333333</v>
      </c>
      <c r="F17" s="2"/>
      <c r="G17" s="2"/>
    </row>
    <row r="18" spans="1:9" x14ac:dyDescent="0.35">
      <c r="A18">
        <f t="shared" si="3"/>
        <v>2016</v>
      </c>
      <c r="B18">
        <f t="shared" si="4"/>
        <v>5</v>
      </c>
      <c r="C18" s="1">
        <f t="shared" si="5"/>
        <v>1645011.3333333333</v>
      </c>
      <c r="D18" s="3">
        <v>1</v>
      </c>
      <c r="E18" s="1">
        <f t="shared" si="2"/>
        <v>1645011.3333333333</v>
      </c>
      <c r="F18" s="2"/>
      <c r="G18" s="2"/>
    </row>
    <row r="19" spans="1:9" x14ac:dyDescent="0.35">
      <c r="A19">
        <f t="shared" si="3"/>
        <v>2016</v>
      </c>
      <c r="B19">
        <f t="shared" si="4"/>
        <v>6</v>
      </c>
      <c r="C19" s="1">
        <f t="shared" si="5"/>
        <v>1645011.3333333333</v>
      </c>
      <c r="D19" s="3">
        <v>1</v>
      </c>
      <c r="E19" s="1">
        <f t="shared" si="2"/>
        <v>1645011.3333333333</v>
      </c>
      <c r="F19" s="2"/>
      <c r="G19" s="2"/>
    </row>
    <row r="20" spans="1:9" x14ac:dyDescent="0.35">
      <c r="A20">
        <f t="shared" si="3"/>
        <v>2016</v>
      </c>
      <c r="B20">
        <f t="shared" si="4"/>
        <v>7</v>
      </c>
      <c r="C20" s="1">
        <f t="shared" si="5"/>
        <v>1645011.3333333333</v>
      </c>
      <c r="D20" s="3">
        <v>1</v>
      </c>
      <c r="E20" s="1">
        <f t="shared" si="2"/>
        <v>1645011.3333333333</v>
      </c>
      <c r="F20" s="2"/>
      <c r="G20" s="2"/>
    </row>
    <row r="21" spans="1:9" x14ac:dyDescent="0.35">
      <c r="A21">
        <f t="shared" si="3"/>
        <v>2016</v>
      </c>
      <c r="B21">
        <f t="shared" si="4"/>
        <v>8</v>
      </c>
      <c r="C21" s="1">
        <f t="shared" si="5"/>
        <v>1645011.3333333333</v>
      </c>
      <c r="D21" s="3">
        <v>1</v>
      </c>
      <c r="E21" s="1">
        <f t="shared" si="2"/>
        <v>1645011.3333333333</v>
      </c>
      <c r="F21" s="2"/>
      <c r="G21" s="2"/>
    </row>
    <row r="22" spans="1:9" x14ac:dyDescent="0.35">
      <c r="A22">
        <f t="shared" si="3"/>
        <v>2016</v>
      </c>
      <c r="B22">
        <f t="shared" si="4"/>
        <v>9</v>
      </c>
      <c r="C22" s="1">
        <f t="shared" si="5"/>
        <v>1645011.3333333333</v>
      </c>
      <c r="D22" s="3">
        <v>1</v>
      </c>
      <c r="E22" s="1">
        <f t="shared" si="2"/>
        <v>1645011.3333333333</v>
      </c>
      <c r="F22" s="2"/>
      <c r="G22" s="2"/>
    </row>
    <row r="23" spans="1:9" x14ac:dyDescent="0.35">
      <c r="A23">
        <f t="shared" si="3"/>
        <v>2016</v>
      </c>
      <c r="B23">
        <f t="shared" si="4"/>
        <v>10</v>
      </c>
      <c r="C23" s="1">
        <f t="shared" si="5"/>
        <v>1645011.3333333333</v>
      </c>
      <c r="D23" s="3">
        <v>1</v>
      </c>
      <c r="E23" s="1">
        <f t="shared" si="2"/>
        <v>1645011.3333333333</v>
      </c>
      <c r="F23" s="2"/>
      <c r="G23" s="2"/>
    </row>
    <row r="24" spans="1:9" x14ac:dyDescent="0.35">
      <c r="A24">
        <f t="shared" si="3"/>
        <v>2016</v>
      </c>
      <c r="B24">
        <f t="shared" si="4"/>
        <v>11</v>
      </c>
      <c r="C24" s="1">
        <f t="shared" si="5"/>
        <v>1645011.3333333333</v>
      </c>
      <c r="D24" s="3">
        <v>1</v>
      </c>
      <c r="E24" s="1">
        <f t="shared" si="2"/>
        <v>1645011.3333333333</v>
      </c>
      <c r="F24" s="2"/>
      <c r="G24" s="2"/>
    </row>
    <row r="25" spans="1:9" x14ac:dyDescent="0.35">
      <c r="A25">
        <f t="shared" si="3"/>
        <v>2016</v>
      </c>
      <c r="B25">
        <f t="shared" si="4"/>
        <v>12</v>
      </c>
      <c r="C25" s="1">
        <f t="shared" si="5"/>
        <v>1645011.3333333333</v>
      </c>
      <c r="D25" s="3">
        <v>1</v>
      </c>
      <c r="E25" s="1">
        <f t="shared" si="2"/>
        <v>1645011.3333333333</v>
      </c>
      <c r="F25" s="2"/>
      <c r="G25" s="2">
        <f>SUM(C14:C25)</f>
        <v>19740136</v>
      </c>
      <c r="H25" s="2">
        <f>SUM(D14:D25)</f>
        <v>12</v>
      </c>
      <c r="I25" s="2">
        <f>SUM(E14:E25)</f>
        <v>19740136</v>
      </c>
    </row>
    <row r="26" spans="1:9" x14ac:dyDescent="0.35">
      <c r="C26" s="1"/>
      <c r="E26" s="2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2"/>
  <sheetViews>
    <sheetView workbookViewId="0">
      <selection activeCell="I5" sqref="I5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20.26953125" customWidth="1"/>
    <col min="8" max="8" width="14" bestFit="1" customWidth="1"/>
    <col min="9" max="10" width="10.54296875" bestFit="1" customWidth="1"/>
  </cols>
  <sheetData>
    <row r="1" spans="1:10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10" x14ac:dyDescent="0.35">
      <c r="A2">
        <v>2014</v>
      </c>
      <c r="B2">
        <v>1</v>
      </c>
      <c r="C2" s="1">
        <f>+$I$6</f>
        <v>1032921.4578669054</v>
      </c>
      <c r="D2" s="3">
        <f>B2/12</f>
        <v>8.3333333333333329E-2</v>
      </c>
      <c r="E2" s="1">
        <f>C2*D2</f>
        <v>86076.788155575443</v>
      </c>
      <c r="H2" s="1">
        <f>'Annual CDM Inputs'!B8</f>
        <v>13427978.95226977</v>
      </c>
      <c r="I2" s="1">
        <f>H2/2</f>
        <v>6713989.4761348851</v>
      </c>
      <c r="J2" s="6"/>
    </row>
    <row r="3" spans="1:10" x14ac:dyDescent="0.35">
      <c r="A3">
        <v>2014</v>
      </c>
      <c r="B3">
        <v>2</v>
      </c>
      <c r="C3" s="1">
        <f t="shared" ref="C3:C13" si="0">+$I$6</f>
        <v>1032921.4578669054</v>
      </c>
      <c r="D3" s="3">
        <f t="shared" ref="D3:D13" si="1">B3/12</f>
        <v>0.16666666666666666</v>
      </c>
      <c r="E3" s="1">
        <f t="shared" ref="E3:E25" si="2">C3*D3</f>
        <v>172153.57631115089</v>
      </c>
      <c r="F3" s="2"/>
      <c r="G3" s="2"/>
      <c r="H3" s="1">
        <v>12</v>
      </c>
      <c r="I3" s="1">
        <v>12</v>
      </c>
      <c r="J3" s="1"/>
    </row>
    <row r="4" spans="1:10" x14ac:dyDescent="0.35">
      <c r="A4">
        <v>2014</v>
      </c>
      <c r="B4">
        <v>3</v>
      </c>
      <c r="C4" s="1">
        <f t="shared" si="0"/>
        <v>1032921.4578669054</v>
      </c>
      <c r="D4" s="3">
        <f t="shared" si="1"/>
        <v>0.25</v>
      </c>
      <c r="E4" s="1">
        <f t="shared" si="2"/>
        <v>258230.36446672634</v>
      </c>
      <c r="F4" s="2"/>
      <c r="G4" s="2"/>
      <c r="H4" s="1">
        <f>H2*H3</f>
        <v>161135747.42723724</v>
      </c>
      <c r="I4" s="1">
        <f>I2*I3</f>
        <v>80567873.713618621</v>
      </c>
      <c r="J4" s="1"/>
    </row>
    <row r="5" spans="1:10" x14ac:dyDescent="0.35">
      <c r="A5">
        <v>2014</v>
      </c>
      <c r="B5">
        <v>4</v>
      </c>
      <c r="C5" s="1">
        <f t="shared" si="0"/>
        <v>1032921.4578669054</v>
      </c>
      <c r="D5" s="3">
        <f t="shared" si="1"/>
        <v>0.33333333333333331</v>
      </c>
      <c r="E5" s="1">
        <f t="shared" si="2"/>
        <v>344307.15262230177</v>
      </c>
      <c r="F5" s="2"/>
      <c r="G5" s="2"/>
      <c r="H5">
        <v>78</v>
      </c>
      <c r="I5">
        <v>78</v>
      </c>
    </row>
    <row r="6" spans="1:10" x14ac:dyDescent="0.35">
      <c r="A6">
        <v>2014</v>
      </c>
      <c r="B6">
        <v>5</v>
      </c>
      <c r="C6" s="1">
        <f t="shared" si="0"/>
        <v>1032921.4578669054</v>
      </c>
      <c r="D6" s="3">
        <f t="shared" si="1"/>
        <v>0.41666666666666669</v>
      </c>
      <c r="E6" s="1">
        <f t="shared" si="2"/>
        <v>430383.94077787723</v>
      </c>
      <c r="F6" s="2"/>
      <c r="G6" s="2"/>
      <c r="H6" s="1">
        <f>H4/H5</f>
        <v>2065842.9157338107</v>
      </c>
      <c r="I6" s="7">
        <f>I4/I5</f>
        <v>1032921.4578669054</v>
      </c>
      <c r="J6" s="1"/>
    </row>
    <row r="7" spans="1:10" x14ac:dyDescent="0.35">
      <c r="A7">
        <v>2014</v>
      </c>
      <c r="B7">
        <v>6</v>
      </c>
      <c r="C7" s="1">
        <f t="shared" si="0"/>
        <v>1032921.4578669054</v>
      </c>
      <c r="D7" s="3">
        <f t="shared" si="1"/>
        <v>0.5</v>
      </c>
      <c r="E7" s="1">
        <f t="shared" si="2"/>
        <v>516460.72893345269</v>
      </c>
      <c r="F7" s="2"/>
      <c r="G7" s="2"/>
    </row>
    <row r="8" spans="1:10" x14ac:dyDescent="0.35">
      <c r="A8">
        <v>2014</v>
      </c>
      <c r="B8">
        <v>7</v>
      </c>
      <c r="C8" s="1">
        <f t="shared" si="0"/>
        <v>1032921.4578669054</v>
      </c>
      <c r="D8" s="3">
        <f t="shared" si="1"/>
        <v>0.58333333333333337</v>
      </c>
      <c r="E8" s="1">
        <f t="shared" si="2"/>
        <v>602537.51708902814</v>
      </c>
      <c r="F8" s="2"/>
      <c r="G8" s="2"/>
    </row>
    <row r="9" spans="1:10" x14ac:dyDescent="0.35">
      <c r="A9">
        <v>2014</v>
      </c>
      <c r="B9">
        <v>8</v>
      </c>
      <c r="C9" s="1">
        <f t="shared" si="0"/>
        <v>1032921.4578669054</v>
      </c>
      <c r="D9" s="3">
        <f t="shared" si="1"/>
        <v>0.66666666666666663</v>
      </c>
      <c r="E9" s="1">
        <f t="shared" si="2"/>
        <v>688614.30524460354</v>
      </c>
      <c r="F9" s="2"/>
      <c r="G9" s="2"/>
    </row>
    <row r="10" spans="1:10" x14ac:dyDescent="0.35">
      <c r="A10">
        <v>2014</v>
      </c>
      <c r="B10">
        <v>9</v>
      </c>
      <c r="C10" s="1">
        <f t="shared" si="0"/>
        <v>1032921.4578669054</v>
      </c>
      <c r="D10" s="3">
        <f t="shared" si="1"/>
        <v>0.75</v>
      </c>
      <c r="E10" s="1">
        <f t="shared" si="2"/>
        <v>774691.09340017906</v>
      </c>
      <c r="F10" s="2"/>
      <c r="G10" s="2"/>
    </row>
    <row r="11" spans="1:10" x14ac:dyDescent="0.35">
      <c r="A11">
        <v>2014</v>
      </c>
      <c r="B11">
        <v>10</v>
      </c>
      <c r="C11" s="1">
        <f t="shared" si="0"/>
        <v>1032921.4578669054</v>
      </c>
      <c r="D11" s="3">
        <f t="shared" si="1"/>
        <v>0.83333333333333337</v>
      </c>
      <c r="E11" s="1">
        <f t="shared" si="2"/>
        <v>860767.88155575446</v>
      </c>
      <c r="F11" s="2"/>
      <c r="G11" s="2"/>
      <c r="H11" s="1"/>
      <c r="I11" s="1"/>
    </row>
    <row r="12" spans="1:10" x14ac:dyDescent="0.35">
      <c r="A12">
        <v>2014</v>
      </c>
      <c r="B12">
        <v>11</v>
      </c>
      <c r="C12" s="1">
        <f t="shared" si="0"/>
        <v>1032921.4578669054</v>
      </c>
      <c r="D12" s="3">
        <f t="shared" si="1"/>
        <v>0.91666666666666663</v>
      </c>
      <c r="E12" s="1">
        <f t="shared" si="2"/>
        <v>946844.66971132986</v>
      </c>
      <c r="F12" s="2"/>
      <c r="G12" s="2"/>
    </row>
    <row r="13" spans="1:10" x14ac:dyDescent="0.35">
      <c r="A13">
        <v>2014</v>
      </c>
      <c r="B13">
        <v>12</v>
      </c>
      <c r="C13" s="1">
        <f t="shared" si="0"/>
        <v>1032921.4578669054</v>
      </c>
      <c r="D13" s="3">
        <f t="shared" si="1"/>
        <v>1</v>
      </c>
      <c r="E13" s="1">
        <f t="shared" si="2"/>
        <v>1032921.4578669054</v>
      </c>
      <c r="F13" s="2"/>
      <c r="G13" s="2">
        <f>SUM(C2:C13)</f>
        <v>12395057.494402865</v>
      </c>
      <c r="H13" s="2">
        <f>SUM(D2:D13)</f>
        <v>6.5</v>
      </c>
      <c r="I13" s="2">
        <f>SUM(E2:E13)</f>
        <v>6713989.4761348851</v>
      </c>
    </row>
    <row r="14" spans="1:10" x14ac:dyDescent="0.35">
      <c r="A14">
        <f t="shared" ref="A14:A25" si="3">A2+1</f>
        <v>2015</v>
      </c>
      <c r="B14">
        <f t="shared" ref="B14:B25" si="4">B2</f>
        <v>1</v>
      </c>
      <c r="C14" s="8">
        <f>$H$2/12</f>
        <v>1118998.2460224808</v>
      </c>
      <c r="D14" s="3">
        <v>1</v>
      </c>
      <c r="E14" s="1">
        <f t="shared" si="2"/>
        <v>1118998.2460224808</v>
      </c>
      <c r="F14" s="2"/>
      <c r="G14" s="2"/>
    </row>
    <row r="15" spans="1:10" x14ac:dyDescent="0.35">
      <c r="A15">
        <f t="shared" si="3"/>
        <v>2015</v>
      </c>
      <c r="B15">
        <f t="shared" si="4"/>
        <v>2</v>
      </c>
      <c r="C15" s="1">
        <f>$H$2/12</f>
        <v>1118998.2460224808</v>
      </c>
      <c r="D15" s="3">
        <v>1</v>
      </c>
      <c r="E15" s="1">
        <f t="shared" si="2"/>
        <v>1118998.2460224808</v>
      </c>
      <c r="F15" s="2"/>
      <c r="G15" s="2"/>
    </row>
    <row r="16" spans="1:10" x14ac:dyDescent="0.35">
      <c r="A16">
        <f t="shared" si="3"/>
        <v>2015</v>
      </c>
      <c r="B16">
        <f t="shared" si="4"/>
        <v>3</v>
      </c>
      <c r="C16" s="1">
        <f t="shared" ref="C16:C25" si="5">$H$2/12</f>
        <v>1118998.2460224808</v>
      </c>
      <c r="D16" s="3">
        <v>1</v>
      </c>
      <c r="E16" s="1">
        <f t="shared" si="2"/>
        <v>1118998.2460224808</v>
      </c>
      <c r="F16" s="2"/>
      <c r="G16" s="2"/>
    </row>
    <row r="17" spans="1:9" x14ac:dyDescent="0.35">
      <c r="A17">
        <f t="shared" si="3"/>
        <v>2015</v>
      </c>
      <c r="B17">
        <f t="shared" si="4"/>
        <v>4</v>
      </c>
      <c r="C17" s="1">
        <f t="shared" si="5"/>
        <v>1118998.2460224808</v>
      </c>
      <c r="D17" s="3">
        <v>1</v>
      </c>
      <c r="E17" s="1">
        <f t="shared" si="2"/>
        <v>1118998.2460224808</v>
      </c>
      <c r="F17" s="2"/>
      <c r="G17" s="2"/>
    </row>
    <row r="18" spans="1:9" x14ac:dyDescent="0.35">
      <c r="A18">
        <f t="shared" si="3"/>
        <v>2015</v>
      </c>
      <c r="B18">
        <f t="shared" si="4"/>
        <v>5</v>
      </c>
      <c r="C18" s="1">
        <f t="shared" si="5"/>
        <v>1118998.2460224808</v>
      </c>
      <c r="D18" s="3">
        <v>1</v>
      </c>
      <c r="E18" s="1">
        <f t="shared" si="2"/>
        <v>1118998.2460224808</v>
      </c>
      <c r="F18" s="2"/>
      <c r="G18" s="2"/>
    </row>
    <row r="19" spans="1:9" x14ac:dyDescent="0.35">
      <c r="A19">
        <f t="shared" si="3"/>
        <v>2015</v>
      </c>
      <c r="B19">
        <f t="shared" si="4"/>
        <v>6</v>
      </c>
      <c r="C19" s="1">
        <f t="shared" si="5"/>
        <v>1118998.2460224808</v>
      </c>
      <c r="D19" s="3">
        <v>1</v>
      </c>
      <c r="E19" s="1">
        <f t="shared" si="2"/>
        <v>1118998.2460224808</v>
      </c>
      <c r="F19" s="2"/>
      <c r="G19" s="2"/>
    </row>
    <row r="20" spans="1:9" x14ac:dyDescent="0.35">
      <c r="A20">
        <f t="shared" si="3"/>
        <v>2015</v>
      </c>
      <c r="B20">
        <f t="shared" si="4"/>
        <v>7</v>
      </c>
      <c r="C20" s="1">
        <f t="shared" si="5"/>
        <v>1118998.2460224808</v>
      </c>
      <c r="D20" s="3">
        <v>1</v>
      </c>
      <c r="E20" s="1">
        <f t="shared" si="2"/>
        <v>1118998.2460224808</v>
      </c>
      <c r="F20" s="2"/>
      <c r="G20" s="2"/>
    </row>
    <row r="21" spans="1:9" x14ac:dyDescent="0.35">
      <c r="A21">
        <f t="shared" si="3"/>
        <v>2015</v>
      </c>
      <c r="B21">
        <f t="shared" si="4"/>
        <v>8</v>
      </c>
      <c r="C21" s="1">
        <f t="shared" si="5"/>
        <v>1118998.2460224808</v>
      </c>
      <c r="D21" s="3">
        <v>1</v>
      </c>
      <c r="E21" s="1">
        <f t="shared" si="2"/>
        <v>1118998.2460224808</v>
      </c>
      <c r="F21" s="2"/>
      <c r="G21" s="2"/>
    </row>
    <row r="22" spans="1:9" x14ac:dyDescent="0.35">
      <c r="A22">
        <f t="shared" si="3"/>
        <v>2015</v>
      </c>
      <c r="B22">
        <f t="shared" si="4"/>
        <v>9</v>
      </c>
      <c r="C22" s="1">
        <f t="shared" si="5"/>
        <v>1118998.2460224808</v>
      </c>
      <c r="D22" s="3">
        <v>1</v>
      </c>
      <c r="E22" s="1">
        <f t="shared" si="2"/>
        <v>1118998.2460224808</v>
      </c>
      <c r="F22" s="2"/>
      <c r="G22" s="2"/>
    </row>
    <row r="23" spans="1:9" x14ac:dyDescent="0.35">
      <c r="A23">
        <f t="shared" si="3"/>
        <v>2015</v>
      </c>
      <c r="B23">
        <f t="shared" si="4"/>
        <v>10</v>
      </c>
      <c r="C23" s="1">
        <f t="shared" si="5"/>
        <v>1118998.2460224808</v>
      </c>
      <c r="D23" s="3">
        <v>1</v>
      </c>
      <c r="E23" s="1">
        <f t="shared" si="2"/>
        <v>1118998.2460224808</v>
      </c>
      <c r="F23" s="2"/>
      <c r="G23" s="2"/>
    </row>
    <row r="24" spans="1:9" x14ac:dyDescent="0.35">
      <c r="A24">
        <f t="shared" si="3"/>
        <v>2015</v>
      </c>
      <c r="B24">
        <f t="shared" si="4"/>
        <v>11</v>
      </c>
      <c r="C24" s="1">
        <f t="shared" si="5"/>
        <v>1118998.2460224808</v>
      </c>
      <c r="D24" s="3">
        <v>1</v>
      </c>
      <c r="E24" s="1">
        <f t="shared" si="2"/>
        <v>1118998.2460224808</v>
      </c>
      <c r="F24" s="2"/>
      <c r="G24" s="2"/>
    </row>
    <row r="25" spans="1:9" x14ac:dyDescent="0.35">
      <c r="A25">
        <f t="shared" si="3"/>
        <v>2015</v>
      </c>
      <c r="B25">
        <f t="shared" si="4"/>
        <v>12</v>
      </c>
      <c r="C25" s="1">
        <f t="shared" si="5"/>
        <v>1118998.2460224808</v>
      </c>
      <c r="D25" s="3">
        <v>1</v>
      </c>
      <c r="E25" s="1">
        <f t="shared" si="2"/>
        <v>1118998.2460224808</v>
      </c>
      <c r="F25" s="2"/>
      <c r="G25" s="2">
        <f>SUM(C14:C25)</f>
        <v>13427978.952269772</v>
      </c>
      <c r="H25" s="2">
        <f>SUM(D14:D25)</f>
        <v>12</v>
      </c>
      <c r="I25" s="2">
        <f>SUM(E14:E25)</f>
        <v>13427978.952269772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293"/>
  <sheetViews>
    <sheetView zoomScaleNormal="100" workbookViewId="0">
      <pane xSplit="2" ySplit="1" topLeftCell="I2" activePane="bottomRight" state="frozen"/>
      <selection pane="topRight" activeCell="C1" sqref="C1"/>
      <selection pane="bottomLeft" activeCell="A2" sqref="A2"/>
      <selection pane="bottomRight" activeCell="T14" sqref="T14:T15"/>
    </sheetView>
  </sheetViews>
  <sheetFormatPr defaultColWidth="9.1796875" defaultRowHeight="14.5" x14ac:dyDescent="0.35"/>
  <cols>
    <col min="1" max="2" width="10.453125" customWidth="1"/>
    <col min="3" max="3" width="15.453125" style="19" customWidth="1"/>
    <col min="4" max="4" width="13" style="21" customWidth="1"/>
    <col min="5" max="5" width="12.1796875" style="21" bestFit="1" customWidth="1"/>
    <col min="6" max="6" width="4.81640625" style="21" customWidth="1"/>
    <col min="7" max="7" width="13.26953125" customWidth="1"/>
    <col min="8" max="8" width="12.54296875" bestFit="1" customWidth="1"/>
    <col min="9" max="9" width="13.453125" bestFit="1" customWidth="1"/>
    <col min="10" max="10" width="21.54296875" bestFit="1" customWidth="1"/>
    <col min="11" max="11" width="4.1796875" customWidth="1"/>
    <col min="12" max="12" width="17.7265625" bestFit="1" customWidth="1"/>
    <col min="13" max="13" width="27.453125" style="21" bestFit="1" customWidth="1"/>
    <col min="15" max="15" width="8.54296875" customWidth="1"/>
    <col min="16" max="16" width="20.453125" bestFit="1" customWidth="1"/>
    <col min="17" max="17" width="23.453125" bestFit="1" customWidth="1"/>
    <col min="18" max="18" width="18.453125" bestFit="1" customWidth="1"/>
    <col min="20" max="20" width="16" bestFit="1" customWidth="1"/>
    <col min="21" max="21" width="18.453125" bestFit="1" customWidth="1"/>
  </cols>
  <sheetData>
    <row r="1" spans="1:22" s="15" customFormat="1" ht="43.5" x14ac:dyDescent="0.35">
      <c r="A1" s="14" t="s">
        <v>0</v>
      </c>
      <c r="B1" s="14" t="s">
        <v>1</v>
      </c>
      <c r="C1" s="17" t="s">
        <v>3</v>
      </c>
      <c r="D1" s="18" t="s">
        <v>4</v>
      </c>
      <c r="E1" s="18" t="s">
        <v>16</v>
      </c>
      <c r="F1" s="18"/>
      <c r="G1" s="15" t="s">
        <v>9</v>
      </c>
      <c r="H1" s="15" t="s">
        <v>10</v>
      </c>
      <c r="I1" s="15" t="s">
        <v>11</v>
      </c>
      <c r="J1" s="15" t="s">
        <v>14</v>
      </c>
      <c r="L1" s="15" t="s">
        <v>13</v>
      </c>
      <c r="M1" s="18" t="s">
        <v>15</v>
      </c>
      <c r="O1" s="32" t="s">
        <v>0</v>
      </c>
      <c r="P1" s="18" t="s">
        <v>17</v>
      </c>
      <c r="Q1" s="33" t="s">
        <v>18</v>
      </c>
      <c r="R1" s="33" t="s">
        <v>19</v>
      </c>
      <c r="S1"/>
      <c r="T1"/>
      <c r="U1"/>
      <c r="V1"/>
    </row>
    <row r="2" spans="1:22" x14ac:dyDescent="0.35">
      <c r="A2" s="5">
        <v>2011</v>
      </c>
      <c r="B2" s="5">
        <v>1</v>
      </c>
      <c r="C2" s="19">
        <f>'2011'!E2</f>
        <v>117851.70939772399</v>
      </c>
      <c r="D2" s="20">
        <f>C2</f>
        <v>117851.70939772399</v>
      </c>
      <c r="E2" s="20"/>
      <c r="F2" s="20"/>
      <c r="G2" s="16">
        <v>274177</v>
      </c>
      <c r="H2" s="23">
        <f t="shared" ref="H2:H33" si="0">D2/G2</f>
        <v>0.42983805861806057</v>
      </c>
      <c r="I2" s="24">
        <f>H2</f>
        <v>0.42983805861806057</v>
      </c>
      <c r="J2" s="24">
        <f>I2</f>
        <v>0.42983805861806057</v>
      </c>
      <c r="L2" s="24">
        <v>0</v>
      </c>
      <c r="M2" s="21">
        <f t="shared" ref="M2:M65" si="1">L2*G2/1000</f>
        <v>0</v>
      </c>
      <c r="O2" s="34">
        <v>2025</v>
      </c>
      <c r="P2" s="35">
        <f>('Annual CDM Inputs'!$C19-'Annual CDM Inputs'!$C18)/1000</f>
        <v>21629.075000000001</v>
      </c>
      <c r="Q2" s="35">
        <f>SUMIFS($M$2:$M$241,$A$2:$A$241,O2)</f>
        <v>11338.823038461553</v>
      </c>
      <c r="R2" s="20">
        <f>SUM($P$2:P2)-Q2</f>
        <v>10290.251961538448</v>
      </c>
    </row>
    <row r="3" spans="1:22" x14ac:dyDescent="0.35">
      <c r="A3" s="5">
        <v>2011</v>
      </c>
      <c r="B3" s="5">
        <f>B2+1</f>
        <v>2</v>
      </c>
      <c r="C3" s="19">
        <f>'2011'!E3</f>
        <v>235703.41879544797</v>
      </c>
      <c r="D3" s="20">
        <f t="shared" ref="D3:D13" si="2">C3</f>
        <v>235703.41879544797</v>
      </c>
      <c r="E3" s="20"/>
      <c r="F3" s="20"/>
      <c r="G3" s="16">
        <v>274641</v>
      </c>
      <c r="H3" s="23">
        <f t="shared" si="0"/>
        <v>0.85822371312166779</v>
      </c>
      <c r="I3" s="24">
        <f t="shared" ref="I3:I66" si="3">H3</f>
        <v>0.85822371312166779</v>
      </c>
      <c r="J3" s="24">
        <f t="shared" ref="J3:J34" si="4">I3</f>
        <v>0.85822371312166779</v>
      </c>
      <c r="L3" s="24">
        <v>0</v>
      </c>
      <c r="M3" s="21">
        <f t="shared" si="1"/>
        <v>0</v>
      </c>
      <c r="O3" s="34">
        <v>2026</v>
      </c>
      <c r="P3" s="35">
        <f>('Annual CDM Inputs'!$C20-'Annual CDM Inputs'!$C19)/1000</f>
        <v>22273.081999999999</v>
      </c>
      <c r="Q3" s="35">
        <f t="shared" ref="Q3:Q7" si="5">SUMIFS($M$2:$M$241,$A$2:$A$241,O3)</f>
        <v>33289.90153846157</v>
      </c>
      <c r="R3" s="20">
        <f>SUM($P$2:P3)-Q3</f>
        <v>10612.255461538429</v>
      </c>
    </row>
    <row r="4" spans="1:22" x14ac:dyDescent="0.35">
      <c r="A4" s="5">
        <v>2011</v>
      </c>
      <c r="B4" s="5">
        <f t="shared" ref="B4:B13" si="6">B3+1</f>
        <v>3</v>
      </c>
      <c r="C4" s="19">
        <f>'2011'!E4</f>
        <v>353555.12819317199</v>
      </c>
      <c r="D4" s="20">
        <f t="shared" si="2"/>
        <v>353555.12819317199</v>
      </c>
      <c r="E4" s="20"/>
      <c r="F4" s="20"/>
      <c r="G4" s="16">
        <v>274864</v>
      </c>
      <c r="H4" s="23">
        <f t="shared" si="0"/>
        <v>1.2862911410485622</v>
      </c>
      <c r="I4" s="24">
        <f t="shared" si="3"/>
        <v>1.2862911410485622</v>
      </c>
      <c r="J4" s="24">
        <f t="shared" si="4"/>
        <v>1.2862911410485622</v>
      </c>
      <c r="L4" s="24">
        <v>0</v>
      </c>
      <c r="M4" s="21">
        <f t="shared" si="1"/>
        <v>0</v>
      </c>
      <c r="O4" s="34">
        <v>2027</v>
      </c>
      <c r="P4" s="35">
        <f>('Annual CDM Inputs'!$C21-'Annual CDM Inputs'!$C20)/1000</f>
        <v>22967.704000000002</v>
      </c>
      <c r="Q4" s="35">
        <f t="shared" si="5"/>
        <v>55910.29453846156</v>
      </c>
      <c r="R4" s="20">
        <f>SUM($P$2:P4)-Q4</f>
        <v>10959.566461538445</v>
      </c>
    </row>
    <row r="5" spans="1:22" x14ac:dyDescent="0.35">
      <c r="A5" s="5">
        <v>2011</v>
      </c>
      <c r="B5" s="5">
        <f t="shared" si="6"/>
        <v>4</v>
      </c>
      <c r="C5" s="19">
        <f>'2011'!E5</f>
        <v>471406.83759089594</v>
      </c>
      <c r="D5" s="20">
        <f t="shared" si="2"/>
        <v>471406.83759089594</v>
      </c>
      <c r="E5" s="20"/>
      <c r="F5" s="20"/>
      <c r="G5" s="16">
        <v>275092</v>
      </c>
      <c r="H5" s="23">
        <f t="shared" si="0"/>
        <v>1.7136333938860306</v>
      </c>
      <c r="I5" s="24">
        <f t="shared" si="3"/>
        <v>1.7136333938860306</v>
      </c>
      <c r="J5" s="24">
        <f t="shared" si="4"/>
        <v>1.7136333938860306</v>
      </c>
      <c r="L5" s="24">
        <v>0</v>
      </c>
      <c r="M5" s="21">
        <f t="shared" si="1"/>
        <v>0</v>
      </c>
      <c r="O5" s="34">
        <v>2028</v>
      </c>
      <c r="P5" s="35">
        <f>('Annual CDM Inputs'!$C22-'Annual CDM Inputs'!$C21)/1000</f>
        <v>23716.968000000001</v>
      </c>
      <c r="Q5" s="35">
        <f t="shared" si="5"/>
        <v>79252.63053846157</v>
      </c>
      <c r="R5" s="20">
        <f>SUM($P$2:P5)-Q5</f>
        <v>11334.198461538428</v>
      </c>
    </row>
    <row r="6" spans="1:22" x14ac:dyDescent="0.35">
      <c r="A6" s="5">
        <v>2011</v>
      </c>
      <c r="B6" s="5">
        <f t="shared" si="6"/>
        <v>5</v>
      </c>
      <c r="C6" s="19">
        <f>'2011'!E6</f>
        <v>589258.54698861996</v>
      </c>
      <c r="D6" s="20">
        <f t="shared" si="2"/>
        <v>589258.54698861996</v>
      </c>
      <c r="E6" s="20"/>
      <c r="F6" s="20"/>
      <c r="G6" s="16">
        <v>275315</v>
      </c>
      <c r="H6" s="23">
        <f t="shared" si="0"/>
        <v>2.1403067286149318</v>
      </c>
      <c r="I6" s="24">
        <f t="shared" si="3"/>
        <v>2.1403067286149318</v>
      </c>
      <c r="J6" s="24">
        <f t="shared" si="4"/>
        <v>2.1403067286149318</v>
      </c>
      <c r="L6" s="24">
        <v>0</v>
      </c>
      <c r="M6" s="21">
        <f t="shared" si="1"/>
        <v>0</v>
      </c>
      <c r="O6" s="34">
        <v>2029</v>
      </c>
      <c r="P6" s="35">
        <f>('Annual CDM Inputs'!$C23-'Annual CDM Inputs'!$C22)/1000</f>
        <v>24509.024000000001</v>
      </c>
      <c r="Q6" s="35">
        <f t="shared" si="5"/>
        <v>103365.62653846157</v>
      </c>
      <c r="R6" s="20">
        <f>SUM($P$2:P6)-Q6</f>
        <v>11730.226461538434</v>
      </c>
    </row>
    <row r="7" spans="1:22" x14ac:dyDescent="0.35">
      <c r="A7" s="5">
        <v>2011</v>
      </c>
      <c r="B7" s="5">
        <f t="shared" si="6"/>
        <v>6</v>
      </c>
      <c r="C7" s="19">
        <f>'2011'!E7</f>
        <v>707110.25638634397</v>
      </c>
      <c r="D7" s="20">
        <f t="shared" si="2"/>
        <v>707110.25638634397</v>
      </c>
      <c r="E7" s="20"/>
      <c r="F7" s="20"/>
      <c r="G7" s="16">
        <v>275697</v>
      </c>
      <c r="H7" s="23">
        <f t="shared" si="0"/>
        <v>2.5648093972235606</v>
      </c>
      <c r="I7" s="24">
        <f t="shared" si="3"/>
        <v>2.5648093972235606</v>
      </c>
      <c r="J7" s="24">
        <f t="shared" si="4"/>
        <v>2.5648093972235606</v>
      </c>
      <c r="L7" s="24">
        <v>0</v>
      </c>
      <c r="M7" s="21">
        <f t="shared" si="1"/>
        <v>0</v>
      </c>
      <c r="O7" s="34">
        <v>2030</v>
      </c>
      <c r="P7" s="35">
        <f>('Annual CDM Inputs'!$C24-'Annual CDM Inputs'!$C23)/1000</f>
        <v>22840.771000000001</v>
      </c>
      <c r="Q7" s="35">
        <f t="shared" si="5"/>
        <v>127040.52403846156</v>
      </c>
      <c r="R7" s="20">
        <f>SUM($P$2:P7)-Q7</f>
        <v>10896.09996153845</v>
      </c>
    </row>
    <row r="8" spans="1:22" x14ac:dyDescent="0.35">
      <c r="A8" s="5">
        <v>2011</v>
      </c>
      <c r="B8" s="5">
        <f t="shared" si="6"/>
        <v>7</v>
      </c>
      <c r="C8" s="19">
        <f>'2011'!E8</f>
        <v>824961.96578406799</v>
      </c>
      <c r="D8" s="20">
        <f t="shared" si="2"/>
        <v>824961.96578406799</v>
      </c>
      <c r="E8" s="20"/>
      <c r="F8" s="20"/>
      <c r="G8" s="16">
        <v>275969</v>
      </c>
      <c r="H8" s="23">
        <f t="shared" si="0"/>
        <v>2.9893283875510219</v>
      </c>
      <c r="I8" s="24">
        <f t="shared" si="3"/>
        <v>2.9893283875510219</v>
      </c>
      <c r="J8" s="24">
        <f t="shared" si="4"/>
        <v>2.9893283875510219</v>
      </c>
      <c r="L8" s="24">
        <v>0</v>
      </c>
      <c r="M8" s="21">
        <f t="shared" si="1"/>
        <v>0</v>
      </c>
    </row>
    <row r="9" spans="1:22" x14ac:dyDescent="0.35">
      <c r="A9" s="5">
        <v>2011</v>
      </c>
      <c r="B9" s="5">
        <f t="shared" si="6"/>
        <v>8</v>
      </c>
      <c r="C9" s="19">
        <f>'2011'!E9</f>
        <v>942813.67518179188</v>
      </c>
      <c r="D9" s="20">
        <f t="shared" si="2"/>
        <v>942813.67518179188</v>
      </c>
      <c r="E9" s="20"/>
      <c r="F9" s="20"/>
      <c r="G9" s="16">
        <v>276235</v>
      </c>
      <c r="H9" s="23">
        <f t="shared" si="0"/>
        <v>3.4130855075634581</v>
      </c>
      <c r="I9" s="24">
        <f t="shared" si="3"/>
        <v>3.4130855075634581</v>
      </c>
      <c r="J9" s="24">
        <f t="shared" si="4"/>
        <v>3.4130855075634581</v>
      </c>
      <c r="L9" s="24">
        <v>0</v>
      </c>
      <c r="M9" s="21">
        <f t="shared" si="1"/>
        <v>0</v>
      </c>
    </row>
    <row r="10" spans="1:22" x14ac:dyDescent="0.35">
      <c r="A10" s="5">
        <v>2011</v>
      </c>
      <c r="B10" s="5">
        <f t="shared" si="6"/>
        <v>9</v>
      </c>
      <c r="C10" s="19">
        <f>'2011'!E10</f>
        <v>1060665.384579516</v>
      </c>
      <c r="D10" s="20">
        <f t="shared" si="2"/>
        <v>1060665.384579516</v>
      </c>
      <c r="E10" s="20"/>
      <c r="F10" s="20"/>
      <c r="G10" s="16">
        <v>276695</v>
      </c>
      <c r="H10" s="23">
        <f t="shared" si="0"/>
        <v>3.8333377349771989</v>
      </c>
      <c r="I10" s="24">
        <f t="shared" si="3"/>
        <v>3.8333377349771989</v>
      </c>
      <c r="J10" s="24">
        <f t="shared" si="4"/>
        <v>3.8333377349771989</v>
      </c>
      <c r="L10" s="24">
        <v>0</v>
      </c>
      <c r="M10" s="21">
        <f t="shared" si="1"/>
        <v>0</v>
      </c>
    </row>
    <row r="11" spans="1:22" x14ac:dyDescent="0.35">
      <c r="A11" s="5">
        <v>2011</v>
      </c>
      <c r="B11" s="5">
        <f t="shared" si="6"/>
        <v>10</v>
      </c>
      <c r="C11" s="19">
        <f>'2011'!E11</f>
        <v>1178517.0939772399</v>
      </c>
      <c r="D11" s="20">
        <f t="shared" si="2"/>
        <v>1178517.0939772399</v>
      </c>
      <c r="E11" s="20"/>
      <c r="F11" s="20"/>
      <c r="G11" s="16">
        <v>277211</v>
      </c>
      <c r="H11" s="23">
        <f t="shared" si="0"/>
        <v>4.2513359642194573</v>
      </c>
      <c r="I11" s="24">
        <f t="shared" si="3"/>
        <v>4.2513359642194573</v>
      </c>
      <c r="J11" s="24">
        <f t="shared" si="4"/>
        <v>4.2513359642194573</v>
      </c>
      <c r="L11" s="24">
        <v>0</v>
      </c>
      <c r="M11" s="21">
        <f t="shared" si="1"/>
        <v>0</v>
      </c>
    </row>
    <row r="12" spans="1:22" x14ac:dyDescent="0.35">
      <c r="A12" s="5">
        <v>2011</v>
      </c>
      <c r="B12" s="5">
        <f t="shared" si="6"/>
        <v>11</v>
      </c>
      <c r="C12" s="19">
        <f>'2011'!E12</f>
        <v>1296368.8033749638</v>
      </c>
      <c r="D12" s="20">
        <f t="shared" si="2"/>
        <v>1296368.8033749638</v>
      </c>
      <c r="E12" s="20"/>
      <c r="F12" s="20"/>
      <c r="G12" s="16">
        <v>277645</v>
      </c>
      <c r="H12" s="23">
        <f t="shared" si="0"/>
        <v>4.6691595504149683</v>
      </c>
      <c r="I12" s="24">
        <f t="shared" si="3"/>
        <v>4.6691595504149683</v>
      </c>
      <c r="J12" s="24">
        <f t="shared" si="4"/>
        <v>4.6691595504149683</v>
      </c>
      <c r="L12" s="24">
        <v>0</v>
      </c>
      <c r="M12" s="21">
        <f t="shared" si="1"/>
        <v>0</v>
      </c>
    </row>
    <row r="13" spans="1:22" x14ac:dyDescent="0.35">
      <c r="A13" s="5">
        <v>2011</v>
      </c>
      <c r="B13" s="5">
        <f t="shared" si="6"/>
        <v>12</v>
      </c>
      <c r="C13" s="19">
        <f>'2011'!E13</f>
        <v>1414220.5127726879</v>
      </c>
      <c r="D13" s="20">
        <f t="shared" si="2"/>
        <v>1414220.5127726879</v>
      </c>
      <c r="E13" s="20"/>
      <c r="F13" s="20"/>
      <c r="G13" s="16">
        <v>278056</v>
      </c>
      <c r="H13" s="23">
        <f t="shared" si="0"/>
        <v>5.0860996086136891</v>
      </c>
      <c r="I13" s="24">
        <f t="shared" si="3"/>
        <v>5.0860996086136891</v>
      </c>
      <c r="J13" s="24">
        <f t="shared" si="4"/>
        <v>5.0860996086136891</v>
      </c>
      <c r="L13" s="24">
        <v>0</v>
      </c>
      <c r="M13" s="21">
        <f t="shared" si="1"/>
        <v>0</v>
      </c>
    </row>
    <row r="14" spans="1:22" x14ac:dyDescent="0.35">
      <c r="A14" s="5">
        <f>A2+1</f>
        <v>2012</v>
      </c>
      <c r="B14" s="5">
        <f>B2</f>
        <v>1</v>
      </c>
      <c r="C14" s="19">
        <f>+'2012'!E2+('2011'!E14-'2011'!E2)</f>
        <v>686201.64411227207</v>
      </c>
      <c r="D14" s="20">
        <f t="shared" ref="D14:D45" si="7">C14+D2</f>
        <v>804053.35350999609</v>
      </c>
      <c r="E14" s="20"/>
      <c r="F14" s="20"/>
      <c r="G14" s="16">
        <v>278264</v>
      </c>
      <c r="H14" s="23">
        <f t="shared" si="0"/>
        <v>2.8895342319164392</v>
      </c>
      <c r="I14" s="24">
        <f t="shared" si="3"/>
        <v>2.8895342319164392</v>
      </c>
      <c r="J14" s="24">
        <f t="shared" si="4"/>
        <v>2.8895342319164392</v>
      </c>
      <c r="L14" s="24">
        <v>0</v>
      </c>
      <c r="M14" s="21">
        <f t="shared" si="1"/>
        <v>0</v>
      </c>
    </row>
    <row r="15" spans="1:22" x14ac:dyDescent="0.35">
      <c r="A15" s="5">
        <f t="shared" ref="A15:A78" si="8">A3+1</f>
        <v>2012</v>
      </c>
      <c r="B15" s="5">
        <f t="shared" ref="B15:B78" si="9">B3</f>
        <v>2</v>
      </c>
      <c r="C15" s="19">
        <f>+'2012'!E3+('2011'!E15-'2011'!E3)</f>
        <v>606367.17713933846</v>
      </c>
      <c r="D15" s="20">
        <f t="shared" si="7"/>
        <v>842070.59593478637</v>
      </c>
      <c r="E15" s="20"/>
      <c r="F15" s="20"/>
      <c r="G15" s="16">
        <v>278607</v>
      </c>
      <c r="H15" s="23">
        <f t="shared" si="0"/>
        <v>3.0224315826048391</v>
      </c>
      <c r="I15" s="24">
        <f t="shared" si="3"/>
        <v>3.0224315826048391</v>
      </c>
      <c r="J15" s="24">
        <f t="shared" si="4"/>
        <v>3.0224315826048391</v>
      </c>
      <c r="L15" s="24">
        <v>0</v>
      </c>
      <c r="M15" s="21">
        <f t="shared" si="1"/>
        <v>0</v>
      </c>
    </row>
    <row r="16" spans="1:22" x14ac:dyDescent="0.35">
      <c r="A16" s="5">
        <f t="shared" si="8"/>
        <v>2012</v>
      </c>
      <c r="B16" s="5">
        <f t="shared" si="9"/>
        <v>3</v>
      </c>
      <c r="C16" s="19">
        <f>+'2012'!E4+('2011'!E16-'2011'!E4)</f>
        <v>526532.71016640449</v>
      </c>
      <c r="D16" s="20">
        <f t="shared" si="7"/>
        <v>880087.83835957642</v>
      </c>
      <c r="E16" s="20"/>
      <c r="F16" s="20"/>
      <c r="G16" s="16">
        <v>278929</v>
      </c>
      <c r="H16" s="23">
        <f t="shared" si="0"/>
        <v>3.1552396429183642</v>
      </c>
      <c r="I16" s="24">
        <f t="shared" si="3"/>
        <v>3.1552396429183642</v>
      </c>
      <c r="J16" s="24">
        <f t="shared" si="4"/>
        <v>3.1552396429183642</v>
      </c>
      <c r="L16" s="24">
        <v>0</v>
      </c>
      <c r="M16" s="21">
        <f t="shared" si="1"/>
        <v>0</v>
      </c>
    </row>
    <row r="17" spans="1:13" x14ac:dyDescent="0.35">
      <c r="A17" s="5">
        <f t="shared" si="8"/>
        <v>2012</v>
      </c>
      <c r="B17" s="5">
        <f t="shared" si="9"/>
        <v>4</v>
      </c>
      <c r="C17" s="19">
        <f>+'2012'!E5+('2011'!E17-'2011'!E5)</f>
        <v>446698.24319347076</v>
      </c>
      <c r="D17" s="20">
        <f t="shared" si="7"/>
        <v>918105.0807843667</v>
      </c>
      <c r="E17" s="20"/>
      <c r="F17" s="20"/>
      <c r="G17" s="16">
        <v>279263</v>
      </c>
      <c r="H17" s="23">
        <f t="shared" si="0"/>
        <v>3.2876001503398826</v>
      </c>
      <c r="I17" s="24">
        <f t="shared" si="3"/>
        <v>3.2876001503398826</v>
      </c>
      <c r="J17" s="24">
        <f t="shared" si="4"/>
        <v>3.2876001503398826</v>
      </c>
      <c r="L17" s="24">
        <v>0</v>
      </c>
      <c r="M17" s="21">
        <f t="shared" si="1"/>
        <v>0</v>
      </c>
    </row>
    <row r="18" spans="1:13" x14ac:dyDescent="0.35">
      <c r="A18" s="5">
        <f t="shared" si="8"/>
        <v>2012</v>
      </c>
      <c r="B18" s="5">
        <f t="shared" si="9"/>
        <v>5</v>
      </c>
      <c r="C18" s="19">
        <f>+'2012'!E6+('2011'!E18-'2011'!E6)</f>
        <v>366863.77622053702</v>
      </c>
      <c r="D18" s="20">
        <f t="shared" si="7"/>
        <v>956122.32320915698</v>
      </c>
      <c r="E18" s="20"/>
      <c r="F18" s="20"/>
      <c r="G18" s="16">
        <v>279767</v>
      </c>
      <c r="H18" s="23">
        <f t="shared" si="0"/>
        <v>3.4175664864303403</v>
      </c>
      <c r="I18" s="24">
        <f t="shared" si="3"/>
        <v>3.4175664864303403</v>
      </c>
      <c r="J18" s="24">
        <f t="shared" si="4"/>
        <v>3.4175664864303403</v>
      </c>
      <c r="L18" s="24">
        <v>0</v>
      </c>
      <c r="M18" s="21">
        <f t="shared" si="1"/>
        <v>0</v>
      </c>
    </row>
    <row r="19" spans="1:13" x14ac:dyDescent="0.35">
      <c r="A19" s="5">
        <f t="shared" si="8"/>
        <v>2012</v>
      </c>
      <c r="B19" s="5">
        <f t="shared" si="9"/>
        <v>6</v>
      </c>
      <c r="C19" s="19">
        <f>+'2012'!E7+('2011'!E19-'2011'!E7)</f>
        <v>287029.30924760317</v>
      </c>
      <c r="D19" s="20">
        <f t="shared" si="7"/>
        <v>994139.56563394715</v>
      </c>
      <c r="E19" s="20"/>
      <c r="F19" s="20"/>
      <c r="G19" s="16">
        <v>280115</v>
      </c>
      <c r="H19" s="23">
        <f t="shared" si="0"/>
        <v>3.5490408069326782</v>
      </c>
      <c r="I19" s="24">
        <f t="shared" si="3"/>
        <v>3.5490408069326782</v>
      </c>
      <c r="J19" s="24">
        <f t="shared" si="4"/>
        <v>3.5490408069326782</v>
      </c>
      <c r="L19" s="24">
        <v>0</v>
      </c>
      <c r="M19" s="21">
        <f t="shared" si="1"/>
        <v>0</v>
      </c>
    </row>
    <row r="20" spans="1:13" x14ac:dyDescent="0.35">
      <c r="A20" s="5">
        <f t="shared" si="8"/>
        <v>2012</v>
      </c>
      <c r="B20" s="5">
        <f t="shared" si="9"/>
        <v>7</v>
      </c>
      <c r="C20" s="19">
        <f>+'2012'!E8+('2011'!E20-'2011'!E8)</f>
        <v>207194.84227466938</v>
      </c>
      <c r="D20" s="20">
        <f t="shared" si="7"/>
        <v>1032156.8080587373</v>
      </c>
      <c r="E20" s="20"/>
      <c r="F20" s="20"/>
      <c r="G20" s="16">
        <v>280411</v>
      </c>
      <c r="H20" s="23">
        <f t="shared" si="0"/>
        <v>3.6808713212346782</v>
      </c>
      <c r="I20" s="24">
        <f t="shared" si="3"/>
        <v>3.6808713212346782</v>
      </c>
      <c r="J20" s="24">
        <f t="shared" si="4"/>
        <v>3.6808713212346782</v>
      </c>
      <c r="L20" s="24">
        <v>0</v>
      </c>
      <c r="M20" s="21">
        <f t="shared" si="1"/>
        <v>0</v>
      </c>
    </row>
    <row r="21" spans="1:13" x14ac:dyDescent="0.35">
      <c r="A21" s="5">
        <f t="shared" si="8"/>
        <v>2012</v>
      </c>
      <c r="B21" s="5">
        <f t="shared" si="9"/>
        <v>8</v>
      </c>
      <c r="C21" s="19">
        <f>+'2012'!E9+('2011'!E21-'2011'!E9)</f>
        <v>127360.37530173565</v>
      </c>
      <c r="D21" s="20">
        <f t="shared" si="7"/>
        <v>1070174.0504835276</v>
      </c>
      <c r="E21" s="20"/>
      <c r="F21" s="20"/>
      <c r="G21" s="16">
        <v>280713</v>
      </c>
      <c r="H21" s="23">
        <f t="shared" si="0"/>
        <v>3.8123423228832567</v>
      </c>
      <c r="I21" s="24">
        <f t="shared" si="3"/>
        <v>3.8123423228832567</v>
      </c>
      <c r="J21" s="24">
        <f t="shared" si="4"/>
        <v>3.8123423228832567</v>
      </c>
      <c r="L21" s="24">
        <v>0</v>
      </c>
      <c r="M21" s="21">
        <f t="shared" si="1"/>
        <v>0</v>
      </c>
    </row>
    <row r="22" spans="1:13" x14ac:dyDescent="0.35">
      <c r="A22" s="5">
        <f t="shared" si="8"/>
        <v>2012</v>
      </c>
      <c r="B22" s="5">
        <f t="shared" si="9"/>
        <v>9</v>
      </c>
      <c r="C22" s="19">
        <f>+'2012'!E10+('2011'!E22-'2011'!E10)</f>
        <v>47525.908328801743</v>
      </c>
      <c r="D22" s="20">
        <f t="shared" si="7"/>
        <v>1108191.2929083179</v>
      </c>
      <c r="E22" s="20"/>
      <c r="F22" s="20"/>
      <c r="G22" s="16">
        <v>281215</v>
      </c>
      <c r="H22" s="23">
        <f t="shared" si="0"/>
        <v>3.9407261095898791</v>
      </c>
      <c r="I22" s="24">
        <f t="shared" si="3"/>
        <v>3.9407261095898791</v>
      </c>
      <c r="J22" s="24">
        <f t="shared" si="4"/>
        <v>3.9407261095898791</v>
      </c>
      <c r="L22" s="24">
        <v>0</v>
      </c>
      <c r="M22" s="21">
        <f t="shared" si="1"/>
        <v>0</v>
      </c>
    </row>
    <row r="23" spans="1:13" x14ac:dyDescent="0.35">
      <c r="A23" s="5">
        <f t="shared" si="8"/>
        <v>2012</v>
      </c>
      <c r="B23" s="5">
        <f t="shared" si="9"/>
        <v>10</v>
      </c>
      <c r="C23" s="19">
        <f>+'2012'!E11+('2011'!E23-'2011'!E11)</f>
        <v>-32308.558644131932</v>
      </c>
      <c r="D23" s="20">
        <f t="shared" si="7"/>
        <v>1146208.5353331079</v>
      </c>
      <c r="E23" s="20"/>
      <c r="F23" s="20"/>
      <c r="G23" s="16">
        <v>281641</v>
      </c>
      <c r="H23" s="23">
        <f t="shared" si="0"/>
        <v>4.0697502683668496</v>
      </c>
      <c r="I23" s="24">
        <f t="shared" si="3"/>
        <v>4.0697502683668496</v>
      </c>
      <c r="J23" s="24">
        <f t="shared" si="4"/>
        <v>4.0697502683668496</v>
      </c>
      <c r="L23" s="24">
        <v>0</v>
      </c>
      <c r="M23" s="21">
        <f t="shared" si="1"/>
        <v>0</v>
      </c>
    </row>
    <row r="24" spans="1:13" x14ac:dyDescent="0.35">
      <c r="A24" s="5">
        <f t="shared" si="8"/>
        <v>2012</v>
      </c>
      <c r="B24" s="5">
        <f t="shared" si="9"/>
        <v>11</v>
      </c>
      <c r="C24" s="19">
        <f>+'2012'!E12+('2011'!E24-'2011'!E12)</f>
        <v>-112143.02561706566</v>
      </c>
      <c r="D24" s="20">
        <f t="shared" si="7"/>
        <v>1184225.7777578982</v>
      </c>
      <c r="E24" s="20"/>
      <c r="F24" s="20"/>
      <c r="G24" s="16">
        <v>281938</v>
      </c>
      <c r="H24" s="23">
        <f t="shared" si="0"/>
        <v>4.2003056620884669</v>
      </c>
      <c r="I24" s="24">
        <f t="shared" si="3"/>
        <v>4.2003056620884669</v>
      </c>
      <c r="J24" s="24">
        <f t="shared" si="4"/>
        <v>4.2003056620884669</v>
      </c>
      <c r="L24" s="24">
        <v>0</v>
      </c>
      <c r="M24" s="21">
        <f t="shared" si="1"/>
        <v>0</v>
      </c>
    </row>
    <row r="25" spans="1:13" x14ac:dyDescent="0.35">
      <c r="A25" s="5">
        <f t="shared" si="8"/>
        <v>2012</v>
      </c>
      <c r="B25" s="5">
        <f t="shared" si="9"/>
        <v>12</v>
      </c>
      <c r="C25" s="19">
        <f>+'2012'!E13+('2011'!E25-'2011'!E13)</f>
        <v>-191977.49258999957</v>
      </c>
      <c r="D25" s="20">
        <f t="shared" si="7"/>
        <v>1222243.0201826883</v>
      </c>
      <c r="E25" s="20"/>
      <c r="F25" s="20"/>
      <c r="G25" s="16">
        <v>282187</v>
      </c>
      <c r="H25" s="23">
        <f t="shared" si="0"/>
        <v>4.3313229177201222</v>
      </c>
      <c r="I25" s="24">
        <f t="shared" si="3"/>
        <v>4.3313229177201222</v>
      </c>
      <c r="J25" s="24">
        <f t="shared" si="4"/>
        <v>4.3313229177201222</v>
      </c>
      <c r="L25" s="24">
        <v>0</v>
      </c>
      <c r="M25" s="21">
        <f t="shared" si="1"/>
        <v>0</v>
      </c>
    </row>
    <row r="26" spans="1:13" x14ac:dyDescent="0.35">
      <c r="A26" s="5">
        <f t="shared" si="8"/>
        <v>2013</v>
      </c>
      <c r="B26" s="5">
        <f t="shared" si="9"/>
        <v>1</v>
      </c>
      <c r="C26" s="19">
        <f>+'2013'!E2+('2012'!E14-'2012'!E2)</f>
        <v>491419.54218275036</v>
      </c>
      <c r="D26" s="20">
        <f t="shared" si="7"/>
        <v>1295472.8956927464</v>
      </c>
      <c r="E26" s="20"/>
      <c r="F26" s="20"/>
      <c r="G26" s="16">
        <v>283254</v>
      </c>
      <c r="H26" s="23">
        <f t="shared" si="0"/>
        <v>4.5735378695190407</v>
      </c>
      <c r="I26" s="24">
        <f t="shared" si="3"/>
        <v>4.5735378695190407</v>
      </c>
      <c r="J26" s="24">
        <f t="shared" si="4"/>
        <v>4.5735378695190407</v>
      </c>
      <c r="L26" s="24">
        <v>0</v>
      </c>
      <c r="M26" s="21">
        <f t="shared" si="1"/>
        <v>0</v>
      </c>
    </row>
    <row r="27" spans="1:13" x14ac:dyDescent="0.35">
      <c r="A27" s="5">
        <f t="shared" si="8"/>
        <v>2013</v>
      </c>
      <c r="B27" s="5">
        <f t="shared" si="9"/>
        <v>2</v>
      </c>
      <c r="C27" s="19">
        <f>+'2013'!E3+('2012'!E15-'2012'!E3)</f>
        <v>488614.9328432281</v>
      </c>
      <c r="D27" s="20">
        <f t="shared" si="7"/>
        <v>1330685.5287780145</v>
      </c>
      <c r="E27" s="20"/>
      <c r="F27" s="20"/>
      <c r="G27" s="16">
        <v>283551</v>
      </c>
      <c r="H27" s="23">
        <f t="shared" si="0"/>
        <v>4.6929318844864394</v>
      </c>
      <c r="I27" s="24">
        <f t="shared" si="3"/>
        <v>4.6929318844864394</v>
      </c>
      <c r="J27" s="24">
        <f t="shared" si="4"/>
        <v>4.6929318844864394</v>
      </c>
      <c r="L27" s="24">
        <v>0</v>
      </c>
      <c r="M27" s="21">
        <f t="shared" si="1"/>
        <v>0</v>
      </c>
    </row>
    <row r="28" spans="1:13" x14ac:dyDescent="0.35">
      <c r="A28" s="5">
        <f t="shared" si="8"/>
        <v>2013</v>
      </c>
      <c r="B28" s="5">
        <f t="shared" si="9"/>
        <v>3</v>
      </c>
      <c r="C28" s="19">
        <f>+'2013'!E4+('2012'!E16-'2012'!E4)</f>
        <v>485810.32350370573</v>
      </c>
      <c r="D28" s="20">
        <f t="shared" si="7"/>
        <v>1365898.1618632821</v>
      </c>
      <c r="E28" s="20"/>
      <c r="F28" s="20"/>
      <c r="G28" s="16">
        <v>283751</v>
      </c>
      <c r="H28" s="23">
        <f t="shared" si="0"/>
        <v>4.8137210507215205</v>
      </c>
      <c r="I28" s="24">
        <f t="shared" si="3"/>
        <v>4.8137210507215205</v>
      </c>
      <c r="J28" s="24">
        <f t="shared" si="4"/>
        <v>4.8137210507215205</v>
      </c>
      <c r="L28" s="24">
        <v>0</v>
      </c>
      <c r="M28" s="21">
        <f t="shared" si="1"/>
        <v>0</v>
      </c>
    </row>
    <row r="29" spans="1:13" x14ac:dyDescent="0.35">
      <c r="A29" s="5">
        <f t="shared" si="8"/>
        <v>2013</v>
      </c>
      <c r="B29" s="5">
        <f t="shared" si="9"/>
        <v>4</v>
      </c>
      <c r="C29" s="19">
        <f>+'2013'!E5+('2012'!E17-'2012'!E5)</f>
        <v>483005.71416418342</v>
      </c>
      <c r="D29" s="20">
        <f t="shared" si="7"/>
        <v>1401110.7949485502</v>
      </c>
      <c r="E29" s="20"/>
      <c r="F29" s="20"/>
      <c r="G29" s="16">
        <v>283995</v>
      </c>
      <c r="H29" s="23">
        <f t="shared" si="0"/>
        <v>4.9335755733324538</v>
      </c>
      <c r="I29" s="24">
        <f t="shared" si="3"/>
        <v>4.9335755733324538</v>
      </c>
      <c r="J29" s="24">
        <f t="shared" si="4"/>
        <v>4.9335755733324538</v>
      </c>
      <c r="L29" s="24">
        <v>0</v>
      </c>
      <c r="M29" s="21">
        <f t="shared" si="1"/>
        <v>0</v>
      </c>
    </row>
    <row r="30" spans="1:13" x14ac:dyDescent="0.35">
      <c r="A30" s="5">
        <f t="shared" si="8"/>
        <v>2013</v>
      </c>
      <c r="B30" s="5">
        <f t="shared" si="9"/>
        <v>5</v>
      </c>
      <c r="C30" s="19">
        <f>+'2013'!E6+('2012'!E18-'2012'!E6)</f>
        <v>480201.10482466116</v>
      </c>
      <c r="D30" s="20">
        <f t="shared" si="7"/>
        <v>1436323.428033818</v>
      </c>
      <c r="E30" s="20"/>
      <c r="F30" s="20"/>
      <c r="G30" s="16">
        <v>284272</v>
      </c>
      <c r="H30" s="23">
        <f t="shared" si="0"/>
        <v>5.052637713295077</v>
      </c>
      <c r="I30" s="24">
        <f t="shared" si="3"/>
        <v>5.052637713295077</v>
      </c>
      <c r="J30" s="24">
        <f t="shared" si="4"/>
        <v>5.052637713295077</v>
      </c>
      <c r="L30" s="24">
        <v>0</v>
      </c>
      <c r="M30" s="21">
        <f t="shared" si="1"/>
        <v>0</v>
      </c>
    </row>
    <row r="31" spans="1:13" x14ac:dyDescent="0.35">
      <c r="A31" s="5">
        <f t="shared" si="8"/>
        <v>2013</v>
      </c>
      <c r="B31" s="5">
        <f t="shared" si="9"/>
        <v>6</v>
      </c>
      <c r="C31" s="19">
        <f>+'2013'!E7+('2012'!E19-'2012'!E7)</f>
        <v>477396.49548513885</v>
      </c>
      <c r="D31" s="20">
        <f t="shared" si="7"/>
        <v>1471536.0611190861</v>
      </c>
      <c r="E31" s="20"/>
      <c r="F31" s="20"/>
      <c r="G31" s="16">
        <v>284644</v>
      </c>
      <c r="H31" s="23">
        <f t="shared" si="0"/>
        <v>5.1697420677024146</v>
      </c>
      <c r="I31" s="24">
        <f t="shared" si="3"/>
        <v>5.1697420677024146</v>
      </c>
      <c r="J31" s="24">
        <f t="shared" si="4"/>
        <v>5.1697420677024146</v>
      </c>
      <c r="L31" s="24">
        <v>0</v>
      </c>
      <c r="M31" s="21">
        <f t="shared" si="1"/>
        <v>0</v>
      </c>
    </row>
    <row r="32" spans="1:13" x14ac:dyDescent="0.35">
      <c r="A32" s="5">
        <f t="shared" si="8"/>
        <v>2013</v>
      </c>
      <c r="B32" s="5">
        <f t="shared" si="9"/>
        <v>7</v>
      </c>
      <c r="C32" s="19">
        <f>+'2013'!E8+('2012'!E20-'2012'!E8)</f>
        <v>474591.88614561653</v>
      </c>
      <c r="D32" s="20">
        <f t="shared" si="7"/>
        <v>1506748.6942043537</v>
      </c>
      <c r="E32" s="20"/>
      <c r="F32" s="20"/>
      <c r="G32" s="16">
        <v>284786</v>
      </c>
      <c r="H32" s="23">
        <f t="shared" si="0"/>
        <v>5.2908102722899075</v>
      </c>
      <c r="I32" s="24">
        <f t="shared" si="3"/>
        <v>5.2908102722899075</v>
      </c>
      <c r="J32" s="24">
        <f t="shared" si="4"/>
        <v>5.2908102722899075</v>
      </c>
      <c r="L32" s="24">
        <v>0</v>
      </c>
      <c r="M32" s="21">
        <f t="shared" si="1"/>
        <v>0</v>
      </c>
    </row>
    <row r="33" spans="1:13" x14ac:dyDescent="0.35">
      <c r="A33" s="5">
        <f t="shared" si="8"/>
        <v>2013</v>
      </c>
      <c r="B33" s="5">
        <f t="shared" si="9"/>
        <v>8</v>
      </c>
      <c r="C33" s="19">
        <f>+'2013'!E9+('2012'!E21-'2012'!E9)</f>
        <v>471787.27680609422</v>
      </c>
      <c r="D33" s="20">
        <f t="shared" si="7"/>
        <v>1541961.3272896218</v>
      </c>
      <c r="E33" s="20"/>
      <c r="F33" s="20"/>
      <c r="G33" s="16">
        <v>285346</v>
      </c>
      <c r="H33" s="23">
        <f t="shared" si="0"/>
        <v>5.403830182619072</v>
      </c>
      <c r="I33" s="24">
        <f t="shared" si="3"/>
        <v>5.403830182619072</v>
      </c>
      <c r="J33" s="24">
        <f t="shared" si="4"/>
        <v>5.403830182619072</v>
      </c>
      <c r="L33" s="24">
        <v>0</v>
      </c>
      <c r="M33" s="21">
        <f t="shared" si="1"/>
        <v>0</v>
      </c>
    </row>
    <row r="34" spans="1:13" x14ac:dyDescent="0.35">
      <c r="A34" s="5">
        <f t="shared" si="8"/>
        <v>2013</v>
      </c>
      <c r="B34" s="5">
        <f t="shared" si="9"/>
        <v>9</v>
      </c>
      <c r="C34" s="19">
        <f>+'2013'!E10+('2012'!E22-'2012'!E10)</f>
        <v>468982.6674665719</v>
      </c>
      <c r="D34" s="20">
        <f t="shared" si="7"/>
        <v>1577173.9603748899</v>
      </c>
      <c r="E34" s="20"/>
      <c r="F34" s="20"/>
      <c r="G34" s="16">
        <v>285551</v>
      </c>
      <c r="H34" s="23">
        <f t="shared" ref="H34:H65" si="10">D34/G34</f>
        <v>5.5232654074924969</v>
      </c>
      <c r="I34" s="24">
        <f t="shared" si="3"/>
        <v>5.5232654074924969</v>
      </c>
      <c r="J34" s="24">
        <f t="shared" si="4"/>
        <v>5.5232654074924969</v>
      </c>
      <c r="L34" s="24">
        <v>0</v>
      </c>
      <c r="M34" s="21">
        <f t="shared" si="1"/>
        <v>0</v>
      </c>
    </row>
    <row r="35" spans="1:13" x14ac:dyDescent="0.35">
      <c r="A35" s="5">
        <f t="shared" si="8"/>
        <v>2013</v>
      </c>
      <c r="B35" s="5">
        <f t="shared" si="9"/>
        <v>10</v>
      </c>
      <c r="C35" s="19">
        <f>+'2013'!E11+('2012'!E23-'2012'!E11)</f>
        <v>466178.05812704959</v>
      </c>
      <c r="D35" s="20">
        <f t="shared" si="7"/>
        <v>1612386.5934601575</v>
      </c>
      <c r="E35" s="20"/>
      <c r="F35" s="20"/>
      <c r="G35" s="16">
        <v>286390</v>
      </c>
      <c r="H35" s="23">
        <f t="shared" si="10"/>
        <v>5.6300380371526852</v>
      </c>
      <c r="I35" s="24">
        <f t="shared" si="3"/>
        <v>5.6300380371526852</v>
      </c>
      <c r="J35" s="24">
        <f t="shared" ref="J35:J66" si="11">I35</f>
        <v>5.6300380371526852</v>
      </c>
      <c r="L35" s="24">
        <v>0</v>
      </c>
      <c r="M35" s="21">
        <f t="shared" si="1"/>
        <v>0</v>
      </c>
    </row>
    <row r="36" spans="1:13" x14ac:dyDescent="0.35">
      <c r="A36" s="5">
        <f t="shared" si="8"/>
        <v>2013</v>
      </c>
      <c r="B36" s="5">
        <f t="shared" si="9"/>
        <v>11</v>
      </c>
      <c r="C36" s="19">
        <f>+'2013'!E12+('2012'!E24-'2012'!E12)</f>
        <v>463373.44878752728</v>
      </c>
      <c r="D36" s="20">
        <f t="shared" si="7"/>
        <v>1647599.2265454256</v>
      </c>
      <c r="E36" s="20"/>
      <c r="F36" s="20"/>
      <c r="G36" s="16">
        <v>286840</v>
      </c>
      <c r="H36" s="23">
        <f t="shared" si="10"/>
        <v>5.7439660666065597</v>
      </c>
      <c r="I36" s="24">
        <f t="shared" si="3"/>
        <v>5.7439660666065597</v>
      </c>
      <c r="J36" s="24">
        <f t="shared" si="11"/>
        <v>5.7439660666065597</v>
      </c>
      <c r="L36" s="24">
        <v>0</v>
      </c>
      <c r="M36" s="21">
        <f t="shared" si="1"/>
        <v>0</v>
      </c>
    </row>
    <row r="37" spans="1:13" x14ac:dyDescent="0.35">
      <c r="A37" s="5">
        <f t="shared" si="8"/>
        <v>2013</v>
      </c>
      <c r="B37" s="5">
        <f t="shared" si="9"/>
        <v>12</v>
      </c>
      <c r="C37" s="19">
        <f>+'2013'!E13+('2012'!E25-'2012'!E13)</f>
        <v>460568.83944800496</v>
      </c>
      <c r="D37" s="20">
        <f t="shared" si="7"/>
        <v>1682811.8596306932</v>
      </c>
      <c r="E37" s="20"/>
      <c r="F37" s="20"/>
      <c r="G37" s="16">
        <v>287191</v>
      </c>
      <c r="H37" s="23">
        <f t="shared" si="10"/>
        <v>5.8595563914979687</v>
      </c>
      <c r="I37" s="24">
        <f t="shared" si="3"/>
        <v>5.8595563914979687</v>
      </c>
      <c r="J37" s="24">
        <f t="shared" si="11"/>
        <v>5.8595563914979687</v>
      </c>
      <c r="L37" s="24">
        <v>0</v>
      </c>
      <c r="M37" s="21">
        <f t="shared" si="1"/>
        <v>0</v>
      </c>
    </row>
    <row r="38" spans="1:13" x14ac:dyDescent="0.35">
      <c r="A38" s="5">
        <f t="shared" si="8"/>
        <v>2014</v>
      </c>
      <c r="B38" s="5">
        <f t="shared" si="9"/>
        <v>1</v>
      </c>
      <c r="C38" s="19">
        <f>+'2014'!E2+('2013'!E14-'2013'!E2)</f>
        <v>508628.38517879025</v>
      </c>
      <c r="D38" s="20">
        <f t="shared" si="7"/>
        <v>1804101.2808715366</v>
      </c>
      <c r="E38" s="20"/>
      <c r="F38" s="20"/>
      <c r="G38" s="22">
        <v>287933</v>
      </c>
      <c r="H38" s="23">
        <f t="shared" si="10"/>
        <v>6.2656982036499347</v>
      </c>
      <c r="I38" s="24">
        <f t="shared" si="3"/>
        <v>6.2656982036499347</v>
      </c>
      <c r="J38" s="24">
        <f t="shared" si="11"/>
        <v>6.2656982036499347</v>
      </c>
      <c r="L38" s="24">
        <v>0</v>
      </c>
      <c r="M38" s="21">
        <f t="shared" si="1"/>
        <v>0</v>
      </c>
    </row>
    <row r="39" spans="1:13" x14ac:dyDescent="0.35">
      <c r="A39" s="5">
        <f t="shared" si="8"/>
        <v>2014</v>
      </c>
      <c r="B39" s="5">
        <f t="shared" si="9"/>
        <v>2</v>
      </c>
      <c r="C39" s="19">
        <f>+'2014'!E3+('2013'!E15-'2013'!E3)</f>
        <v>559492.54024909786</v>
      </c>
      <c r="D39" s="20">
        <f t="shared" si="7"/>
        <v>1890178.0690271123</v>
      </c>
      <c r="E39" s="20"/>
      <c r="F39" s="20"/>
      <c r="G39" s="22">
        <v>288065</v>
      </c>
      <c r="H39" s="23">
        <f t="shared" si="10"/>
        <v>6.5616373701321313</v>
      </c>
      <c r="I39" s="24">
        <f t="shared" si="3"/>
        <v>6.5616373701321313</v>
      </c>
      <c r="J39" s="24">
        <f t="shared" si="11"/>
        <v>6.5616373701321313</v>
      </c>
      <c r="L39" s="24">
        <v>0</v>
      </c>
      <c r="M39" s="21">
        <f t="shared" si="1"/>
        <v>0</v>
      </c>
    </row>
    <row r="40" spans="1:13" x14ac:dyDescent="0.35">
      <c r="A40" s="5">
        <f t="shared" si="8"/>
        <v>2014</v>
      </c>
      <c r="B40" s="5">
        <f t="shared" si="9"/>
        <v>3</v>
      </c>
      <c r="C40" s="19">
        <f>+'2014'!E4+('2013'!E16-'2013'!E4)</f>
        <v>610356.69531940541</v>
      </c>
      <c r="D40" s="20">
        <f t="shared" si="7"/>
        <v>1976254.8571826876</v>
      </c>
      <c r="E40" s="20"/>
      <c r="F40" s="20"/>
      <c r="G40" s="22">
        <v>288094</v>
      </c>
      <c r="H40" s="23">
        <f t="shared" si="10"/>
        <v>6.8597570833918358</v>
      </c>
      <c r="I40" s="24">
        <f t="shared" si="3"/>
        <v>6.8597570833918358</v>
      </c>
      <c r="J40" s="24">
        <f t="shared" si="11"/>
        <v>6.8597570833918358</v>
      </c>
      <c r="L40" s="24">
        <v>0</v>
      </c>
      <c r="M40" s="21">
        <f t="shared" si="1"/>
        <v>0</v>
      </c>
    </row>
    <row r="41" spans="1:13" x14ac:dyDescent="0.35">
      <c r="A41" s="5">
        <f t="shared" si="8"/>
        <v>2014</v>
      </c>
      <c r="B41" s="5">
        <f t="shared" si="9"/>
        <v>4</v>
      </c>
      <c r="C41" s="19">
        <f>+'2014'!E5+('2013'!E17-'2013'!E5)</f>
        <v>661220.85038971296</v>
      </c>
      <c r="D41" s="20">
        <f t="shared" si="7"/>
        <v>2062331.6453382631</v>
      </c>
      <c r="E41" s="20"/>
      <c r="F41" s="20"/>
      <c r="G41" s="22">
        <v>288163</v>
      </c>
      <c r="H41" s="23">
        <f t="shared" si="10"/>
        <v>7.1568232054020227</v>
      </c>
      <c r="I41" s="24">
        <f t="shared" si="3"/>
        <v>7.1568232054020227</v>
      </c>
      <c r="J41" s="24">
        <f t="shared" si="11"/>
        <v>7.1568232054020227</v>
      </c>
      <c r="L41" s="24">
        <v>0</v>
      </c>
      <c r="M41" s="21">
        <f t="shared" si="1"/>
        <v>0</v>
      </c>
    </row>
    <row r="42" spans="1:13" x14ac:dyDescent="0.35">
      <c r="A42" s="5">
        <f t="shared" si="8"/>
        <v>2014</v>
      </c>
      <c r="B42" s="5">
        <f t="shared" si="9"/>
        <v>5</v>
      </c>
      <c r="C42" s="19">
        <f>+'2014'!E6+('2013'!E18-'2013'!E6)</f>
        <v>712085.00546002039</v>
      </c>
      <c r="D42" s="20">
        <f t="shared" si="7"/>
        <v>2148408.4334938386</v>
      </c>
      <c r="E42" s="20"/>
      <c r="F42" s="20"/>
      <c r="G42" s="22">
        <v>288360</v>
      </c>
      <c r="H42" s="23">
        <f t="shared" si="10"/>
        <v>7.4504384571155455</v>
      </c>
      <c r="I42" s="24">
        <f t="shared" si="3"/>
        <v>7.4504384571155455</v>
      </c>
      <c r="J42" s="24">
        <f t="shared" si="11"/>
        <v>7.4504384571155455</v>
      </c>
      <c r="L42" s="24">
        <v>0</v>
      </c>
      <c r="M42" s="21">
        <f t="shared" si="1"/>
        <v>0</v>
      </c>
    </row>
    <row r="43" spans="1:13" x14ac:dyDescent="0.35">
      <c r="A43" s="5">
        <f t="shared" si="8"/>
        <v>2014</v>
      </c>
      <c r="B43" s="5">
        <f t="shared" si="9"/>
        <v>6</v>
      </c>
      <c r="C43" s="19">
        <f>+'2014'!E7+('2013'!E19-'2013'!E7)</f>
        <v>762949.16053032805</v>
      </c>
      <c r="D43" s="20">
        <f t="shared" si="7"/>
        <v>2234485.2216494139</v>
      </c>
      <c r="E43" s="20"/>
      <c r="F43" s="20"/>
      <c r="G43" s="22">
        <v>288837</v>
      </c>
      <c r="H43" s="23">
        <f t="shared" si="10"/>
        <v>7.7361460673300648</v>
      </c>
      <c r="I43" s="24">
        <f t="shared" si="3"/>
        <v>7.7361460673300648</v>
      </c>
      <c r="J43" s="24">
        <f t="shared" si="11"/>
        <v>7.7361460673300648</v>
      </c>
      <c r="L43" s="24">
        <v>0</v>
      </c>
      <c r="M43" s="21">
        <f t="shared" si="1"/>
        <v>0</v>
      </c>
    </row>
    <row r="44" spans="1:13" x14ac:dyDescent="0.35">
      <c r="A44" s="5">
        <f t="shared" si="8"/>
        <v>2014</v>
      </c>
      <c r="B44" s="5">
        <f t="shared" si="9"/>
        <v>7</v>
      </c>
      <c r="C44" s="19">
        <f>+'2014'!E8+('2013'!E20-'2013'!E8)</f>
        <v>813813.3156006356</v>
      </c>
      <c r="D44" s="20">
        <f t="shared" si="7"/>
        <v>2320562.0098049892</v>
      </c>
      <c r="E44" s="20"/>
      <c r="F44" s="20"/>
      <c r="G44" s="22">
        <v>289221</v>
      </c>
      <c r="H44" s="23">
        <f t="shared" si="10"/>
        <v>8.023490720953836</v>
      </c>
      <c r="I44" s="24">
        <f t="shared" si="3"/>
        <v>8.023490720953836</v>
      </c>
      <c r="J44" s="24">
        <f t="shared" si="11"/>
        <v>8.023490720953836</v>
      </c>
      <c r="L44" s="24">
        <v>0</v>
      </c>
      <c r="M44" s="21">
        <f t="shared" si="1"/>
        <v>0</v>
      </c>
    </row>
    <row r="45" spans="1:13" x14ac:dyDescent="0.35">
      <c r="A45" s="5">
        <f t="shared" si="8"/>
        <v>2014</v>
      </c>
      <c r="B45" s="5">
        <f t="shared" si="9"/>
        <v>8</v>
      </c>
      <c r="C45" s="19">
        <f>+'2014'!E9+('2013'!E21-'2013'!E9)</f>
        <v>864677.47067094315</v>
      </c>
      <c r="D45" s="20">
        <f t="shared" si="7"/>
        <v>2406638.797960565</v>
      </c>
      <c r="E45" s="20"/>
      <c r="F45" s="20"/>
      <c r="G45" s="22">
        <v>289602</v>
      </c>
      <c r="H45" s="23">
        <f t="shared" si="10"/>
        <v>8.3101594531825231</v>
      </c>
      <c r="I45" s="24">
        <f t="shared" si="3"/>
        <v>8.3101594531825231</v>
      </c>
      <c r="J45" s="24">
        <f t="shared" si="11"/>
        <v>8.3101594531825231</v>
      </c>
      <c r="L45" s="24">
        <v>0</v>
      </c>
      <c r="M45" s="21">
        <f t="shared" si="1"/>
        <v>0</v>
      </c>
    </row>
    <row r="46" spans="1:13" x14ac:dyDescent="0.35">
      <c r="A46" s="5">
        <f t="shared" si="8"/>
        <v>2014</v>
      </c>
      <c r="B46" s="5">
        <f t="shared" si="9"/>
        <v>9</v>
      </c>
      <c r="C46" s="19">
        <f>+'2014'!E10+('2013'!E22-'2013'!E10)</f>
        <v>915541.6257412507</v>
      </c>
      <c r="D46" s="20">
        <f t="shared" ref="D46:D77" si="12">C46+D34</f>
        <v>2492715.5861161407</v>
      </c>
      <c r="E46" s="20"/>
      <c r="F46" s="20"/>
      <c r="G46" s="22">
        <v>290215</v>
      </c>
      <c r="H46" s="23">
        <f t="shared" si="10"/>
        <v>8.5892031291151074</v>
      </c>
      <c r="I46" s="24">
        <f t="shared" si="3"/>
        <v>8.5892031291151074</v>
      </c>
      <c r="J46" s="24">
        <f t="shared" si="11"/>
        <v>8.5892031291151074</v>
      </c>
      <c r="L46" s="24">
        <v>0</v>
      </c>
      <c r="M46" s="21">
        <f t="shared" si="1"/>
        <v>0</v>
      </c>
    </row>
    <row r="47" spans="1:13" x14ac:dyDescent="0.35">
      <c r="A47" s="5">
        <f t="shared" si="8"/>
        <v>2014</v>
      </c>
      <c r="B47" s="5">
        <f t="shared" si="9"/>
        <v>10</v>
      </c>
      <c r="C47" s="19">
        <f>+'2014'!E11+('2013'!E23-'2013'!E11)</f>
        <v>966405.78081155824</v>
      </c>
      <c r="D47" s="20">
        <f t="shared" si="12"/>
        <v>2578792.374271716</v>
      </c>
      <c r="E47" s="20"/>
      <c r="F47" s="20"/>
      <c r="G47" s="22">
        <v>290894</v>
      </c>
      <c r="H47" s="23">
        <f t="shared" si="10"/>
        <v>8.8650586614770877</v>
      </c>
      <c r="I47" s="24">
        <f t="shared" si="3"/>
        <v>8.8650586614770877</v>
      </c>
      <c r="J47" s="24">
        <f t="shared" si="11"/>
        <v>8.8650586614770877</v>
      </c>
      <c r="L47" s="24">
        <v>0</v>
      </c>
      <c r="M47" s="21">
        <f t="shared" si="1"/>
        <v>0</v>
      </c>
    </row>
    <row r="48" spans="1:13" x14ac:dyDescent="0.35">
      <c r="A48" s="5">
        <f t="shared" si="8"/>
        <v>2014</v>
      </c>
      <c r="B48" s="5">
        <f t="shared" si="9"/>
        <v>11</v>
      </c>
      <c r="C48" s="19">
        <f>+'2014'!E12+('2013'!E24-'2013'!E12)</f>
        <v>1017269.9358818657</v>
      </c>
      <c r="D48" s="20">
        <f t="shared" si="12"/>
        <v>2664869.1624272913</v>
      </c>
      <c r="E48" s="20"/>
      <c r="F48" s="20"/>
      <c r="G48" s="22">
        <v>291424</v>
      </c>
      <c r="H48" s="23">
        <f t="shared" si="10"/>
        <v>9.1443023307184426</v>
      </c>
      <c r="I48" s="24">
        <f t="shared" si="3"/>
        <v>9.1443023307184426</v>
      </c>
      <c r="J48" s="24">
        <f t="shared" si="11"/>
        <v>9.1443023307184426</v>
      </c>
      <c r="L48" s="24">
        <v>0</v>
      </c>
      <c r="M48" s="21">
        <f t="shared" si="1"/>
        <v>0</v>
      </c>
    </row>
    <row r="49" spans="1:13" x14ac:dyDescent="0.35">
      <c r="A49" s="5">
        <f t="shared" si="8"/>
        <v>2014</v>
      </c>
      <c r="B49" s="5">
        <f t="shared" si="9"/>
        <v>12</v>
      </c>
      <c r="C49" s="19">
        <f>+'2014'!E13+('2013'!E25-'2013'!E13)</f>
        <v>1068134.0909521733</v>
      </c>
      <c r="D49" s="20">
        <f t="shared" si="12"/>
        <v>2750945.9505828666</v>
      </c>
      <c r="E49" s="20"/>
      <c r="F49" s="20"/>
      <c r="G49" s="22">
        <v>291816</v>
      </c>
      <c r="H49" s="23">
        <f t="shared" si="10"/>
        <v>9.4269880698209363</v>
      </c>
      <c r="I49" s="24">
        <f t="shared" si="3"/>
        <v>9.4269880698209363</v>
      </c>
      <c r="J49" s="24">
        <f t="shared" si="11"/>
        <v>9.4269880698209363</v>
      </c>
      <c r="L49" s="24">
        <v>0</v>
      </c>
      <c r="M49" s="21">
        <f t="shared" si="1"/>
        <v>0</v>
      </c>
    </row>
    <row r="50" spans="1:13" x14ac:dyDescent="0.35">
      <c r="A50" s="5">
        <f t="shared" si="8"/>
        <v>2015</v>
      </c>
      <c r="B50" s="5">
        <f t="shared" si="9"/>
        <v>1</v>
      </c>
      <c r="C50" s="19">
        <f>+'2015'!E2+('2014'!E14-'2014'!E2)</f>
        <v>1159460.7912002387</v>
      </c>
      <c r="D50" s="20">
        <f t="shared" si="12"/>
        <v>2963562.0720717753</v>
      </c>
      <c r="E50" s="20"/>
      <c r="F50" s="20"/>
      <c r="G50" s="22">
        <v>292128</v>
      </c>
      <c r="H50" s="23">
        <f t="shared" si="10"/>
        <v>10.144738169815202</v>
      </c>
      <c r="I50" s="24">
        <f t="shared" si="3"/>
        <v>10.144738169815202</v>
      </c>
      <c r="J50" s="24">
        <f t="shared" si="11"/>
        <v>10.144738169815202</v>
      </c>
      <c r="L50" s="24">
        <v>0</v>
      </c>
      <c r="M50" s="21">
        <f t="shared" si="1"/>
        <v>0</v>
      </c>
    </row>
    <row r="51" spans="1:13" x14ac:dyDescent="0.35">
      <c r="A51" s="5">
        <f t="shared" si="8"/>
        <v>2015</v>
      </c>
      <c r="B51" s="5">
        <f t="shared" si="9"/>
        <v>2</v>
      </c>
      <c r="C51" s="19">
        <f>+'2015'!E3+('2014'!E15-'2014'!E3)</f>
        <v>1199923.3363779965</v>
      </c>
      <c r="D51" s="20">
        <f t="shared" si="12"/>
        <v>3090101.4054051088</v>
      </c>
      <c r="E51" s="20"/>
      <c r="F51" s="20"/>
      <c r="G51" s="22">
        <v>292466</v>
      </c>
      <c r="H51" s="23">
        <f t="shared" si="10"/>
        <v>10.565677396364395</v>
      </c>
      <c r="I51" s="24">
        <f t="shared" si="3"/>
        <v>10.565677396364395</v>
      </c>
      <c r="J51" s="24">
        <f t="shared" si="11"/>
        <v>10.565677396364395</v>
      </c>
      <c r="L51" s="24">
        <v>0</v>
      </c>
      <c r="M51" s="21">
        <f t="shared" si="1"/>
        <v>0</v>
      </c>
    </row>
    <row r="52" spans="1:13" x14ac:dyDescent="0.35">
      <c r="A52" s="5">
        <f t="shared" si="8"/>
        <v>2015</v>
      </c>
      <c r="B52" s="5">
        <f t="shared" si="9"/>
        <v>3</v>
      </c>
      <c r="C52" s="19">
        <f>+'2015'!E4+('2014'!E16-'2014'!E4)</f>
        <v>1240385.8815557545</v>
      </c>
      <c r="D52" s="20">
        <f t="shared" si="12"/>
        <v>3216640.7387384418</v>
      </c>
      <c r="E52" s="20"/>
      <c r="F52" s="20"/>
      <c r="G52" s="22">
        <v>292691</v>
      </c>
      <c r="H52" s="23">
        <f t="shared" si="10"/>
        <v>10.989886052999381</v>
      </c>
      <c r="I52" s="24">
        <f t="shared" si="3"/>
        <v>10.989886052999381</v>
      </c>
      <c r="J52" s="24">
        <f t="shared" si="11"/>
        <v>10.989886052999381</v>
      </c>
      <c r="L52" s="24">
        <v>0</v>
      </c>
      <c r="M52" s="21">
        <f t="shared" si="1"/>
        <v>0</v>
      </c>
    </row>
    <row r="53" spans="1:13" x14ac:dyDescent="0.35">
      <c r="A53" s="5">
        <f t="shared" si="8"/>
        <v>2015</v>
      </c>
      <c r="B53" s="5">
        <f t="shared" si="9"/>
        <v>4</v>
      </c>
      <c r="C53" s="19">
        <f>+'2015'!E5+('2014'!E17-'2014'!E5)</f>
        <v>1280848.4267335122</v>
      </c>
      <c r="D53" s="20">
        <f t="shared" si="12"/>
        <v>3343180.0720717753</v>
      </c>
      <c r="E53" s="20"/>
      <c r="F53" s="20"/>
      <c r="G53" s="22">
        <v>292962</v>
      </c>
      <c r="H53" s="23">
        <f t="shared" si="10"/>
        <v>11.411650903775149</v>
      </c>
      <c r="I53" s="24">
        <f t="shared" si="3"/>
        <v>11.411650903775149</v>
      </c>
      <c r="J53" s="24">
        <f t="shared" si="11"/>
        <v>11.411650903775149</v>
      </c>
      <c r="L53" s="24">
        <v>0</v>
      </c>
      <c r="M53" s="21">
        <f t="shared" si="1"/>
        <v>0</v>
      </c>
    </row>
    <row r="54" spans="1:13" x14ac:dyDescent="0.35">
      <c r="A54" s="5">
        <f t="shared" si="8"/>
        <v>2015</v>
      </c>
      <c r="B54" s="5">
        <f t="shared" si="9"/>
        <v>5</v>
      </c>
      <c r="C54" s="19">
        <f>+'2015'!E6+('2014'!E18-'2014'!E6)</f>
        <v>1321310.9719112702</v>
      </c>
      <c r="D54" s="20">
        <f t="shared" si="12"/>
        <v>3469719.4054051088</v>
      </c>
      <c r="E54" s="20"/>
      <c r="F54" s="20"/>
      <c r="G54" s="22">
        <v>293260</v>
      </c>
      <c r="H54" s="23">
        <f t="shared" si="10"/>
        <v>11.831546768755059</v>
      </c>
      <c r="I54" s="24">
        <f t="shared" si="3"/>
        <v>11.831546768755059</v>
      </c>
      <c r="J54" s="24">
        <f t="shared" si="11"/>
        <v>11.831546768755059</v>
      </c>
      <c r="L54" s="24">
        <v>0</v>
      </c>
      <c r="M54" s="21">
        <f t="shared" si="1"/>
        <v>0</v>
      </c>
    </row>
    <row r="55" spans="1:13" x14ac:dyDescent="0.35">
      <c r="A55" s="5">
        <f t="shared" si="8"/>
        <v>2015</v>
      </c>
      <c r="B55" s="5">
        <f t="shared" si="9"/>
        <v>6</v>
      </c>
      <c r="C55" s="19">
        <f>+'2015'!E7+('2014'!E19-'2014'!E7)</f>
        <v>1361773.5170890281</v>
      </c>
      <c r="D55" s="20">
        <f t="shared" si="12"/>
        <v>3596258.7387384418</v>
      </c>
      <c r="E55" s="20"/>
      <c r="F55" s="20"/>
      <c r="G55" s="22">
        <v>293542</v>
      </c>
      <c r="H55" s="23">
        <f t="shared" si="10"/>
        <v>12.251257873620952</v>
      </c>
      <c r="I55" s="24">
        <f t="shared" si="3"/>
        <v>12.251257873620952</v>
      </c>
      <c r="J55" s="24">
        <f t="shared" si="11"/>
        <v>12.251257873620952</v>
      </c>
      <c r="L55" s="24">
        <v>0</v>
      </c>
      <c r="M55" s="21">
        <f t="shared" si="1"/>
        <v>0</v>
      </c>
    </row>
    <row r="56" spans="1:13" x14ac:dyDescent="0.35">
      <c r="A56" s="5">
        <f t="shared" si="8"/>
        <v>2015</v>
      </c>
      <c r="B56" s="5">
        <f t="shared" si="9"/>
        <v>7</v>
      </c>
      <c r="C56" s="19">
        <f>+'2015'!E8+('2014'!E20-'2014'!E8)</f>
        <v>1402236.0622667861</v>
      </c>
      <c r="D56" s="20">
        <f t="shared" si="12"/>
        <v>3722798.0720717753</v>
      </c>
      <c r="E56" s="20"/>
      <c r="F56" s="20"/>
      <c r="G56" s="22">
        <v>293915</v>
      </c>
      <c r="H56" s="23">
        <f t="shared" si="10"/>
        <v>12.666240484738021</v>
      </c>
      <c r="I56" s="24">
        <f t="shared" si="3"/>
        <v>12.666240484738021</v>
      </c>
      <c r="J56" s="24">
        <f t="shared" si="11"/>
        <v>12.666240484738021</v>
      </c>
      <c r="L56" s="24">
        <v>0</v>
      </c>
      <c r="M56" s="21">
        <f t="shared" si="1"/>
        <v>0</v>
      </c>
    </row>
    <row r="57" spans="1:13" x14ac:dyDescent="0.35">
      <c r="A57" s="5">
        <f t="shared" si="8"/>
        <v>2015</v>
      </c>
      <c r="B57" s="5">
        <f t="shared" si="9"/>
        <v>8</v>
      </c>
      <c r="C57" s="19">
        <f>+'2015'!E9+('2014'!E21-'2014'!E9)</f>
        <v>1442698.6074445439</v>
      </c>
      <c r="D57" s="20">
        <f t="shared" si="12"/>
        <v>3849337.4054051088</v>
      </c>
      <c r="E57" s="20"/>
      <c r="F57" s="20"/>
      <c r="G57" s="22">
        <v>294247</v>
      </c>
      <c r="H57" s="23">
        <f t="shared" si="10"/>
        <v>13.081993717540396</v>
      </c>
      <c r="I57" s="24">
        <f t="shared" si="3"/>
        <v>13.081993717540396</v>
      </c>
      <c r="J57" s="24">
        <f t="shared" si="11"/>
        <v>13.081993717540396</v>
      </c>
      <c r="L57" s="24">
        <v>0</v>
      </c>
      <c r="M57" s="21">
        <f t="shared" si="1"/>
        <v>0</v>
      </c>
    </row>
    <row r="58" spans="1:13" x14ac:dyDescent="0.35">
      <c r="A58" s="5">
        <f t="shared" si="8"/>
        <v>2015</v>
      </c>
      <c r="B58" s="5">
        <f t="shared" si="9"/>
        <v>9</v>
      </c>
      <c r="C58" s="19">
        <f>+'2015'!E10+('2014'!E22-'2014'!E10)</f>
        <v>1483161.1526223016</v>
      </c>
      <c r="D58" s="20">
        <f t="shared" si="12"/>
        <v>3975876.7387384423</v>
      </c>
      <c r="E58" s="20"/>
      <c r="F58" s="20"/>
      <c r="G58" s="22">
        <v>294690</v>
      </c>
      <c r="H58" s="23">
        <f t="shared" si="10"/>
        <v>13.49172601288962</v>
      </c>
      <c r="I58" s="24">
        <f t="shared" si="3"/>
        <v>13.49172601288962</v>
      </c>
      <c r="J58" s="24">
        <f t="shared" si="11"/>
        <v>13.49172601288962</v>
      </c>
      <c r="L58" s="24">
        <v>0</v>
      </c>
      <c r="M58" s="21">
        <f t="shared" si="1"/>
        <v>0</v>
      </c>
    </row>
    <row r="59" spans="1:13" x14ac:dyDescent="0.35">
      <c r="A59" s="5">
        <f t="shared" si="8"/>
        <v>2015</v>
      </c>
      <c r="B59" s="5">
        <f t="shared" si="9"/>
        <v>10</v>
      </c>
      <c r="C59" s="19">
        <f>+'2015'!E11+('2014'!E23-'2014'!E11)</f>
        <v>1523623.6978000598</v>
      </c>
      <c r="D59" s="20">
        <f t="shared" si="12"/>
        <v>4102416.0720717758</v>
      </c>
      <c r="E59" s="20"/>
      <c r="F59" s="20"/>
      <c r="G59" s="22">
        <v>295076</v>
      </c>
      <c r="H59" s="23">
        <f t="shared" si="10"/>
        <v>13.90291339204739</v>
      </c>
      <c r="I59" s="24">
        <f t="shared" si="3"/>
        <v>13.90291339204739</v>
      </c>
      <c r="J59" s="24">
        <f t="shared" si="11"/>
        <v>13.90291339204739</v>
      </c>
      <c r="L59" s="24">
        <v>0</v>
      </c>
      <c r="M59" s="21">
        <f t="shared" si="1"/>
        <v>0</v>
      </c>
    </row>
    <row r="60" spans="1:13" x14ac:dyDescent="0.35">
      <c r="A60" s="5">
        <f t="shared" si="8"/>
        <v>2015</v>
      </c>
      <c r="B60" s="5">
        <f t="shared" si="9"/>
        <v>11</v>
      </c>
      <c r="C60" s="19">
        <f>+'2015'!E12+('2014'!E24-'2014'!E12)</f>
        <v>1564086.2429778175</v>
      </c>
      <c r="D60" s="20">
        <f t="shared" si="12"/>
        <v>4228955.4054051088</v>
      </c>
      <c r="E60" s="20"/>
      <c r="F60" s="20"/>
      <c r="G60" s="22">
        <v>295592</v>
      </c>
      <c r="H60" s="23">
        <f t="shared" si="10"/>
        <v>14.306731594241755</v>
      </c>
      <c r="I60" s="24">
        <f t="shared" si="3"/>
        <v>14.306731594241755</v>
      </c>
      <c r="J60" s="24">
        <f t="shared" si="11"/>
        <v>14.306731594241755</v>
      </c>
      <c r="L60" s="24">
        <v>0</v>
      </c>
      <c r="M60" s="21">
        <f t="shared" si="1"/>
        <v>0</v>
      </c>
    </row>
    <row r="61" spans="1:13" x14ac:dyDescent="0.35">
      <c r="A61" s="5">
        <f t="shared" si="8"/>
        <v>2015</v>
      </c>
      <c r="B61" s="5">
        <f t="shared" si="9"/>
        <v>12</v>
      </c>
      <c r="C61" s="19">
        <f>+'2015'!E13+('2014'!E25-'2014'!E13)</f>
        <v>1604548.7881555753</v>
      </c>
      <c r="D61" s="20">
        <f t="shared" si="12"/>
        <v>4355494.7387384418</v>
      </c>
      <c r="E61" s="20"/>
      <c r="F61" s="20"/>
      <c r="G61" s="22">
        <v>296036</v>
      </c>
      <c r="H61" s="23">
        <f t="shared" si="10"/>
        <v>14.712719867645967</v>
      </c>
      <c r="I61" s="24">
        <f t="shared" si="3"/>
        <v>14.712719867645967</v>
      </c>
      <c r="J61" s="24">
        <f t="shared" si="11"/>
        <v>14.712719867645967</v>
      </c>
      <c r="L61" s="24">
        <v>0</v>
      </c>
      <c r="M61" s="21">
        <f t="shared" si="1"/>
        <v>0</v>
      </c>
    </row>
    <row r="62" spans="1:13" x14ac:dyDescent="0.35">
      <c r="A62" s="5">
        <f t="shared" si="8"/>
        <v>2016</v>
      </c>
      <c r="B62" s="5">
        <f t="shared" si="9"/>
        <v>1</v>
      </c>
      <c r="C62" s="19">
        <f>('2015'!E14-'2015'!E2)+'2016'!E2</f>
        <v>1741998.8717948718</v>
      </c>
      <c r="D62" s="20">
        <f t="shared" si="12"/>
        <v>4705560.9438666468</v>
      </c>
      <c r="E62" s="20"/>
      <c r="F62" s="20"/>
      <c r="G62" s="22">
        <v>296406</v>
      </c>
      <c r="H62" s="23">
        <f t="shared" si="10"/>
        <v>15.875390322283108</v>
      </c>
      <c r="I62" s="24">
        <f t="shared" si="3"/>
        <v>15.875390322283108</v>
      </c>
      <c r="J62" s="24">
        <f t="shared" si="11"/>
        <v>15.875390322283108</v>
      </c>
      <c r="L62" s="24">
        <v>0</v>
      </c>
      <c r="M62" s="21">
        <f t="shared" si="1"/>
        <v>0</v>
      </c>
    </row>
    <row r="63" spans="1:13" x14ac:dyDescent="0.35">
      <c r="A63" s="5">
        <f t="shared" si="8"/>
        <v>2016</v>
      </c>
      <c r="B63" s="5">
        <f t="shared" si="9"/>
        <v>2</v>
      </c>
      <c r="C63" s="19">
        <f>('2015'!E15-'2015'!E3)+'2016'!E3</f>
        <v>1838986.41025641</v>
      </c>
      <c r="D63" s="20">
        <f t="shared" si="12"/>
        <v>4929087.8156615188</v>
      </c>
      <c r="E63" s="20"/>
      <c r="F63" s="20"/>
      <c r="G63" s="22">
        <v>296636</v>
      </c>
      <c r="H63" s="23">
        <f t="shared" si="10"/>
        <v>16.616620422543182</v>
      </c>
      <c r="I63" s="24">
        <f t="shared" si="3"/>
        <v>16.616620422543182</v>
      </c>
      <c r="J63" s="24">
        <f t="shared" si="11"/>
        <v>16.616620422543182</v>
      </c>
      <c r="L63" s="24">
        <v>0</v>
      </c>
      <c r="M63" s="21">
        <f t="shared" si="1"/>
        <v>0</v>
      </c>
    </row>
    <row r="64" spans="1:13" x14ac:dyDescent="0.35">
      <c r="A64" s="5">
        <f t="shared" si="8"/>
        <v>2016</v>
      </c>
      <c r="B64" s="5">
        <f t="shared" si="9"/>
        <v>3</v>
      </c>
      <c r="C64" s="19">
        <f>('2015'!E16-'2015'!E4)+'2016'!E4</f>
        <v>1935973.9487179485</v>
      </c>
      <c r="D64" s="20">
        <f t="shared" si="12"/>
        <v>5152614.6874563899</v>
      </c>
      <c r="E64" s="20"/>
      <c r="F64" s="20"/>
      <c r="G64" s="22">
        <v>296786</v>
      </c>
      <c r="H64" s="23">
        <f t="shared" si="10"/>
        <v>17.361380548463842</v>
      </c>
      <c r="I64" s="24">
        <f t="shared" si="3"/>
        <v>17.361380548463842</v>
      </c>
      <c r="J64" s="24">
        <f t="shared" si="11"/>
        <v>17.361380548463842</v>
      </c>
      <c r="L64" s="24">
        <v>0</v>
      </c>
      <c r="M64" s="21">
        <f t="shared" si="1"/>
        <v>0</v>
      </c>
    </row>
    <row r="65" spans="1:13" x14ac:dyDescent="0.35">
      <c r="A65" s="5">
        <f t="shared" si="8"/>
        <v>2016</v>
      </c>
      <c r="B65" s="5">
        <f t="shared" si="9"/>
        <v>4</v>
      </c>
      <c r="C65" s="19">
        <f>('2015'!E17-'2015'!E5)+'2016'!E5</f>
        <v>2032961.487179487</v>
      </c>
      <c r="D65" s="20">
        <f t="shared" si="12"/>
        <v>5376141.5592512619</v>
      </c>
      <c r="E65" s="20"/>
      <c r="F65" s="20"/>
      <c r="G65" s="22">
        <v>297141</v>
      </c>
      <c r="H65" s="23">
        <f t="shared" si="10"/>
        <v>18.092897174241394</v>
      </c>
      <c r="I65" s="24">
        <f t="shared" si="3"/>
        <v>18.092897174241394</v>
      </c>
      <c r="J65" s="24">
        <f t="shared" si="11"/>
        <v>18.092897174241394</v>
      </c>
      <c r="L65" s="24">
        <v>0</v>
      </c>
      <c r="M65" s="21">
        <f t="shared" si="1"/>
        <v>0</v>
      </c>
    </row>
    <row r="66" spans="1:13" x14ac:dyDescent="0.35">
      <c r="A66" s="5">
        <f t="shared" si="8"/>
        <v>2016</v>
      </c>
      <c r="B66" s="5">
        <f t="shared" si="9"/>
        <v>5</v>
      </c>
      <c r="C66" s="19">
        <f>('2015'!E18-'2015'!E6)+'2016'!E6</f>
        <v>2129949.0256410255</v>
      </c>
      <c r="D66" s="20">
        <f t="shared" si="12"/>
        <v>5599668.4310461339</v>
      </c>
      <c r="E66" s="20"/>
      <c r="F66" s="20"/>
      <c r="G66" s="22">
        <v>297327</v>
      </c>
      <c r="H66" s="23">
        <f t="shared" ref="H66:H110" si="13">D66/G66</f>
        <v>18.833366734424164</v>
      </c>
      <c r="I66" s="24">
        <f t="shared" si="3"/>
        <v>18.833366734424164</v>
      </c>
      <c r="J66" s="24">
        <f t="shared" si="11"/>
        <v>18.833366734424164</v>
      </c>
      <c r="L66" s="24">
        <v>0</v>
      </c>
      <c r="M66" s="21">
        <f t="shared" ref="M66:M129" si="14">L66*G66/1000</f>
        <v>0</v>
      </c>
    </row>
    <row r="67" spans="1:13" x14ac:dyDescent="0.35">
      <c r="A67" s="5">
        <f t="shared" si="8"/>
        <v>2016</v>
      </c>
      <c r="B67" s="5">
        <f t="shared" si="9"/>
        <v>6</v>
      </c>
      <c r="C67" s="19">
        <f>('2015'!E19-'2015'!E7)+'2016'!E7</f>
        <v>2226936.564102564</v>
      </c>
      <c r="D67" s="20">
        <f t="shared" si="12"/>
        <v>5823195.3028410058</v>
      </c>
      <c r="E67" s="20"/>
      <c r="F67" s="20"/>
      <c r="G67" s="22">
        <v>297855</v>
      </c>
      <c r="H67" s="23">
        <f t="shared" si="13"/>
        <v>19.550436631384418</v>
      </c>
      <c r="I67" s="24">
        <f t="shared" ref="I67:I130" si="15">H67</f>
        <v>19.550436631384418</v>
      </c>
      <c r="J67" s="24">
        <f t="shared" ref="J67:J98" si="16">I67</f>
        <v>19.550436631384418</v>
      </c>
      <c r="L67" s="24">
        <v>0</v>
      </c>
      <c r="M67" s="21">
        <f t="shared" si="14"/>
        <v>0</v>
      </c>
    </row>
    <row r="68" spans="1:13" x14ac:dyDescent="0.35">
      <c r="A68" s="5">
        <f t="shared" si="8"/>
        <v>2016</v>
      </c>
      <c r="B68" s="5">
        <f t="shared" si="9"/>
        <v>7</v>
      </c>
      <c r="C68" s="19">
        <f>('2015'!E20-'2015'!E8)+'2016'!E8</f>
        <v>2323924.1025641025</v>
      </c>
      <c r="D68" s="20">
        <f t="shared" si="12"/>
        <v>6046722.1746358778</v>
      </c>
      <c r="E68" s="20"/>
      <c r="F68" s="20"/>
      <c r="G68" s="22">
        <v>298103</v>
      </c>
      <c r="H68" s="23">
        <f t="shared" si="13"/>
        <v>20.284003095023792</v>
      </c>
      <c r="I68" s="24">
        <f t="shared" si="15"/>
        <v>20.284003095023792</v>
      </c>
      <c r="J68" s="24">
        <f t="shared" si="16"/>
        <v>20.284003095023792</v>
      </c>
      <c r="L68" s="24">
        <v>0</v>
      </c>
      <c r="M68" s="21">
        <f t="shared" si="14"/>
        <v>0</v>
      </c>
    </row>
    <row r="69" spans="1:13" x14ac:dyDescent="0.35">
      <c r="A69" s="5">
        <f t="shared" si="8"/>
        <v>2016</v>
      </c>
      <c r="B69" s="5">
        <f t="shared" si="9"/>
        <v>8</v>
      </c>
      <c r="C69" s="19">
        <f>('2015'!E21-'2015'!E9)+'2016'!E9</f>
        <v>2420911.641025641</v>
      </c>
      <c r="D69" s="20">
        <f t="shared" si="12"/>
        <v>6270249.0464307498</v>
      </c>
      <c r="E69" s="20"/>
      <c r="F69" s="20"/>
      <c r="G69" s="22">
        <v>298386</v>
      </c>
      <c r="H69" s="23">
        <f t="shared" si="13"/>
        <v>21.01388485529063</v>
      </c>
      <c r="I69" s="24">
        <f t="shared" si="15"/>
        <v>21.01388485529063</v>
      </c>
      <c r="J69" s="24">
        <f t="shared" si="16"/>
        <v>21.01388485529063</v>
      </c>
      <c r="L69" s="24">
        <v>0</v>
      </c>
      <c r="M69" s="21">
        <f t="shared" si="14"/>
        <v>0</v>
      </c>
    </row>
    <row r="70" spans="1:13" x14ac:dyDescent="0.35">
      <c r="A70" s="5">
        <f t="shared" si="8"/>
        <v>2016</v>
      </c>
      <c r="B70" s="5">
        <f t="shared" si="9"/>
        <v>9</v>
      </c>
      <c r="C70" s="19">
        <f>('2015'!E22-'2015'!E10)+'2016'!E10</f>
        <v>2517899.179487179</v>
      </c>
      <c r="D70" s="20">
        <f t="shared" si="12"/>
        <v>6493775.9182256218</v>
      </c>
      <c r="E70" s="20"/>
      <c r="F70" s="20"/>
      <c r="G70" s="22">
        <v>298731</v>
      </c>
      <c r="H70" s="23">
        <f t="shared" si="13"/>
        <v>21.737870921416331</v>
      </c>
      <c r="I70" s="24">
        <f t="shared" si="15"/>
        <v>21.737870921416331</v>
      </c>
      <c r="J70" s="24">
        <f t="shared" si="16"/>
        <v>21.737870921416331</v>
      </c>
      <c r="L70" s="24">
        <v>0</v>
      </c>
      <c r="M70" s="21">
        <f t="shared" si="14"/>
        <v>0</v>
      </c>
    </row>
    <row r="71" spans="1:13" x14ac:dyDescent="0.35">
      <c r="A71" s="5">
        <f t="shared" si="8"/>
        <v>2016</v>
      </c>
      <c r="B71" s="5">
        <f t="shared" si="9"/>
        <v>10</v>
      </c>
      <c r="C71" s="19">
        <f>('2015'!E23-'2015'!E11)+'2016'!E11</f>
        <v>2614886.717948718</v>
      </c>
      <c r="D71" s="20">
        <f t="shared" si="12"/>
        <v>6717302.7900204938</v>
      </c>
      <c r="E71" s="20"/>
      <c r="F71" s="20"/>
      <c r="G71" s="22">
        <v>299141</v>
      </c>
      <c r="H71" s="23">
        <f t="shared" si="13"/>
        <v>22.455306327185152</v>
      </c>
      <c r="I71" s="24">
        <f t="shared" si="15"/>
        <v>22.455306327185152</v>
      </c>
      <c r="J71" s="24">
        <f t="shared" si="16"/>
        <v>22.455306327185152</v>
      </c>
      <c r="L71" s="24">
        <v>0</v>
      </c>
      <c r="M71" s="21">
        <f t="shared" si="14"/>
        <v>0</v>
      </c>
    </row>
    <row r="72" spans="1:13" x14ac:dyDescent="0.35">
      <c r="A72" s="5">
        <f t="shared" si="8"/>
        <v>2016</v>
      </c>
      <c r="B72" s="5">
        <f t="shared" si="9"/>
        <v>11</v>
      </c>
      <c r="C72" s="19">
        <f>('2015'!E24-'2015'!E12)+'2016'!E12</f>
        <v>2711874.256410256</v>
      </c>
      <c r="D72" s="20">
        <f t="shared" si="12"/>
        <v>6940829.6618153648</v>
      </c>
      <c r="E72" s="20"/>
      <c r="F72" s="20"/>
      <c r="G72" s="22">
        <v>299587</v>
      </c>
      <c r="H72" s="23">
        <f t="shared" si="13"/>
        <v>23.167993477071317</v>
      </c>
      <c r="I72" s="24">
        <f t="shared" si="15"/>
        <v>23.167993477071317</v>
      </c>
      <c r="J72" s="24">
        <f t="shared" si="16"/>
        <v>23.167993477071317</v>
      </c>
      <c r="L72" s="24">
        <v>0</v>
      </c>
      <c r="M72" s="21">
        <f t="shared" si="14"/>
        <v>0</v>
      </c>
    </row>
    <row r="73" spans="1:13" x14ac:dyDescent="0.35">
      <c r="A73" s="5">
        <f t="shared" si="8"/>
        <v>2016</v>
      </c>
      <c r="B73" s="5">
        <f t="shared" si="9"/>
        <v>12</v>
      </c>
      <c r="C73" s="19">
        <f>('2015'!E25-'2015'!E13)+'2016'!E13</f>
        <v>2808861.794871795</v>
      </c>
      <c r="D73" s="20">
        <f t="shared" si="12"/>
        <v>7164356.5336102368</v>
      </c>
      <c r="E73" s="20"/>
      <c r="F73" s="20"/>
      <c r="G73" s="22">
        <v>299909</v>
      </c>
      <c r="H73" s="23">
        <f t="shared" si="13"/>
        <v>23.88843460386396</v>
      </c>
      <c r="I73" s="24">
        <f t="shared" si="15"/>
        <v>23.88843460386396</v>
      </c>
      <c r="J73" s="24">
        <f t="shared" si="16"/>
        <v>23.88843460386396</v>
      </c>
      <c r="L73" s="24">
        <v>0</v>
      </c>
      <c r="M73" s="21">
        <f t="shared" si="14"/>
        <v>0</v>
      </c>
    </row>
    <row r="74" spans="1:13" x14ac:dyDescent="0.35">
      <c r="A74" s="5">
        <f t="shared" si="8"/>
        <v>2017</v>
      </c>
      <c r="B74" s="5">
        <f t="shared" si="9"/>
        <v>1</v>
      </c>
      <c r="C74" s="19">
        <f>('2016'!E14-'2016'!E2)+'2017'!E2</f>
        <v>3136790.8525641025</v>
      </c>
      <c r="D74" s="20">
        <f t="shared" si="12"/>
        <v>7842351.7964307498</v>
      </c>
      <c r="E74" s="20"/>
      <c r="F74" s="20"/>
      <c r="G74" s="22">
        <v>300429</v>
      </c>
      <c r="H74" s="23">
        <f t="shared" si="13"/>
        <v>26.103844157623765</v>
      </c>
      <c r="I74" s="24">
        <f t="shared" si="15"/>
        <v>26.103844157623765</v>
      </c>
      <c r="J74" s="24">
        <f t="shared" si="16"/>
        <v>26.103844157623765</v>
      </c>
      <c r="L74" s="24">
        <v>0</v>
      </c>
      <c r="M74" s="21">
        <f t="shared" si="14"/>
        <v>0</v>
      </c>
    </row>
    <row r="75" spans="1:13" x14ac:dyDescent="0.35">
      <c r="A75" s="5">
        <f t="shared" si="8"/>
        <v>2017</v>
      </c>
      <c r="B75" s="5">
        <f t="shared" si="9"/>
        <v>2</v>
      </c>
      <c r="C75" s="19">
        <f>('2016'!E15-'2016'!E3)+'2017'!E3</f>
        <v>3367732.371794872</v>
      </c>
      <c r="D75" s="20">
        <f t="shared" si="12"/>
        <v>8296820.1874563908</v>
      </c>
      <c r="E75" s="20"/>
      <c r="F75" s="20"/>
      <c r="G75" s="22">
        <v>300740</v>
      </c>
      <c r="H75" s="23">
        <f t="shared" si="13"/>
        <v>27.588016849958073</v>
      </c>
      <c r="I75" s="24">
        <f t="shared" si="15"/>
        <v>27.588016849958073</v>
      </c>
      <c r="J75" s="24">
        <f t="shared" si="16"/>
        <v>27.588016849958073</v>
      </c>
      <c r="L75" s="24">
        <v>0</v>
      </c>
      <c r="M75" s="21">
        <f t="shared" si="14"/>
        <v>0</v>
      </c>
    </row>
    <row r="76" spans="1:13" x14ac:dyDescent="0.35">
      <c r="A76" s="5">
        <f t="shared" si="8"/>
        <v>2017</v>
      </c>
      <c r="B76" s="5">
        <f t="shared" si="9"/>
        <v>3</v>
      </c>
      <c r="C76" s="19">
        <f>('2016'!E16-'2016'!E4)+'2017'!E4</f>
        <v>3598673.891025641</v>
      </c>
      <c r="D76" s="20">
        <f t="shared" si="12"/>
        <v>8751288.5784820318</v>
      </c>
      <c r="E76" s="20"/>
      <c r="F76" s="20"/>
      <c r="G76" s="22">
        <v>301008</v>
      </c>
      <c r="H76" s="23">
        <f t="shared" si="13"/>
        <v>29.073275721848031</v>
      </c>
      <c r="I76" s="24">
        <f t="shared" si="15"/>
        <v>29.073275721848031</v>
      </c>
      <c r="J76" s="24">
        <f t="shared" si="16"/>
        <v>29.073275721848031</v>
      </c>
      <c r="L76" s="24">
        <v>0</v>
      </c>
      <c r="M76" s="21">
        <f t="shared" si="14"/>
        <v>0</v>
      </c>
    </row>
    <row r="77" spans="1:13" x14ac:dyDescent="0.35">
      <c r="A77" s="5">
        <f t="shared" si="8"/>
        <v>2017</v>
      </c>
      <c r="B77" s="5">
        <f t="shared" si="9"/>
        <v>4</v>
      </c>
      <c r="C77" s="19">
        <f>('2016'!E17-'2016'!E5)+'2017'!E5</f>
        <v>3829615.4102564105</v>
      </c>
      <c r="D77" s="20">
        <f t="shared" si="12"/>
        <v>9205756.9695076719</v>
      </c>
      <c r="E77" s="20"/>
      <c r="F77" s="20"/>
      <c r="G77" s="22">
        <v>301154</v>
      </c>
      <c r="H77" s="23">
        <f t="shared" si="13"/>
        <v>30.568270617384037</v>
      </c>
      <c r="I77" s="24">
        <f t="shared" si="15"/>
        <v>30.568270617384037</v>
      </c>
      <c r="J77" s="24">
        <f t="shared" si="16"/>
        <v>30.568270617384037</v>
      </c>
      <c r="L77" s="24">
        <v>0</v>
      </c>
      <c r="M77" s="21">
        <f t="shared" si="14"/>
        <v>0</v>
      </c>
    </row>
    <row r="78" spans="1:13" x14ac:dyDescent="0.35">
      <c r="A78" s="5">
        <f t="shared" si="8"/>
        <v>2017</v>
      </c>
      <c r="B78" s="5">
        <f t="shared" si="9"/>
        <v>5</v>
      </c>
      <c r="C78" s="19">
        <f>('2016'!E18-'2016'!E6)+'2017'!E6</f>
        <v>4060556.9294871795</v>
      </c>
      <c r="D78" s="20">
        <f t="shared" ref="D78:D109" si="17">C78+D66</f>
        <v>9660225.3605333138</v>
      </c>
      <c r="E78" s="20"/>
      <c r="F78" s="20"/>
      <c r="G78" s="22">
        <v>301391</v>
      </c>
      <c r="H78" s="23">
        <f t="shared" si="13"/>
        <v>32.052136130585566</v>
      </c>
      <c r="I78" s="24">
        <f t="shared" si="15"/>
        <v>32.052136130585566</v>
      </c>
      <c r="J78" s="24">
        <f t="shared" si="16"/>
        <v>32.052136130585566</v>
      </c>
      <c r="L78" s="24">
        <v>0</v>
      </c>
      <c r="M78" s="21">
        <f t="shared" si="14"/>
        <v>0</v>
      </c>
    </row>
    <row r="79" spans="1:13" x14ac:dyDescent="0.35">
      <c r="A79" s="5">
        <f t="shared" ref="A79:A142" si="18">A67+1</f>
        <v>2017</v>
      </c>
      <c r="B79" s="5">
        <f t="shared" ref="B79:B142" si="19">B67</f>
        <v>6</v>
      </c>
      <c r="C79" s="19">
        <f>('2016'!E19-'2016'!E7)+'2017'!E7</f>
        <v>4291498.448717949</v>
      </c>
      <c r="D79" s="20">
        <f t="shared" si="17"/>
        <v>10114693.751558956</v>
      </c>
      <c r="E79" s="20"/>
      <c r="F79" s="20"/>
      <c r="G79" s="22">
        <v>301623</v>
      </c>
      <c r="H79" s="23">
        <f t="shared" si="13"/>
        <v>33.534225677613961</v>
      </c>
      <c r="I79" s="24">
        <f t="shared" si="15"/>
        <v>33.534225677613961</v>
      </c>
      <c r="J79" s="24">
        <f t="shared" si="16"/>
        <v>33.534225677613961</v>
      </c>
      <c r="L79" s="24">
        <v>0</v>
      </c>
      <c r="M79" s="21">
        <f t="shared" si="14"/>
        <v>0</v>
      </c>
    </row>
    <row r="80" spans="1:13" x14ac:dyDescent="0.35">
      <c r="A80" s="5">
        <f t="shared" si="18"/>
        <v>2017</v>
      </c>
      <c r="B80" s="5">
        <f t="shared" si="19"/>
        <v>7</v>
      </c>
      <c r="C80" s="19">
        <f>('2016'!E20-'2016'!E8)+'2017'!E8</f>
        <v>4522439.967948718</v>
      </c>
      <c r="D80" s="20">
        <f t="shared" si="17"/>
        <v>10569162.142584596</v>
      </c>
      <c r="E80" s="20"/>
      <c r="F80" s="20"/>
      <c r="G80" s="22">
        <v>301799</v>
      </c>
      <c r="H80" s="23">
        <f t="shared" si="13"/>
        <v>35.020534006357195</v>
      </c>
      <c r="I80" s="24">
        <f t="shared" si="15"/>
        <v>35.020534006357195</v>
      </c>
      <c r="J80" s="24">
        <f t="shared" si="16"/>
        <v>35.020534006357195</v>
      </c>
      <c r="L80" s="24">
        <v>0</v>
      </c>
      <c r="M80" s="21">
        <f t="shared" si="14"/>
        <v>0</v>
      </c>
    </row>
    <row r="81" spans="1:13" x14ac:dyDescent="0.35">
      <c r="A81" s="5">
        <f t="shared" si="18"/>
        <v>2017</v>
      </c>
      <c r="B81" s="5">
        <f t="shared" si="19"/>
        <v>8</v>
      </c>
      <c r="C81" s="19">
        <f>('2016'!E21-'2016'!E9)+'2017'!E9</f>
        <v>4753381.487179487</v>
      </c>
      <c r="D81" s="20">
        <f t="shared" si="17"/>
        <v>11023630.533610236</v>
      </c>
      <c r="E81" s="20"/>
      <c r="F81" s="20"/>
      <c r="G81" s="22">
        <v>302092</v>
      </c>
      <c r="H81" s="23">
        <f t="shared" si="13"/>
        <v>36.490971404771514</v>
      </c>
      <c r="I81" s="24">
        <f t="shared" si="15"/>
        <v>36.490971404771514</v>
      </c>
      <c r="J81" s="24">
        <f t="shared" si="16"/>
        <v>36.490971404771514</v>
      </c>
      <c r="L81" s="24">
        <v>0</v>
      </c>
      <c r="M81" s="21">
        <f t="shared" si="14"/>
        <v>0</v>
      </c>
    </row>
    <row r="82" spans="1:13" x14ac:dyDescent="0.35">
      <c r="A82" s="5">
        <f t="shared" si="18"/>
        <v>2017</v>
      </c>
      <c r="B82" s="5">
        <f t="shared" si="19"/>
        <v>9</v>
      </c>
      <c r="C82" s="19">
        <f>('2016'!E22-'2016'!E10)+'2017'!E10</f>
        <v>4984323.006410256</v>
      </c>
      <c r="D82" s="20">
        <f t="shared" si="17"/>
        <v>11478098.924635878</v>
      </c>
      <c r="E82" s="20"/>
      <c r="F82" s="20"/>
      <c r="G82" s="22">
        <v>302376</v>
      </c>
      <c r="H82" s="23">
        <f t="shared" si="13"/>
        <v>37.959689011812706</v>
      </c>
      <c r="I82" s="24">
        <f t="shared" si="15"/>
        <v>37.959689011812706</v>
      </c>
      <c r="J82" s="24">
        <f t="shared" si="16"/>
        <v>37.959689011812706</v>
      </c>
      <c r="L82" s="24">
        <v>0</v>
      </c>
      <c r="M82" s="21">
        <f t="shared" si="14"/>
        <v>0</v>
      </c>
    </row>
    <row r="83" spans="1:13" x14ac:dyDescent="0.35">
      <c r="A83" s="5">
        <f t="shared" si="18"/>
        <v>2017</v>
      </c>
      <c r="B83" s="5">
        <f t="shared" si="19"/>
        <v>10</v>
      </c>
      <c r="C83" s="19">
        <f>('2016'!E23-'2016'!E11)+'2017'!E11</f>
        <v>5215264.525641026</v>
      </c>
      <c r="D83" s="20">
        <f t="shared" si="17"/>
        <v>11932567.31566152</v>
      </c>
      <c r="E83" s="20"/>
      <c r="F83" s="20"/>
      <c r="G83" s="22">
        <v>302714</v>
      </c>
      <c r="H83" s="23">
        <f t="shared" si="13"/>
        <v>39.418617294414922</v>
      </c>
      <c r="I83" s="24">
        <f t="shared" si="15"/>
        <v>39.418617294414922</v>
      </c>
      <c r="J83" s="24">
        <f t="shared" si="16"/>
        <v>39.418617294414922</v>
      </c>
      <c r="L83" s="24">
        <v>0</v>
      </c>
      <c r="M83" s="21">
        <f t="shared" si="14"/>
        <v>0</v>
      </c>
    </row>
    <row r="84" spans="1:13" x14ac:dyDescent="0.35">
      <c r="A84" s="5">
        <f t="shared" si="18"/>
        <v>2017</v>
      </c>
      <c r="B84" s="5">
        <f t="shared" si="19"/>
        <v>11</v>
      </c>
      <c r="C84" s="19">
        <f>('2016'!E24-'2016'!E12)+'2017'!E12</f>
        <v>5446206.044871795</v>
      </c>
      <c r="D84" s="20">
        <f t="shared" si="17"/>
        <v>12387035.70668716</v>
      </c>
      <c r="E84" s="20"/>
      <c r="F84" s="20"/>
      <c r="G84" s="22">
        <v>303167</v>
      </c>
      <c r="H84" s="23">
        <f t="shared" si="13"/>
        <v>40.858786433507476</v>
      </c>
      <c r="I84" s="24">
        <f t="shared" si="15"/>
        <v>40.858786433507476</v>
      </c>
      <c r="J84" s="24">
        <f t="shared" si="16"/>
        <v>40.858786433507476</v>
      </c>
      <c r="L84" s="24">
        <v>0</v>
      </c>
      <c r="M84" s="21">
        <f t="shared" si="14"/>
        <v>0</v>
      </c>
    </row>
    <row r="85" spans="1:13" x14ac:dyDescent="0.35">
      <c r="A85" s="5">
        <f t="shared" si="18"/>
        <v>2017</v>
      </c>
      <c r="B85" s="5">
        <f t="shared" si="19"/>
        <v>12</v>
      </c>
      <c r="C85" s="19">
        <f>('2016'!E25-'2016'!E13)+'2017'!E13</f>
        <v>5677147.564102564</v>
      </c>
      <c r="D85" s="20">
        <f t="shared" si="17"/>
        <v>12841504.0977128</v>
      </c>
      <c r="E85" s="20"/>
      <c r="F85" s="20"/>
      <c r="G85" s="22">
        <v>303571</v>
      </c>
      <c r="H85" s="23">
        <f t="shared" si="13"/>
        <v>42.301484982797433</v>
      </c>
      <c r="I85" s="24">
        <f t="shared" si="15"/>
        <v>42.301484982797433</v>
      </c>
      <c r="J85" s="24">
        <f t="shared" si="16"/>
        <v>42.301484982797433</v>
      </c>
      <c r="L85" s="24">
        <v>0</v>
      </c>
      <c r="M85" s="21">
        <f t="shared" si="14"/>
        <v>0</v>
      </c>
    </row>
    <row r="86" spans="1:13" x14ac:dyDescent="0.35">
      <c r="A86" s="5">
        <f t="shared" si="18"/>
        <v>2018</v>
      </c>
      <c r="B86" s="5">
        <f t="shared" si="19"/>
        <v>1</v>
      </c>
      <c r="C86" s="19">
        <f>('2017'!E14-'2017'!E2)+'2018'!E2</f>
        <v>5561140.769230769</v>
      </c>
      <c r="D86" s="20">
        <f>C86+D74</f>
        <v>13403492.56566152</v>
      </c>
      <c r="E86" s="20"/>
      <c r="F86" s="20"/>
      <c r="G86" s="22">
        <v>303899</v>
      </c>
      <c r="H86" s="23">
        <f t="shared" si="13"/>
        <v>44.10508940688031</v>
      </c>
      <c r="I86" s="24">
        <f t="shared" si="15"/>
        <v>44.10508940688031</v>
      </c>
      <c r="J86" s="24">
        <f t="shared" si="16"/>
        <v>44.10508940688031</v>
      </c>
      <c r="L86" s="24">
        <v>0</v>
      </c>
      <c r="M86" s="21">
        <f t="shared" si="14"/>
        <v>0</v>
      </c>
    </row>
    <row r="87" spans="1:13" x14ac:dyDescent="0.35">
      <c r="A87" s="5">
        <f t="shared" si="18"/>
        <v>2018</v>
      </c>
      <c r="B87" s="5">
        <f t="shared" si="19"/>
        <v>2</v>
      </c>
      <c r="C87" s="19">
        <f>('2017'!E15-'2017'!E3)+'2018'!E3</f>
        <v>5214192.455128205</v>
      </c>
      <c r="D87" s="20">
        <f t="shared" si="17"/>
        <v>13511012.642584596</v>
      </c>
      <c r="E87" s="20"/>
      <c r="F87" s="20"/>
      <c r="G87" s="22">
        <v>304054</v>
      </c>
      <c r="H87" s="23">
        <f t="shared" si="13"/>
        <v>44.43622725760752</v>
      </c>
      <c r="I87" s="24">
        <f t="shared" si="15"/>
        <v>44.43622725760752</v>
      </c>
      <c r="J87" s="24">
        <f t="shared" si="16"/>
        <v>44.43622725760752</v>
      </c>
      <c r="L87" s="24">
        <v>0</v>
      </c>
      <c r="M87" s="21">
        <f t="shared" si="14"/>
        <v>0</v>
      </c>
    </row>
    <row r="88" spans="1:13" x14ac:dyDescent="0.35">
      <c r="A88" s="5">
        <f t="shared" si="18"/>
        <v>2018</v>
      </c>
      <c r="B88" s="5">
        <f t="shared" si="19"/>
        <v>3</v>
      </c>
      <c r="C88" s="19">
        <f>('2017'!E16-'2017'!E4)+'2018'!E4</f>
        <v>4867244.141025641</v>
      </c>
      <c r="D88" s="20">
        <f t="shared" si="17"/>
        <v>13618532.719507672</v>
      </c>
      <c r="E88" s="20"/>
      <c r="F88" s="20"/>
      <c r="G88" s="22">
        <v>304430</v>
      </c>
      <c r="H88" s="28">
        <f t="shared" si="13"/>
        <v>44.734529184074077</v>
      </c>
      <c r="I88" s="24">
        <f t="shared" si="15"/>
        <v>44.734529184074077</v>
      </c>
      <c r="J88" s="24">
        <f t="shared" si="16"/>
        <v>44.734529184074077</v>
      </c>
      <c r="L88" s="24">
        <v>0</v>
      </c>
      <c r="M88" s="21">
        <f t="shared" si="14"/>
        <v>0</v>
      </c>
    </row>
    <row r="89" spans="1:13" x14ac:dyDescent="0.35">
      <c r="A89" s="5">
        <f t="shared" si="18"/>
        <v>2018</v>
      </c>
      <c r="B89" s="5">
        <f t="shared" si="19"/>
        <v>4</v>
      </c>
      <c r="C89" s="19">
        <f>('2017'!E17-'2017'!E5)+'2018'!E5</f>
        <v>4520295.826923077</v>
      </c>
      <c r="D89" s="20">
        <f t="shared" si="17"/>
        <v>13726052.796430748</v>
      </c>
      <c r="E89" s="20"/>
      <c r="F89" s="20"/>
      <c r="G89" s="22">
        <v>304635</v>
      </c>
      <c r="H89" s="28">
        <f t="shared" si="13"/>
        <v>45.057372909976685</v>
      </c>
      <c r="I89" s="24">
        <f t="shared" si="15"/>
        <v>45.057372909976685</v>
      </c>
      <c r="J89" s="24">
        <f t="shared" si="16"/>
        <v>45.057372909976685</v>
      </c>
      <c r="L89" s="24">
        <v>0</v>
      </c>
      <c r="M89" s="21">
        <f t="shared" si="14"/>
        <v>0</v>
      </c>
    </row>
    <row r="90" spans="1:13" x14ac:dyDescent="0.35">
      <c r="A90" s="5">
        <f t="shared" si="18"/>
        <v>2018</v>
      </c>
      <c r="B90" s="5">
        <f t="shared" si="19"/>
        <v>5</v>
      </c>
      <c r="C90" s="19">
        <f>('2017'!E18-'2017'!E6)+'2018'!E6</f>
        <v>4173347.5128205125</v>
      </c>
      <c r="D90" s="20">
        <f t="shared" si="17"/>
        <v>13833572.873353826</v>
      </c>
      <c r="E90" s="20"/>
      <c r="F90" s="20"/>
      <c r="G90" s="22">
        <v>304887</v>
      </c>
      <c r="H90" s="28">
        <f t="shared" si="13"/>
        <v>45.372786879577767</v>
      </c>
      <c r="I90" s="24">
        <f t="shared" si="15"/>
        <v>45.372786879577767</v>
      </c>
      <c r="J90" s="24">
        <f t="shared" si="16"/>
        <v>45.372786879577767</v>
      </c>
      <c r="L90" s="24">
        <v>0</v>
      </c>
      <c r="M90" s="21">
        <f t="shared" si="14"/>
        <v>0</v>
      </c>
    </row>
    <row r="91" spans="1:13" x14ac:dyDescent="0.35">
      <c r="A91" s="5">
        <f t="shared" si="18"/>
        <v>2018</v>
      </c>
      <c r="B91" s="5">
        <f t="shared" si="19"/>
        <v>6</v>
      </c>
      <c r="C91" s="19">
        <f>('2017'!E19-'2017'!E7)+'2018'!E7</f>
        <v>3826399.1987179485</v>
      </c>
      <c r="D91" s="20">
        <f t="shared" si="17"/>
        <v>13941092.950276904</v>
      </c>
      <c r="E91" s="20"/>
      <c r="F91" s="20"/>
      <c r="G91" s="22">
        <v>305208</v>
      </c>
      <c r="H91" s="28">
        <f t="shared" si="13"/>
        <v>45.677351020539774</v>
      </c>
      <c r="I91" s="24">
        <f t="shared" si="15"/>
        <v>45.677351020539774</v>
      </c>
      <c r="J91" s="24">
        <f t="shared" si="16"/>
        <v>45.677351020539774</v>
      </c>
      <c r="L91" s="24">
        <v>0</v>
      </c>
      <c r="M91" s="21">
        <f t="shared" si="14"/>
        <v>0</v>
      </c>
    </row>
    <row r="92" spans="1:13" x14ac:dyDescent="0.35">
      <c r="A92" s="5">
        <f t="shared" si="18"/>
        <v>2018</v>
      </c>
      <c r="B92" s="5">
        <f t="shared" si="19"/>
        <v>7</v>
      </c>
      <c r="C92" s="19">
        <f>('2017'!E20-'2017'!E8)+'2018'!E8</f>
        <v>3479450.8846153845</v>
      </c>
      <c r="D92" s="20">
        <f t="shared" si="17"/>
        <v>14048613.02719998</v>
      </c>
      <c r="E92" s="20"/>
      <c r="F92" s="20"/>
      <c r="G92" s="22">
        <v>305506</v>
      </c>
      <c r="H92" s="28">
        <f t="shared" si="13"/>
        <v>45.984736886345864</v>
      </c>
      <c r="I92" s="24">
        <f t="shared" si="15"/>
        <v>45.984736886345864</v>
      </c>
      <c r="J92" s="24">
        <f t="shared" si="16"/>
        <v>45.984736886345864</v>
      </c>
      <c r="L92" s="24">
        <v>0</v>
      </c>
      <c r="M92" s="21">
        <f t="shared" si="14"/>
        <v>0</v>
      </c>
    </row>
    <row r="93" spans="1:13" x14ac:dyDescent="0.35">
      <c r="A93" s="5">
        <f t="shared" si="18"/>
        <v>2018</v>
      </c>
      <c r="B93" s="5">
        <f t="shared" si="19"/>
        <v>8</v>
      </c>
      <c r="C93" s="19">
        <f>('2017'!E21-'2017'!E9)+'2018'!E9</f>
        <v>3132502.57051282</v>
      </c>
      <c r="D93" s="20">
        <f t="shared" si="17"/>
        <v>14156133.104123056</v>
      </c>
      <c r="E93" s="20"/>
      <c r="F93" s="20"/>
      <c r="G93" s="22">
        <v>305879</v>
      </c>
      <c r="H93" s="28">
        <f t="shared" si="13"/>
        <v>46.280173219224125</v>
      </c>
      <c r="I93" s="24">
        <f t="shared" si="15"/>
        <v>46.280173219224125</v>
      </c>
      <c r="J93" s="24">
        <f t="shared" si="16"/>
        <v>46.280173219224125</v>
      </c>
      <c r="L93" s="24">
        <v>0</v>
      </c>
      <c r="M93" s="21">
        <f t="shared" si="14"/>
        <v>0</v>
      </c>
    </row>
    <row r="94" spans="1:13" x14ac:dyDescent="0.35">
      <c r="A94" s="5">
        <f t="shared" si="18"/>
        <v>2018</v>
      </c>
      <c r="B94" s="5">
        <f t="shared" si="19"/>
        <v>9</v>
      </c>
      <c r="C94" s="19">
        <f>('2017'!E22-'2017'!E10)+'2018'!E10</f>
        <v>2785554.256410256</v>
      </c>
      <c r="D94" s="20">
        <f t="shared" si="17"/>
        <v>14263653.181046134</v>
      </c>
      <c r="E94" s="20"/>
      <c r="F94" s="20"/>
      <c r="G94" s="22">
        <v>306077</v>
      </c>
      <c r="H94" s="28">
        <f t="shared" si="13"/>
        <v>46.601519163629199</v>
      </c>
      <c r="I94" s="24">
        <f t="shared" si="15"/>
        <v>46.601519163629199</v>
      </c>
      <c r="J94" s="24">
        <f t="shared" si="16"/>
        <v>46.601519163629199</v>
      </c>
      <c r="L94" s="24">
        <v>0</v>
      </c>
      <c r="M94" s="21">
        <f t="shared" si="14"/>
        <v>0</v>
      </c>
    </row>
    <row r="95" spans="1:13" x14ac:dyDescent="0.35">
      <c r="A95" s="5">
        <f t="shared" si="18"/>
        <v>2018</v>
      </c>
      <c r="B95" s="5">
        <f t="shared" si="19"/>
        <v>10</v>
      </c>
      <c r="C95" s="19">
        <f>('2017'!E23-'2017'!E11)+'2018'!E11</f>
        <v>2438605.942307692</v>
      </c>
      <c r="D95" s="20">
        <f t="shared" si="17"/>
        <v>14371173.257969212</v>
      </c>
      <c r="E95" s="20"/>
      <c r="F95" s="20"/>
      <c r="G95" s="22">
        <v>306287</v>
      </c>
      <c r="H95" s="28">
        <f t="shared" si="13"/>
        <v>46.920611250132104</v>
      </c>
      <c r="I95" s="24">
        <f t="shared" si="15"/>
        <v>46.920611250132104</v>
      </c>
      <c r="J95" s="24">
        <f t="shared" si="16"/>
        <v>46.920611250132104</v>
      </c>
      <c r="L95" s="24">
        <v>0</v>
      </c>
      <c r="M95" s="21">
        <f t="shared" si="14"/>
        <v>0</v>
      </c>
    </row>
    <row r="96" spans="1:13" x14ac:dyDescent="0.35">
      <c r="A96" s="5">
        <f t="shared" si="18"/>
        <v>2018</v>
      </c>
      <c r="B96" s="5">
        <f t="shared" si="19"/>
        <v>11</v>
      </c>
      <c r="C96" s="19">
        <f>('2017'!E24-'2017'!E12)+'2018'!E12</f>
        <v>2091657.628205128</v>
      </c>
      <c r="D96" s="20">
        <f t="shared" si="17"/>
        <v>14478693.334892288</v>
      </c>
      <c r="E96" s="20"/>
      <c r="F96" s="20"/>
      <c r="G96" s="22">
        <v>306767</v>
      </c>
      <c r="H96" s="28">
        <f t="shared" si="13"/>
        <v>47.197688587404407</v>
      </c>
      <c r="I96" s="24">
        <f t="shared" si="15"/>
        <v>47.197688587404407</v>
      </c>
      <c r="J96" s="24">
        <f t="shared" si="16"/>
        <v>47.197688587404407</v>
      </c>
      <c r="L96" s="24">
        <v>0</v>
      </c>
      <c r="M96" s="21">
        <f t="shared" si="14"/>
        <v>0</v>
      </c>
    </row>
    <row r="97" spans="1:13" x14ac:dyDescent="0.35">
      <c r="A97" s="5">
        <f t="shared" si="18"/>
        <v>2018</v>
      </c>
      <c r="B97" s="5">
        <f t="shared" si="19"/>
        <v>12</v>
      </c>
      <c r="C97" s="19">
        <f>('2017'!E25-'2017'!E13)+'2018'!E13</f>
        <v>1744709.314102564</v>
      </c>
      <c r="D97" s="20">
        <f>C97+D85</f>
        <v>14586213.411815364</v>
      </c>
      <c r="E97" s="20"/>
      <c r="F97" s="20"/>
      <c r="G97" s="22">
        <v>307053</v>
      </c>
      <c r="H97" s="28">
        <f t="shared" si="13"/>
        <v>47.503894805832751</v>
      </c>
      <c r="I97" s="24">
        <f t="shared" si="15"/>
        <v>47.503894805832751</v>
      </c>
      <c r="J97" s="24">
        <f t="shared" si="16"/>
        <v>47.503894805832751</v>
      </c>
      <c r="L97" s="24">
        <v>0</v>
      </c>
      <c r="M97" s="21">
        <f t="shared" si="14"/>
        <v>0</v>
      </c>
    </row>
    <row r="98" spans="1:13" x14ac:dyDescent="0.35">
      <c r="A98" s="5">
        <f t="shared" si="18"/>
        <v>2019</v>
      </c>
      <c r="B98" s="5">
        <f t="shared" si="19"/>
        <v>1</v>
      </c>
      <c r="C98" s="19">
        <f>('2018'!E14-'2018'!E2)+'2019'!E2</f>
        <v>1316196.75</v>
      </c>
      <c r="D98" s="20">
        <f t="shared" si="17"/>
        <v>14719689.31566152</v>
      </c>
      <c r="E98" s="20"/>
      <c r="F98" s="20"/>
      <c r="G98" s="22">
        <v>307325</v>
      </c>
      <c r="H98" s="28">
        <f t="shared" si="13"/>
        <v>47.896166324449752</v>
      </c>
      <c r="I98" s="24">
        <f t="shared" si="15"/>
        <v>47.896166324449752</v>
      </c>
      <c r="J98" s="24">
        <f t="shared" si="16"/>
        <v>47.896166324449752</v>
      </c>
      <c r="L98" s="24">
        <v>0</v>
      </c>
      <c r="M98" s="21">
        <f t="shared" si="14"/>
        <v>0</v>
      </c>
    </row>
    <row r="99" spans="1:13" x14ac:dyDescent="0.35">
      <c r="A99" s="5">
        <f t="shared" si="18"/>
        <v>2019</v>
      </c>
      <c r="B99" s="5">
        <f t="shared" si="19"/>
        <v>2</v>
      </c>
      <c r="C99" s="19">
        <f>('2018'!E15-'2018'!E3)+'2019'!E3</f>
        <v>1234632.5</v>
      </c>
      <c r="D99" s="20">
        <f t="shared" si="17"/>
        <v>14745645.142584596</v>
      </c>
      <c r="E99" s="20"/>
      <c r="F99" s="20"/>
      <c r="G99" s="22">
        <v>307623</v>
      </c>
      <c r="H99" s="28">
        <f t="shared" si="13"/>
        <v>47.934143879308749</v>
      </c>
      <c r="I99" s="24">
        <f t="shared" si="15"/>
        <v>47.934143879308749</v>
      </c>
      <c r="J99" s="24">
        <f t="shared" ref="J99:J110" si="20">I99</f>
        <v>47.934143879308749</v>
      </c>
      <c r="L99" s="24">
        <v>0</v>
      </c>
      <c r="M99" s="21">
        <f t="shared" si="14"/>
        <v>0</v>
      </c>
    </row>
    <row r="100" spans="1:13" x14ac:dyDescent="0.35">
      <c r="A100" s="5">
        <f t="shared" si="18"/>
        <v>2019</v>
      </c>
      <c r="B100" s="5">
        <f t="shared" si="19"/>
        <v>3</v>
      </c>
      <c r="C100" s="19">
        <f>('2018'!E16-'2018'!E4)+'2019'!E4</f>
        <v>1153068.25</v>
      </c>
      <c r="D100" s="20">
        <f t="shared" si="17"/>
        <v>14771600.969507672</v>
      </c>
      <c r="E100" s="20"/>
      <c r="F100" s="20"/>
      <c r="G100" s="22">
        <v>307899</v>
      </c>
      <c r="H100" s="28">
        <f t="shared" si="13"/>
        <v>47.975475625148739</v>
      </c>
      <c r="I100" s="24">
        <f t="shared" si="15"/>
        <v>47.975475625148739</v>
      </c>
      <c r="J100" s="24">
        <f t="shared" si="20"/>
        <v>47.975475625148739</v>
      </c>
      <c r="L100" s="24">
        <v>0</v>
      </c>
      <c r="M100" s="21">
        <f t="shared" si="14"/>
        <v>0</v>
      </c>
    </row>
    <row r="101" spans="1:13" x14ac:dyDescent="0.35">
      <c r="A101" s="5">
        <f t="shared" si="18"/>
        <v>2019</v>
      </c>
      <c r="B101" s="5">
        <f t="shared" si="19"/>
        <v>4</v>
      </c>
      <c r="C101" s="19">
        <f>('2018'!E17-'2018'!E5)+'2019'!E5</f>
        <v>1071504</v>
      </c>
      <c r="D101" s="20">
        <f t="shared" si="17"/>
        <v>14797556.796430748</v>
      </c>
      <c r="E101" s="20"/>
      <c r="F101" s="20"/>
      <c r="G101" s="22">
        <v>308242</v>
      </c>
      <c r="H101" s="28">
        <f t="shared" si="13"/>
        <v>48.006296339988545</v>
      </c>
      <c r="I101" s="24">
        <f t="shared" si="15"/>
        <v>48.006296339988545</v>
      </c>
      <c r="J101" s="24">
        <f t="shared" si="20"/>
        <v>48.006296339988545</v>
      </c>
      <c r="L101" s="24">
        <v>0</v>
      </c>
      <c r="M101" s="21">
        <f t="shared" si="14"/>
        <v>0</v>
      </c>
    </row>
    <row r="102" spans="1:13" x14ac:dyDescent="0.35">
      <c r="A102" s="5">
        <f t="shared" si="18"/>
        <v>2019</v>
      </c>
      <c r="B102" s="5">
        <f t="shared" si="19"/>
        <v>5</v>
      </c>
      <c r="C102" s="19">
        <f>('2018'!E18-'2018'!E6)+'2019'!E6</f>
        <v>989939.75</v>
      </c>
      <c r="D102" s="20">
        <f t="shared" si="17"/>
        <v>14823512.623353826</v>
      </c>
      <c r="E102" s="20"/>
      <c r="F102" s="20"/>
      <c r="G102" s="22">
        <v>308571</v>
      </c>
      <c r="H102" s="28">
        <f t="shared" si="13"/>
        <v>48.039228000537399</v>
      </c>
      <c r="I102" s="24">
        <f t="shared" si="15"/>
        <v>48.039228000537399</v>
      </c>
      <c r="J102" s="24">
        <f t="shared" si="20"/>
        <v>48.039228000537399</v>
      </c>
      <c r="L102" s="24">
        <v>0</v>
      </c>
      <c r="M102" s="21">
        <f t="shared" si="14"/>
        <v>0</v>
      </c>
    </row>
    <row r="103" spans="1:13" x14ac:dyDescent="0.35">
      <c r="A103" s="5">
        <f t="shared" si="18"/>
        <v>2019</v>
      </c>
      <c r="B103" s="5">
        <f t="shared" si="19"/>
        <v>6</v>
      </c>
      <c r="C103" s="19">
        <f>('2018'!E19-'2018'!E7)+'2019'!E7</f>
        <v>908375.5</v>
      </c>
      <c r="D103" s="20">
        <f t="shared" si="17"/>
        <v>14849468.450276904</v>
      </c>
      <c r="E103" s="20"/>
      <c r="F103" s="20"/>
      <c r="G103" s="22">
        <v>308890</v>
      </c>
      <c r="H103" s="28">
        <f t="shared" si="13"/>
        <v>48.073645797134589</v>
      </c>
      <c r="I103" s="24">
        <f t="shared" si="15"/>
        <v>48.073645797134589</v>
      </c>
      <c r="J103" s="24">
        <f t="shared" si="20"/>
        <v>48.073645797134589</v>
      </c>
      <c r="L103" s="24">
        <v>0</v>
      </c>
      <c r="M103" s="21">
        <f t="shared" si="14"/>
        <v>0</v>
      </c>
    </row>
    <row r="104" spans="1:13" x14ac:dyDescent="0.35">
      <c r="A104" s="5">
        <f t="shared" si="18"/>
        <v>2019</v>
      </c>
      <c r="B104" s="5">
        <f t="shared" si="19"/>
        <v>7</v>
      </c>
      <c r="C104" s="19">
        <f>('2018'!E20-'2018'!E8)+'2019'!E8</f>
        <v>826811.25</v>
      </c>
      <c r="D104" s="20">
        <f t="shared" si="17"/>
        <v>14875424.27719998</v>
      </c>
      <c r="E104" s="20"/>
      <c r="F104" s="20"/>
      <c r="G104" s="22">
        <v>309132</v>
      </c>
      <c r="H104" s="28">
        <f t="shared" si="13"/>
        <v>48.119975535369939</v>
      </c>
      <c r="I104" s="24">
        <f t="shared" si="15"/>
        <v>48.119975535369939</v>
      </c>
      <c r="J104" s="24">
        <f t="shared" si="20"/>
        <v>48.119975535369939</v>
      </c>
      <c r="L104" s="24">
        <v>0</v>
      </c>
      <c r="M104" s="21">
        <f t="shared" si="14"/>
        <v>0</v>
      </c>
    </row>
    <row r="105" spans="1:13" x14ac:dyDescent="0.35">
      <c r="A105" s="5">
        <f t="shared" si="18"/>
        <v>2019</v>
      </c>
      <c r="B105" s="5">
        <f t="shared" si="19"/>
        <v>8</v>
      </c>
      <c r="C105" s="19">
        <f>('2018'!E21-'2018'!E9)+'2019'!E9</f>
        <v>745247.00000000012</v>
      </c>
      <c r="D105" s="20">
        <f t="shared" si="17"/>
        <v>14901380.104123056</v>
      </c>
      <c r="E105" s="20"/>
      <c r="F105" s="20"/>
      <c r="G105" s="22">
        <v>309328</v>
      </c>
      <c r="H105" s="28">
        <f t="shared" si="13"/>
        <v>48.173395567562771</v>
      </c>
      <c r="I105" s="24">
        <f t="shared" si="15"/>
        <v>48.173395567562771</v>
      </c>
      <c r="J105" s="24">
        <f t="shared" si="20"/>
        <v>48.173395567562771</v>
      </c>
      <c r="L105" s="24">
        <v>0</v>
      </c>
      <c r="M105" s="21">
        <f t="shared" si="14"/>
        <v>0</v>
      </c>
    </row>
    <row r="106" spans="1:13" x14ac:dyDescent="0.35">
      <c r="A106" s="5">
        <f t="shared" si="18"/>
        <v>2019</v>
      </c>
      <c r="B106" s="5">
        <f t="shared" si="19"/>
        <v>9</v>
      </c>
      <c r="C106" s="19">
        <f>('2018'!E22-'2018'!E10)+'2019'!E10</f>
        <v>663682.75</v>
      </c>
      <c r="D106" s="20">
        <f t="shared" si="17"/>
        <v>14927335.931046134</v>
      </c>
      <c r="E106" s="20"/>
      <c r="F106" s="20"/>
      <c r="G106" s="22">
        <v>309954</v>
      </c>
      <c r="H106" s="28">
        <f t="shared" si="13"/>
        <v>48.159842851023484</v>
      </c>
      <c r="I106" s="24">
        <f t="shared" si="15"/>
        <v>48.159842851023484</v>
      </c>
      <c r="J106" s="24">
        <f t="shared" si="20"/>
        <v>48.159842851023484</v>
      </c>
      <c r="L106" s="24">
        <v>0</v>
      </c>
      <c r="M106" s="21">
        <f t="shared" si="14"/>
        <v>0</v>
      </c>
    </row>
    <row r="107" spans="1:13" x14ac:dyDescent="0.35">
      <c r="A107" s="5">
        <f t="shared" si="18"/>
        <v>2019</v>
      </c>
      <c r="B107" s="5">
        <f t="shared" si="19"/>
        <v>10</v>
      </c>
      <c r="C107" s="19">
        <f>('2018'!E23-'2018'!E11)+'2019'!E11</f>
        <v>582118.5</v>
      </c>
      <c r="D107" s="20">
        <f t="shared" si="17"/>
        <v>14953291.757969212</v>
      </c>
      <c r="E107" s="20"/>
      <c r="F107" s="20"/>
      <c r="G107" s="22">
        <v>310535</v>
      </c>
      <c r="H107" s="28">
        <f t="shared" si="13"/>
        <v>48.153321712429232</v>
      </c>
      <c r="I107" s="24">
        <f t="shared" si="15"/>
        <v>48.153321712429232</v>
      </c>
      <c r="J107" s="24">
        <f t="shared" si="20"/>
        <v>48.153321712429232</v>
      </c>
      <c r="L107" s="24">
        <v>0</v>
      </c>
      <c r="M107" s="21">
        <f t="shared" si="14"/>
        <v>0</v>
      </c>
    </row>
    <row r="108" spans="1:13" x14ac:dyDescent="0.35">
      <c r="A108" s="5">
        <f t="shared" si="18"/>
        <v>2019</v>
      </c>
      <c r="B108" s="5">
        <f t="shared" si="19"/>
        <v>11</v>
      </c>
      <c r="C108" s="19">
        <f>('2018'!E24-'2018'!E12)+'2019'!E12</f>
        <v>500554.25000000012</v>
      </c>
      <c r="D108" s="20">
        <f t="shared" si="17"/>
        <v>14979247.584892288</v>
      </c>
      <c r="E108" s="20"/>
      <c r="F108" s="20"/>
      <c r="G108" s="22">
        <v>311021</v>
      </c>
      <c r="H108" s="28">
        <f>D108/G108</f>
        <v>48.161531166359467</v>
      </c>
      <c r="I108" s="24">
        <f t="shared" si="15"/>
        <v>48.161531166359467</v>
      </c>
      <c r="J108" s="24">
        <f t="shared" si="20"/>
        <v>48.161531166359467</v>
      </c>
      <c r="L108" s="24">
        <v>0</v>
      </c>
      <c r="M108" s="21">
        <f t="shared" si="14"/>
        <v>0</v>
      </c>
    </row>
    <row r="109" spans="1:13" x14ac:dyDescent="0.35">
      <c r="A109" s="5">
        <f t="shared" si="18"/>
        <v>2019</v>
      </c>
      <c r="B109" s="5">
        <f t="shared" si="19"/>
        <v>12</v>
      </c>
      <c r="C109" s="19">
        <f>('2018'!E25-'2018'!E13)+'2019'!E13</f>
        <v>418990.00000000006</v>
      </c>
      <c r="D109" s="20">
        <f t="shared" si="17"/>
        <v>15005203.411815364</v>
      </c>
      <c r="E109" s="20"/>
      <c r="F109" s="20"/>
      <c r="G109" s="22">
        <v>311464</v>
      </c>
      <c r="H109" s="28">
        <f t="shared" si="13"/>
        <v>48.17636520373258</v>
      </c>
      <c r="I109" s="24">
        <f t="shared" si="15"/>
        <v>48.17636520373258</v>
      </c>
      <c r="J109" s="24">
        <f t="shared" si="20"/>
        <v>48.17636520373258</v>
      </c>
      <c r="K109" s="17"/>
      <c r="L109" s="24">
        <v>0</v>
      </c>
      <c r="M109" s="21">
        <f t="shared" si="14"/>
        <v>0</v>
      </c>
    </row>
    <row r="110" spans="1:13" x14ac:dyDescent="0.35">
      <c r="A110" s="5">
        <f t="shared" si="18"/>
        <v>2020</v>
      </c>
      <c r="B110" s="5">
        <f t="shared" si="19"/>
        <v>1</v>
      </c>
      <c r="C110" s="19">
        <f>('2019'!E14-'2019'!E2)+'2020'!E2</f>
        <v>330156.50641025638</v>
      </c>
      <c r="D110" s="20">
        <f t="shared" ref="D110:D120" si="21">C110+D98</f>
        <v>15049845.822071776</v>
      </c>
      <c r="E110" s="20"/>
      <c r="F110" s="20"/>
      <c r="G110" s="22">
        <v>312080</v>
      </c>
      <c r="H110" s="28">
        <f t="shared" si="13"/>
        <v>48.22432011686675</v>
      </c>
      <c r="I110" s="24">
        <f t="shared" si="15"/>
        <v>48.22432011686675</v>
      </c>
      <c r="J110" s="24">
        <f t="shared" si="20"/>
        <v>48.22432011686675</v>
      </c>
      <c r="K110" s="25"/>
      <c r="L110" s="24">
        <v>0</v>
      </c>
      <c r="M110" s="21">
        <f t="shared" si="14"/>
        <v>0</v>
      </c>
    </row>
    <row r="111" spans="1:13" x14ac:dyDescent="0.35">
      <c r="A111" s="5">
        <f t="shared" si="18"/>
        <v>2020</v>
      </c>
      <c r="B111" s="5">
        <f t="shared" si="19"/>
        <v>2</v>
      </c>
      <c r="C111" s="19">
        <f>('2019'!E15-'2019'!E3)+'2020'!E3</f>
        <v>322887.26282051281</v>
      </c>
      <c r="D111" s="20">
        <f t="shared" si="21"/>
        <v>15068532.405405108</v>
      </c>
      <c r="E111" s="20"/>
      <c r="F111" s="20"/>
      <c r="G111" s="22">
        <v>312572</v>
      </c>
      <c r="H111" s="28">
        <f>D111/G111</f>
        <v>48.208196528816103</v>
      </c>
      <c r="I111" s="24">
        <f>H111</f>
        <v>48.208196528816103</v>
      </c>
      <c r="J111" s="24">
        <f>J110</f>
        <v>48.22432011686675</v>
      </c>
      <c r="K111" s="25"/>
      <c r="L111" s="24">
        <v>0</v>
      </c>
      <c r="M111" s="21">
        <f t="shared" si="14"/>
        <v>0</v>
      </c>
    </row>
    <row r="112" spans="1:13" x14ac:dyDescent="0.35">
      <c r="A112" s="5">
        <f t="shared" si="18"/>
        <v>2020</v>
      </c>
      <c r="B112" s="5">
        <f t="shared" si="19"/>
        <v>3</v>
      </c>
      <c r="C112" s="19">
        <f>('2019'!E16-'2019'!E4)+'2020'!E4</f>
        <v>315618.01923076925</v>
      </c>
      <c r="D112" s="20">
        <f t="shared" si="21"/>
        <v>15087218.988738442</v>
      </c>
      <c r="E112" s="20"/>
      <c r="F112" s="20"/>
      <c r="G112" s="22">
        <v>313000</v>
      </c>
      <c r="H112" s="28">
        <f>H111</f>
        <v>48.208196528816103</v>
      </c>
      <c r="I112" s="24">
        <f t="shared" si="15"/>
        <v>48.208196528816103</v>
      </c>
      <c r="J112" s="24">
        <f t="shared" ref="J112:J175" si="22">J111</f>
        <v>48.22432011686675</v>
      </c>
      <c r="K112" s="25"/>
      <c r="L112" s="24">
        <v>0</v>
      </c>
      <c r="M112" s="21">
        <f t="shared" si="14"/>
        <v>0</v>
      </c>
    </row>
    <row r="113" spans="1:13" x14ac:dyDescent="0.35">
      <c r="A113" s="5">
        <f t="shared" si="18"/>
        <v>2020</v>
      </c>
      <c r="B113" s="5">
        <f t="shared" si="19"/>
        <v>4</v>
      </c>
      <c r="C113" s="19">
        <f>('2019'!E17-'2019'!E5)+'2020'!E5</f>
        <v>308348.77564102563</v>
      </c>
      <c r="D113" s="20">
        <f t="shared" si="21"/>
        <v>15105905.572071774</v>
      </c>
      <c r="E113" s="20"/>
      <c r="F113" s="20"/>
      <c r="G113" s="22">
        <v>313482</v>
      </c>
      <c r="H113" s="28">
        <f t="shared" ref="H113:H174" si="23">H112</f>
        <v>48.208196528816103</v>
      </c>
      <c r="I113" s="24">
        <f t="shared" si="15"/>
        <v>48.208196528816103</v>
      </c>
      <c r="J113" s="24">
        <f t="shared" si="22"/>
        <v>48.22432011686675</v>
      </c>
      <c r="K113" s="25"/>
      <c r="L113" s="24">
        <v>0</v>
      </c>
      <c r="M113" s="21">
        <f t="shared" si="14"/>
        <v>0</v>
      </c>
    </row>
    <row r="114" spans="1:13" x14ac:dyDescent="0.35">
      <c r="A114" s="5">
        <f t="shared" si="18"/>
        <v>2020</v>
      </c>
      <c r="B114" s="5">
        <f t="shared" si="19"/>
        <v>5</v>
      </c>
      <c r="C114" s="19">
        <f>('2019'!E18-'2019'!E6)+'2020'!E6</f>
        <v>301079.53205128206</v>
      </c>
      <c r="D114" s="20">
        <f t="shared" si="21"/>
        <v>15124592.155405108</v>
      </c>
      <c r="E114" s="20"/>
      <c r="F114" s="20"/>
      <c r="G114" s="22">
        <v>313905</v>
      </c>
      <c r="H114" s="28">
        <f t="shared" si="23"/>
        <v>48.208196528816103</v>
      </c>
      <c r="I114" s="24">
        <f t="shared" si="15"/>
        <v>48.208196528816103</v>
      </c>
      <c r="J114" s="24">
        <f t="shared" si="22"/>
        <v>48.22432011686675</v>
      </c>
      <c r="K114" s="25"/>
      <c r="L114" s="24">
        <v>0</v>
      </c>
      <c r="M114" s="21">
        <f t="shared" si="14"/>
        <v>0</v>
      </c>
    </row>
    <row r="115" spans="1:13" x14ac:dyDescent="0.35">
      <c r="A115" s="5">
        <f t="shared" si="18"/>
        <v>2020</v>
      </c>
      <c r="B115" s="5">
        <f t="shared" si="19"/>
        <v>6</v>
      </c>
      <c r="C115" s="19">
        <f>('2019'!E19-'2019'!E7)+'2020'!E7</f>
        <v>293810.2884615385</v>
      </c>
      <c r="D115" s="20">
        <f t="shared" si="21"/>
        <v>15143278.738738442</v>
      </c>
      <c r="E115" s="20"/>
      <c r="F115" s="20"/>
      <c r="G115" s="22">
        <v>314518</v>
      </c>
      <c r="H115" s="28">
        <f t="shared" si="23"/>
        <v>48.208196528816103</v>
      </c>
      <c r="I115" s="24">
        <f t="shared" si="15"/>
        <v>48.208196528816103</v>
      </c>
      <c r="J115" s="24">
        <f t="shared" si="22"/>
        <v>48.22432011686675</v>
      </c>
      <c r="K115" s="25"/>
      <c r="L115" s="24">
        <v>0</v>
      </c>
      <c r="M115" s="21">
        <f t="shared" si="14"/>
        <v>0</v>
      </c>
    </row>
    <row r="116" spans="1:13" x14ac:dyDescent="0.35">
      <c r="A116" s="5">
        <f t="shared" si="18"/>
        <v>2020</v>
      </c>
      <c r="B116" s="5">
        <f t="shared" si="19"/>
        <v>7</v>
      </c>
      <c r="C116" s="19">
        <f>('2019'!E20-'2019'!E8)+'2020'!E8</f>
        <v>286541.04487179487</v>
      </c>
      <c r="D116" s="20">
        <f t="shared" si="21"/>
        <v>15161965.322071774</v>
      </c>
      <c r="E116" s="20"/>
      <c r="F116" s="20"/>
      <c r="G116" s="22">
        <v>314939</v>
      </c>
      <c r="H116" s="28">
        <f t="shared" si="23"/>
        <v>48.208196528816103</v>
      </c>
      <c r="I116" s="24">
        <f t="shared" si="15"/>
        <v>48.208196528816103</v>
      </c>
      <c r="J116" s="24">
        <f t="shared" si="22"/>
        <v>48.22432011686675</v>
      </c>
      <c r="K116" s="25"/>
      <c r="L116" s="24">
        <v>0</v>
      </c>
      <c r="M116" s="21">
        <f t="shared" si="14"/>
        <v>0</v>
      </c>
    </row>
    <row r="117" spans="1:13" x14ac:dyDescent="0.35">
      <c r="A117" s="5">
        <f t="shared" si="18"/>
        <v>2020</v>
      </c>
      <c r="B117" s="5">
        <f t="shared" si="19"/>
        <v>8</v>
      </c>
      <c r="C117" s="19">
        <f>('2019'!E21-'2019'!E9)+'2020'!E9</f>
        <v>279271.80128205125</v>
      </c>
      <c r="D117" s="20">
        <f t="shared" si="21"/>
        <v>15180651.905405108</v>
      </c>
      <c r="E117" s="20"/>
      <c r="F117" s="20"/>
      <c r="G117" s="22">
        <v>315463</v>
      </c>
      <c r="H117" s="28">
        <f t="shared" si="23"/>
        <v>48.208196528816103</v>
      </c>
      <c r="I117" s="24">
        <f t="shared" si="15"/>
        <v>48.208196528816103</v>
      </c>
      <c r="J117" s="24">
        <f t="shared" si="22"/>
        <v>48.22432011686675</v>
      </c>
      <c r="K117" s="25"/>
      <c r="L117" s="24">
        <v>0</v>
      </c>
      <c r="M117" s="21">
        <f t="shared" si="14"/>
        <v>0</v>
      </c>
    </row>
    <row r="118" spans="1:13" x14ac:dyDescent="0.35">
      <c r="A118" s="5">
        <f t="shared" si="18"/>
        <v>2020</v>
      </c>
      <c r="B118" s="5">
        <f t="shared" si="19"/>
        <v>9</v>
      </c>
      <c r="C118" s="19">
        <f>('2019'!E22-'2019'!E10)+'2020'!E10</f>
        <v>272002.55769230769</v>
      </c>
      <c r="D118" s="20">
        <f t="shared" si="21"/>
        <v>15199338.488738442</v>
      </c>
      <c r="E118" s="20"/>
      <c r="F118" s="20"/>
      <c r="G118" s="22">
        <v>316375</v>
      </c>
      <c r="H118" s="28">
        <f t="shared" si="23"/>
        <v>48.208196528816103</v>
      </c>
      <c r="I118" s="24">
        <f t="shared" si="15"/>
        <v>48.208196528816103</v>
      </c>
      <c r="J118" s="24">
        <f t="shared" si="22"/>
        <v>48.22432011686675</v>
      </c>
      <c r="K118" s="25"/>
      <c r="L118" s="24">
        <v>0</v>
      </c>
      <c r="M118" s="21">
        <f t="shared" si="14"/>
        <v>0</v>
      </c>
    </row>
    <row r="119" spans="1:13" x14ac:dyDescent="0.35">
      <c r="A119" s="5">
        <f t="shared" si="18"/>
        <v>2020</v>
      </c>
      <c r="B119" s="5">
        <f t="shared" si="19"/>
        <v>10</v>
      </c>
      <c r="C119" s="19">
        <f>('2019'!E23-'2019'!E11)+'2020'!E11</f>
        <v>264733.31410256412</v>
      </c>
      <c r="D119" s="20">
        <f t="shared" si="21"/>
        <v>15218025.072071776</v>
      </c>
      <c r="E119" s="20"/>
      <c r="F119" s="20"/>
      <c r="G119" s="22">
        <v>317322</v>
      </c>
      <c r="H119" s="28">
        <f t="shared" si="23"/>
        <v>48.208196528816103</v>
      </c>
      <c r="I119" s="24">
        <f t="shared" si="15"/>
        <v>48.208196528816103</v>
      </c>
      <c r="J119" s="24">
        <f t="shared" si="22"/>
        <v>48.22432011686675</v>
      </c>
      <c r="K119" s="25"/>
      <c r="L119" s="24">
        <v>0</v>
      </c>
      <c r="M119" s="21">
        <f t="shared" si="14"/>
        <v>0</v>
      </c>
    </row>
    <row r="120" spans="1:13" x14ac:dyDescent="0.35">
      <c r="A120" s="5">
        <f t="shared" si="18"/>
        <v>2020</v>
      </c>
      <c r="B120" s="5">
        <f t="shared" si="19"/>
        <v>11</v>
      </c>
      <c r="C120" s="19">
        <f>('2019'!E24-'2019'!E12)+'2020'!E12</f>
        <v>257464.07051282053</v>
      </c>
      <c r="D120" s="20">
        <f t="shared" si="21"/>
        <v>15236711.655405108</v>
      </c>
      <c r="E120" s="20"/>
      <c r="F120" s="20"/>
      <c r="G120" s="22">
        <v>317823</v>
      </c>
      <c r="H120" s="28">
        <f t="shared" si="23"/>
        <v>48.208196528816103</v>
      </c>
      <c r="I120" s="24">
        <f t="shared" si="15"/>
        <v>48.208196528816103</v>
      </c>
      <c r="J120" s="24">
        <f t="shared" si="22"/>
        <v>48.22432011686675</v>
      </c>
      <c r="K120" s="25"/>
      <c r="L120" s="24">
        <v>0</v>
      </c>
      <c r="M120" s="21">
        <f t="shared" si="14"/>
        <v>0</v>
      </c>
    </row>
    <row r="121" spans="1:13" x14ac:dyDescent="0.35">
      <c r="A121" s="5">
        <f t="shared" si="18"/>
        <v>2020</v>
      </c>
      <c r="B121" s="5">
        <f t="shared" si="19"/>
        <v>12</v>
      </c>
      <c r="C121" s="19">
        <f>('2019'!E25-'2019'!E13)+'2020'!E13</f>
        <v>250194.82692307694</v>
      </c>
      <c r="D121" s="20">
        <f>C121+D109</f>
        <v>15255398.23873844</v>
      </c>
      <c r="E121" s="20"/>
      <c r="F121" s="20"/>
      <c r="G121" s="22">
        <v>317918</v>
      </c>
      <c r="H121" s="28">
        <f t="shared" si="23"/>
        <v>48.208196528816103</v>
      </c>
      <c r="I121" s="24">
        <f t="shared" si="15"/>
        <v>48.208196528816103</v>
      </c>
      <c r="J121" s="24">
        <f t="shared" si="22"/>
        <v>48.22432011686675</v>
      </c>
      <c r="K121" s="25"/>
      <c r="L121" s="24">
        <v>0</v>
      </c>
      <c r="M121" s="21">
        <f t="shared" si="14"/>
        <v>0</v>
      </c>
    </row>
    <row r="122" spans="1:13" x14ac:dyDescent="0.35">
      <c r="A122" s="5">
        <f t="shared" si="18"/>
        <v>2021</v>
      </c>
      <c r="B122" s="5">
        <f t="shared" si="19"/>
        <v>1</v>
      </c>
      <c r="C122" s="19">
        <f>('2020'!E14-'2020'!E2)+'2021'!E2</f>
        <v>234376.66666666666</v>
      </c>
      <c r="D122" s="20">
        <f t="shared" ref="D122:D185" si="24">C122+D110</f>
        <v>15284222.488738442</v>
      </c>
      <c r="E122" s="20"/>
      <c r="F122" s="20"/>
      <c r="G122" s="16">
        <v>318241</v>
      </c>
      <c r="H122" s="28">
        <f t="shared" si="23"/>
        <v>48.208196528816103</v>
      </c>
      <c r="I122" s="24">
        <f t="shared" si="15"/>
        <v>48.208196528816103</v>
      </c>
      <c r="J122" s="24">
        <f t="shared" si="22"/>
        <v>48.22432011686675</v>
      </c>
      <c r="K122" s="25"/>
      <c r="L122" s="24">
        <v>0</v>
      </c>
      <c r="M122" s="21">
        <f t="shared" si="14"/>
        <v>0</v>
      </c>
    </row>
    <row r="123" spans="1:13" x14ac:dyDescent="0.35">
      <c r="A123" s="5">
        <f t="shared" si="18"/>
        <v>2021</v>
      </c>
      <c r="B123" s="5">
        <f t="shared" si="19"/>
        <v>2</v>
      </c>
      <c r="C123" s="19">
        <f>('2020'!E15-'2020'!E3)+'2021'!E3</f>
        <v>225827.75000000003</v>
      </c>
      <c r="D123" s="20">
        <f t="shared" si="24"/>
        <v>15294360.155405108</v>
      </c>
      <c r="E123" s="20"/>
      <c r="F123" s="20"/>
      <c r="G123" s="16">
        <v>318539</v>
      </c>
      <c r="H123" s="28">
        <f t="shared" si="23"/>
        <v>48.208196528816103</v>
      </c>
      <c r="I123" s="24">
        <f t="shared" si="15"/>
        <v>48.208196528816103</v>
      </c>
      <c r="J123" s="24">
        <f t="shared" si="22"/>
        <v>48.22432011686675</v>
      </c>
      <c r="K123" s="25"/>
      <c r="L123" s="24">
        <v>0</v>
      </c>
      <c r="M123" s="21">
        <f t="shared" si="14"/>
        <v>0</v>
      </c>
    </row>
    <row r="124" spans="1:13" x14ac:dyDescent="0.35">
      <c r="A124" s="5">
        <f t="shared" si="18"/>
        <v>2021</v>
      </c>
      <c r="B124" s="5">
        <f t="shared" si="19"/>
        <v>3</v>
      </c>
      <c r="C124" s="19">
        <f>('2020'!E16-'2020'!E4)+'2021'!E4</f>
        <v>217278.83333333334</v>
      </c>
      <c r="D124" s="20">
        <f t="shared" si="24"/>
        <v>15304497.822071776</v>
      </c>
      <c r="E124" s="20"/>
      <c r="F124" s="20"/>
      <c r="G124" s="16">
        <v>319803</v>
      </c>
      <c r="H124" s="28">
        <f t="shared" si="23"/>
        <v>48.208196528816103</v>
      </c>
      <c r="I124" s="24">
        <f t="shared" si="15"/>
        <v>48.208196528816103</v>
      </c>
      <c r="J124" s="24">
        <f t="shared" si="22"/>
        <v>48.22432011686675</v>
      </c>
      <c r="K124" s="25"/>
      <c r="L124" s="24">
        <v>0</v>
      </c>
      <c r="M124" s="21">
        <f t="shared" si="14"/>
        <v>0</v>
      </c>
    </row>
    <row r="125" spans="1:13" x14ac:dyDescent="0.35">
      <c r="A125" s="5">
        <f t="shared" si="18"/>
        <v>2021</v>
      </c>
      <c r="B125" s="5">
        <f t="shared" si="19"/>
        <v>4</v>
      </c>
      <c r="C125" s="19">
        <f>('2020'!E17-'2020'!E5)+'2021'!E5</f>
        <v>208729.91666666666</v>
      </c>
      <c r="D125" s="20">
        <f t="shared" si="24"/>
        <v>15314635.48873844</v>
      </c>
      <c r="E125" s="20"/>
      <c r="F125" s="20"/>
      <c r="G125" s="16">
        <v>320289</v>
      </c>
      <c r="H125" s="28">
        <f t="shared" si="23"/>
        <v>48.208196528816103</v>
      </c>
      <c r="I125" s="24">
        <f t="shared" si="15"/>
        <v>48.208196528816103</v>
      </c>
      <c r="J125" s="24">
        <f t="shared" si="22"/>
        <v>48.22432011686675</v>
      </c>
      <c r="K125" s="25"/>
      <c r="L125" s="24">
        <v>0</v>
      </c>
      <c r="M125" s="21">
        <f t="shared" si="14"/>
        <v>0</v>
      </c>
    </row>
    <row r="126" spans="1:13" x14ac:dyDescent="0.35">
      <c r="A126" s="5">
        <f t="shared" si="18"/>
        <v>2021</v>
      </c>
      <c r="B126" s="5">
        <f t="shared" si="19"/>
        <v>5</v>
      </c>
      <c r="C126" s="19">
        <f>('2020'!E18-'2020'!E6)+'2021'!E6</f>
        <v>200181.00000000003</v>
      </c>
      <c r="D126" s="20">
        <f t="shared" si="24"/>
        <v>15324773.155405108</v>
      </c>
      <c r="E126" s="20"/>
      <c r="F126" s="20"/>
      <c r="G126" s="16">
        <v>320712</v>
      </c>
      <c r="H126" s="28">
        <f t="shared" si="23"/>
        <v>48.208196528816103</v>
      </c>
      <c r="I126" s="24">
        <f t="shared" si="15"/>
        <v>48.208196528816103</v>
      </c>
      <c r="J126" s="24">
        <f t="shared" si="22"/>
        <v>48.22432011686675</v>
      </c>
      <c r="K126" s="25"/>
      <c r="L126" s="24">
        <v>0</v>
      </c>
      <c r="M126" s="21">
        <f t="shared" si="14"/>
        <v>0</v>
      </c>
    </row>
    <row r="127" spans="1:13" x14ac:dyDescent="0.35">
      <c r="A127" s="5">
        <f t="shared" si="18"/>
        <v>2021</v>
      </c>
      <c r="B127" s="5">
        <f t="shared" si="19"/>
        <v>6</v>
      </c>
      <c r="C127" s="19">
        <f>('2020'!E19-'2020'!E7)+'2021'!E7</f>
        <v>191632.08333333334</v>
      </c>
      <c r="D127" s="20">
        <f t="shared" si="24"/>
        <v>15334910.822071776</v>
      </c>
      <c r="E127" s="20"/>
      <c r="F127" s="20"/>
      <c r="G127" s="16">
        <v>321220</v>
      </c>
      <c r="H127" s="28">
        <f t="shared" si="23"/>
        <v>48.208196528816103</v>
      </c>
      <c r="I127" s="24">
        <f t="shared" si="15"/>
        <v>48.208196528816103</v>
      </c>
      <c r="J127" s="24">
        <f t="shared" si="22"/>
        <v>48.22432011686675</v>
      </c>
      <c r="K127" s="25"/>
      <c r="L127" s="24">
        <v>0</v>
      </c>
      <c r="M127" s="21">
        <f t="shared" si="14"/>
        <v>0</v>
      </c>
    </row>
    <row r="128" spans="1:13" x14ac:dyDescent="0.35">
      <c r="A128" s="5">
        <f t="shared" si="18"/>
        <v>2021</v>
      </c>
      <c r="B128" s="5">
        <f t="shared" si="19"/>
        <v>7</v>
      </c>
      <c r="C128" s="19">
        <f>('2020'!E20-'2020'!E8)+'2021'!E8</f>
        <v>183083.16666666669</v>
      </c>
      <c r="D128" s="20">
        <f t="shared" si="24"/>
        <v>15345048.48873844</v>
      </c>
      <c r="E128" s="20"/>
      <c r="F128" s="20"/>
      <c r="G128" s="16">
        <v>321700</v>
      </c>
      <c r="H128" s="28">
        <f t="shared" si="23"/>
        <v>48.208196528816103</v>
      </c>
      <c r="I128" s="24">
        <f t="shared" si="15"/>
        <v>48.208196528816103</v>
      </c>
      <c r="J128" s="24">
        <f t="shared" si="22"/>
        <v>48.22432011686675</v>
      </c>
      <c r="K128" s="25"/>
      <c r="L128" s="24">
        <v>0</v>
      </c>
      <c r="M128" s="21">
        <f t="shared" si="14"/>
        <v>0</v>
      </c>
    </row>
    <row r="129" spans="1:13" x14ac:dyDescent="0.35">
      <c r="A129" s="5">
        <f t="shared" si="18"/>
        <v>2021</v>
      </c>
      <c r="B129" s="5">
        <f t="shared" si="19"/>
        <v>8</v>
      </c>
      <c r="C129" s="19">
        <f>('2020'!E21-'2020'!E9)+'2021'!E9</f>
        <v>174534.25</v>
      </c>
      <c r="D129" s="20">
        <f t="shared" si="24"/>
        <v>15355186.155405108</v>
      </c>
      <c r="E129" s="20"/>
      <c r="F129" s="20"/>
      <c r="G129" s="16">
        <v>322133</v>
      </c>
      <c r="H129" s="28">
        <f t="shared" si="23"/>
        <v>48.208196528816103</v>
      </c>
      <c r="I129" s="24">
        <f t="shared" si="15"/>
        <v>48.208196528816103</v>
      </c>
      <c r="J129" s="24">
        <f t="shared" si="22"/>
        <v>48.22432011686675</v>
      </c>
      <c r="K129" s="25"/>
      <c r="L129" s="24">
        <v>0</v>
      </c>
      <c r="M129" s="21">
        <f t="shared" si="14"/>
        <v>0</v>
      </c>
    </row>
    <row r="130" spans="1:13" x14ac:dyDescent="0.35">
      <c r="A130" s="5">
        <f t="shared" si="18"/>
        <v>2021</v>
      </c>
      <c r="B130" s="5">
        <f t="shared" si="19"/>
        <v>9</v>
      </c>
      <c r="C130" s="19">
        <f>('2020'!E22-'2020'!E10)+'2021'!E10</f>
        <v>165985.33333333334</v>
      </c>
      <c r="D130" s="20">
        <f t="shared" si="24"/>
        <v>15365323.822071776</v>
      </c>
      <c r="E130" s="20"/>
      <c r="F130" s="20"/>
      <c r="G130" s="16">
        <v>322767</v>
      </c>
      <c r="H130" s="28">
        <f t="shared" si="23"/>
        <v>48.208196528816103</v>
      </c>
      <c r="I130" s="24">
        <f t="shared" si="15"/>
        <v>48.208196528816103</v>
      </c>
      <c r="J130" s="24">
        <f t="shared" si="22"/>
        <v>48.22432011686675</v>
      </c>
      <c r="K130" s="25"/>
      <c r="L130" s="24">
        <v>0</v>
      </c>
      <c r="M130" s="21">
        <f t="shared" ref="M130:M193" si="25">L130*G130/1000</f>
        <v>0</v>
      </c>
    </row>
    <row r="131" spans="1:13" x14ac:dyDescent="0.35">
      <c r="A131" s="5">
        <f t="shared" si="18"/>
        <v>2021</v>
      </c>
      <c r="B131" s="5">
        <f t="shared" si="19"/>
        <v>10</v>
      </c>
      <c r="C131" s="19">
        <f>('2020'!E23-'2020'!E11)+'2021'!E11</f>
        <v>157436.41666666669</v>
      </c>
      <c r="D131" s="20">
        <f t="shared" si="24"/>
        <v>15375461.488738442</v>
      </c>
      <c r="E131" s="20"/>
      <c r="F131" s="20"/>
      <c r="G131" s="16">
        <v>323377</v>
      </c>
      <c r="H131" s="28">
        <f t="shared" si="23"/>
        <v>48.208196528816103</v>
      </c>
      <c r="I131" s="24">
        <f t="shared" ref="I131:I194" si="26">H131</f>
        <v>48.208196528816103</v>
      </c>
      <c r="J131" s="24">
        <f t="shared" si="22"/>
        <v>48.22432011686675</v>
      </c>
      <c r="K131" s="25"/>
      <c r="L131" s="24">
        <v>0</v>
      </c>
      <c r="M131" s="21">
        <f t="shared" si="25"/>
        <v>0</v>
      </c>
    </row>
    <row r="132" spans="1:13" x14ac:dyDescent="0.35">
      <c r="A132" s="5">
        <f t="shared" si="18"/>
        <v>2021</v>
      </c>
      <c r="B132" s="5">
        <f t="shared" si="19"/>
        <v>11</v>
      </c>
      <c r="C132" s="19">
        <f>('2020'!E24-'2020'!E12)+'2021'!E12</f>
        <v>148887.5</v>
      </c>
      <c r="D132" s="20">
        <f t="shared" si="24"/>
        <v>15385599.155405108</v>
      </c>
      <c r="E132" s="20"/>
      <c r="F132" s="20"/>
      <c r="G132" s="16">
        <v>324142</v>
      </c>
      <c r="H132" s="28">
        <f t="shared" si="23"/>
        <v>48.208196528816103</v>
      </c>
      <c r="I132" s="24">
        <f t="shared" si="26"/>
        <v>48.208196528816103</v>
      </c>
      <c r="J132" s="24">
        <f t="shared" si="22"/>
        <v>48.22432011686675</v>
      </c>
      <c r="K132" s="25"/>
      <c r="L132" s="24">
        <v>0</v>
      </c>
      <c r="M132" s="21">
        <f t="shared" si="25"/>
        <v>0</v>
      </c>
    </row>
    <row r="133" spans="1:13" x14ac:dyDescent="0.35">
      <c r="A133" s="5">
        <f t="shared" si="18"/>
        <v>2021</v>
      </c>
      <c r="B133" s="5">
        <f t="shared" si="19"/>
        <v>12</v>
      </c>
      <c r="C133" s="19">
        <f>('2020'!E25-'2020'!E13)+'2021'!E13</f>
        <v>140338.58333333334</v>
      </c>
      <c r="D133" s="20">
        <f t="shared" si="24"/>
        <v>15395736.822071774</v>
      </c>
      <c r="E133" s="20"/>
      <c r="F133" s="20"/>
      <c r="G133" s="16">
        <v>324728</v>
      </c>
      <c r="H133" s="28">
        <f t="shared" si="23"/>
        <v>48.208196528816103</v>
      </c>
      <c r="I133" s="24">
        <f t="shared" si="26"/>
        <v>48.208196528816103</v>
      </c>
      <c r="J133" s="24">
        <f t="shared" si="22"/>
        <v>48.22432011686675</v>
      </c>
      <c r="K133" s="25"/>
      <c r="L133" s="24">
        <v>0</v>
      </c>
      <c r="M133" s="21">
        <f t="shared" si="25"/>
        <v>0</v>
      </c>
    </row>
    <row r="134" spans="1:13" x14ac:dyDescent="0.35">
      <c r="A134" s="5">
        <f t="shared" si="18"/>
        <v>2022</v>
      </c>
      <c r="B134" s="5">
        <f t="shared" si="19"/>
        <v>1</v>
      </c>
      <c r="C134" s="19">
        <f>('2021'!E14-'2021'!E2)+'2022'!E2</f>
        <v>129464.04487179486</v>
      </c>
      <c r="D134" s="20">
        <f t="shared" si="24"/>
        <v>15413686.533610236</v>
      </c>
      <c r="E134" s="20"/>
      <c r="F134" s="20"/>
      <c r="G134" s="16">
        <v>325179</v>
      </c>
      <c r="H134" s="28">
        <f t="shared" si="23"/>
        <v>48.208196528816103</v>
      </c>
      <c r="I134" s="24">
        <f t="shared" si="26"/>
        <v>48.208196528816103</v>
      </c>
      <c r="J134" s="24">
        <f t="shared" si="22"/>
        <v>48.22432011686675</v>
      </c>
      <c r="K134" s="25"/>
      <c r="L134" s="24">
        <v>0</v>
      </c>
      <c r="M134" s="21">
        <f t="shared" si="25"/>
        <v>0</v>
      </c>
    </row>
    <row r="135" spans="1:13" x14ac:dyDescent="0.35">
      <c r="A135" s="5">
        <f t="shared" si="18"/>
        <v>2022</v>
      </c>
      <c r="B135" s="5">
        <f t="shared" si="19"/>
        <v>2</v>
      </c>
      <c r="C135" s="19">
        <f>('2021'!E15-'2021'!E3)+'2022'!E3</f>
        <v>127138.42307692308</v>
      </c>
      <c r="D135" s="20">
        <f t="shared" si="24"/>
        <v>15421498.578482032</v>
      </c>
      <c r="E135" s="20"/>
      <c r="F135" s="20"/>
      <c r="G135" s="16">
        <v>325765</v>
      </c>
      <c r="H135" s="28">
        <f t="shared" si="23"/>
        <v>48.208196528816103</v>
      </c>
      <c r="I135" s="24">
        <f t="shared" si="26"/>
        <v>48.208196528816103</v>
      </c>
      <c r="J135" s="24">
        <f t="shared" si="22"/>
        <v>48.22432011686675</v>
      </c>
      <c r="K135" s="25"/>
      <c r="L135" s="24">
        <v>0</v>
      </c>
      <c r="M135" s="21">
        <f t="shared" si="25"/>
        <v>0</v>
      </c>
    </row>
    <row r="136" spans="1:13" x14ac:dyDescent="0.35">
      <c r="A136" s="5">
        <f t="shared" si="18"/>
        <v>2022</v>
      </c>
      <c r="B136" s="5">
        <f t="shared" si="19"/>
        <v>3</v>
      </c>
      <c r="C136" s="19">
        <f>('2021'!E16-'2021'!E4)+'2022'!E4</f>
        <v>124812.80128205128</v>
      </c>
      <c r="D136" s="20">
        <f t="shared" si="24"/>
        <v>15429310.623353828</v>
      </c>
      <c r="E136" s="20"/>
      <c r="F136" s="20"/>
      <c r="G136" s="16">
        <v>326194</v>
      </c>
      <c r="H136" s="28">
        <f t="shared" si="23"/>
        <v>48.208196528816103</v>
      </c>
      <c r="I136" s="24">
        <f t="shared" si="26"/>
        <v>48.208196528816103</v>
      </c>
      <c r="J136" s="24">
        <f t="shared" si="22"/>
        <v>48.22432011686675</v>
      </c>
      <c r="K136" s="25"/>
      <c r="L136" s="24">
        <v>0</v>
      </c>
      <c r="M136" s="21">
        <f t="shared" si="25"/>
        <v>0</v>
      </c>
    </row>
    <row r="137" spans="1:13" x14ac:dyDescent="0.35">
      <c r="A137" s="5">
        <f t="shared" si="18"/>
        <v>2022</v>
      </c>
      <c r="B137" s="5">
        <f t="shared" si="19"/>
        <v>4</v>
      </c>
      <c r="C137" s="19">
        <f>('2021'!E17-'2021'!E5)+'2022'!E5</f>
        <v>122487.17948717948</v>
      </c>
      <c r="D137" s="20">
        <f t="shared" si="24"/>
        <v>15437122.66822562</v>
      </c>
      <c r="E137" s="20"/>
      <c r="F137" s="20"/>
      <c r="G137" s="16">
        <v>326568</v>
      </c>
      <c r="H137" s="28">
        <f t="shared" si="23"/>
        <v>48.208196528816103</v>
      </c>
      <c r="I137" s="24">
        <f t="shared" si="26"/>
        <v>48.208196528816103</v>
      </c>
      <c r="J137" s="24">
        <f t="shared" si="22"/>
        <v>48.22432011686675</v>
      </c>
      <c r="K137" s="25"/>
      <c r="L137" s="24">
        <v>0</v>
      </c>
      <c r="M137" s="21">
        <f t="shared" si="25"/>
        <v>0</v>
      </c>
    </row>
    <row r="138" spans="1:13" x14ac:dyDescent="0.35">
      <c r="A138" s="5">
        <f t="shared" si="18"/>
        <v>2022</v>
      </c>
      <c r="B138" s="5">
        <f t="shared" si="19"/>
        <v>5</v>
      </c>
      <c r="C138" s="19">
        <f>('2021'!E18-'2021'!E6)+'2022'!E6</f>
        <v>120161.55769230769</v>
      </c>
      <c r="D138" s="20">
        <f t="shared" si="24"/>
        <v>15444934.713097416</v>
      </c>
      <c r="E138" s="20"/>
      <c r="F138" s="20"/>
      <c r="G138" s="16">
        <v>327000</v>
      </c>
      <c r="H138" s="28">
        <f t="shared" si="23"/>
        <v>48.208196528816103</v>
      </c>
      <c r="I138" s="24">
        <f t="shared" si="26"/>
        <v>48.208196528816103</v>
      </c>
      <c r="J138" s="24">
        <f t="shared" si="22"/>
        <v>48.22432011686675</v>
      </c>
      <c r="K138" s="25"/>
      <c r="L138" s="24">
        <v>0</v>
      </c>
      <c r="M138" s="21">
        <f t="shared" si="25"/>
        <v>0</v>
      </c>
    </row>
    <row r="139" spans="1:13" x14ac:dyDescent="0.35">
      <c r="A139" s="5">
        <f t="shared" si="18"/>
        <v>2022</v>
      </c>
      <c r="B139" s="5">
        <f t="shared" si="19"/>
        <v>6</v>
      </c>
      <c r="C139" s="19">
        <f>('2021'!E19-'2021'!E7)+'2022'!E7</f>
        <v>117835.93589743589</v>
      </c>
      <c r="D139" s="20">
        <f t="shared" si="24"/>
        <v>15452746.757969212</v>
      </c>
      <c r="E139" s="20"/>
      <c r="F139" s="20"/>
      <c r="G139" s="16">
        <v>327479</v>
      </c>
      <c r="H139" s="28">
        <f t="shared" si="23"/>
        <v>48.208196528816103</v>
      </c>
      <c r="I139" s="24">
        <f t="shared" si="26"/>
        <v>48.208196528816103</v>
      </c>
      <c r="J139" s="24">
        <f t="shared" si="22"/>
        <v>48.22432011686675</v>
      </c>
      <c r="K139" s="25"/>
      <c r="L139" s="24">
        <v>0</v>
      </c>
      <c r="M139" s="21">
        <f t="shared" si="25"/>
        <v>0</v>
      </c>
    </row>
    <row r="140" spans="1:13" x14ac:dyDescent="0.35">
      <c r="A140" s="5">
        <f t="shared" si="18"/>
        <v>2022</v>
      </c>
      <c r="B140" s="5">
        <f t="shared" si="19"/>
        <v>7</v>
      </c>
      <c r="C140" s="19">
        <f>('2021'!E20-'2021'!E8)+'2022'!E8</f>
        <v>115510.31410256409</v>
      </c>
      <c r="D140" s="20">
        <f t="shared" si="24"/>
        <v>15460558.802841004</v>
      </c>
      <c r="E140" s="20"/>
      <c r="F140" s="20"/>
      <c r="G140" s="16">
        <v>327762</v>
      </c>
      <c r="H140" s="28">
        <f t="shared" si="23"/>
        <v>48.208196528816103</v>
      </c>
      <c r="I140" s="24">
        <f t="shared" si="26"/>
        <v>48.208196528816103</v>
      </c>
      <c r="J140" s="24">
        <f t="shared" si="22"/>
        <v>48.22432011686675</v>
      </c>
      <c r="K140" s="25"/>
      <c r="L140" s="24">
        <v>0</v>
      </c>
      <c r="M140" s="21">
        <f t="shared" si="25"/>
        <v>0</v>
      </c>
    </row>
    <row r="141" spans="1:13" x14ac:dyDescent="0.35">
      <c r="A141" s="5">
        <f t="shared" si="18"/>
        <v>2022</v>
      </c>
      <c r="B141" s="5">
        <f t="shared" si="19"/>
        <v>8</v>
      </c>
      <c r="C141" s="19">
        <f>('2021'!E21-'2021'!E9)+'2022'!E9</f>
        <v>113184.69230769231</v>
      </c>
      <c r="D141" s="20">
        <f t="shared" si="24"/>
        <v>15468370.8477128</v>
      </c>
      <c r="E141" s="20"/>
      <c r="F141" s="20"/>
      <c r="G141" s="16">
        <v>328168</v>
      </c>
      <c r="H141" s="28">
        <f t="shared" si="23"/>
        <v>48.208196528816103</v>
      </c>
      <c r="I141" s="24">
        <f t="shared" si="26"/>
        <v>48.208196528816103</v>
      </c>
      <c r="J141" s="24">
        <f t="shared" si="22"/>
        <v>48.22432011686675</v>
      </c>
      <c r="K141" s="25"/>
      <c r="L141" s="24">
        <v>0</v>
      </c>
      <c r="M141" s="21">
        <f t="shared" si="25"/>
        <v>0</v>
      </c>
    </row>
    <row r="142" spans="1:13" x14ac:dyDescent="0.35">
      <c r="A142" s="5">
        <f t="shared" si="18"/>
        <v>2022</v>
      </c>
      <c r="B142" s="5">
        <f t="shared" si="19"/>
        <v>9</v>
      </c>
      <c r="C142" s="19">
        <f>('2021'!E22-'2021'!E10)+'2022'!E10</f>
        <v>110859.0705128205</v>
      </c>
      <c r="D142" s="20">
        <f t="shared" si="24"/>
        <v>15476182.892584596</v>
      </c>
      <c r="E142" s="20"/>
      <c r="F142" s="20"/>
      <c r="G142" s="16">
        <v>328825</v>
      </c>
      <c r="H142" s="28">
        <f t="shared" si="23"/>
        <v>48.208196528816103</v>
      </c>
      <c r="I142" s="24">
        <f t="shared" si="26"/>
        <v>48.208196528816103</v>
      </c>
      <c r="J142" s="24">
        <f t="shared" si="22"/>
        <v>48.22432011686675</v>
      </c>
      <c r="K142" s="25"/>
      <c r="L142" s="24">
        <v>0</v>
      </c>
      <c r="M142" s="21">
        <f t="shared" si="25"/>
        <v>0</v>
      </c>
    </row>
    <row r="143" spans="1:13" x14ac:dyDescent="0.35">
      <c r="A143" s="5">
        <f t="shared" ref="A143:A206" si="27">A131+1</f>
        <v>2022</v>
      </c>
      <c r="B143" s="5">
        <f t="shared" ref="B143:B206" si="28">B131</f>
        <v>10</v>
      </c>
      <c r="C143" s="19">
        <f>('2021'!E23-'2021'!E11)+'2022'!E11</f>
        <v>108533.44871794872</v>
      </c>
      <c r="D143" s="20">
        <f t="shared" si="24"/>
        <v>15483994.93745639</v>
      </c>
      <c r="E143" s="20"/>
      <c r="F143" s="20"/>
      <c r="G143" s="16">
        <v>329175</v>
      </c>
      <c r="H143" s="28">
        <f t="shared" si="23"/>
        <v>48.208196528816103</v>
      </c>
      <c r="I143" s="24">
        <f t="shared" si="26"/>
        <v>48.208196528816103</v>
      </c>
      <c r="J143" s="24">
        <f t="shared" si="22"/>
        <v>48.22432011686675</v>
      </c>
      <c r="K143" s="25"/>
      <c r="L143" s="24">
        <v>0</v>
      </c>
      <c r="M143" s="21">
        <f t="shared" si="25"/>
        <v>0</v>
      </c>
    </row>
    <row r="144" spans="1:13" x14ac:dyDescent="0.35">
      <c r="A144" s="5">
        <f t="shared" si="27"/>
        <v>2022</v>
      </c>
      <c r="B144" s="5">
        <f t="shared" si="28"/>
        <v>11</v>
      </c>
      <c r="C144" s="19">
        <f>('2021'!E24-'2021'!E12)+'2022'!E12</f>
        <v>106207.82692307692</v>
      </c>
      <c r="D144" s="20">
        <f t="shared" si="24"/>
        <v>15491806.982328184</v>
      </c>
      <c r="E144" s="20"/>
      <c r="F144" s="20"/>
      <c r="G144" s="16">
        <v>329897</v>
      </c>
      <c r="H144" s="28">
        <f t="shared" si="23"/>
        <v>48.208196528816103</v>
      </c>
      <c r="I144" s="24">
        <f t="shared" si="26"/>
        <v>48.208196528816103</v>
      </c>
      <c r="J144" s="24">
        <f t="shared" si="22"/>
        <v>48.22432011686675</v>
      </c>
      <c r="K144" s="25"/>
      <c r="L144" s="24">
        <v>0</v>
      </c>
      <c r="M144" s="21">
        <f t="shared" si="25"/>
        <v>0</v>
      </c>
    </row>
    <row r="145" spans="1:13" x14ac:dyDescent="0.35">
      <c r="A145" s="5">
        <f t="shared" si="27"/>
        <v>2022</v>
      </c>
      <c r="B145" s="5">
        <f t="shared" si="28"/>
        <v>12</v>
      </c>
      <c r="C145" s="19">
        <f>('2021'!E25-'2021'!E13)+'2022'!E13</f>
        <v>103882.20512820513</v>
      </c>
      <c r="D145" s="20">
        <f t="shared" si="24"/>
        <v>15499619.02719998</v>
      </c>
      <c r="E145" s="20"/>
      <c r="F145" s="20"/>
      <c r="G145" s="16">
        <v>330264</v>
      </c>
      <c r="H145" s="28">
        <f t="shared" si="23"/>
        <v>48.208196528816103</v>
      </c>
      <c r="I145" s="24">
        <f t="shared" si="26"/>
        <v>48.208196528816103</v>
      </c>
      <c r="J145" s="24">
        <f t="shared" si="22"/>
        <v>48.22432011686675</v>
      </c>
      <c r="K145" s="25"/>
      <c r="L145" s="24">
        <v>0</v>
      </c>
      <c r="M145" s="21">
        <f t="shared" si="25"/>
        <v>0</v>
      </c>
    </row>
    <row r="146" spans="1:13" x14ac:dyDescent="0.35">
      <c r="A146" s="5">
        <f t="shared" si="27"/>
        <v>2023</v>
      </c>
      <c r="B146" s="5">
        <f t="shared" si="28"/>
        <v>1</v>
      </c>
      <c r="C146" s="19">
        <f>('2022'!E14-'2022'!E2)+'2023'!E2</f>
        <v>102652.16666666666</v>
      </c>
      <c r="D146" s="20">
        <f t="shared" si="24"/>
        <v>15516338.700276902</v>
      </c>
      <c r="E146" s="20"/>
      <c r="F146" s="20"/>
      <c r="G146" s="16">
        <v>330552</v>
      </c>
      <c r="H146" s="28">
        <f t="shared" si="23"/>
        <v>48.208196528816103</v>
      </c>
      <c r="I146" s="24">
        <f t="shared" si="26"/>
        <v>48.208196528816103</v>
      </c>
      <c r="J146" s="24">
        <f t="shared" si="22"/>
        <v>48.22432011686675</v>
      </c>
      <c r="K146" s="25"/>
      <c r="L146" s="24">
        <v>0</v>
      </c>
      <c r="M146" s="21">
        <f t="shared" si="25"/>
        <v>0</v>
      </c>
    </row>
    <row r="147" spans="1:13" x14ac:dyDescent="0.35">
      <c r="A147" s="5">
        <f t="shared" si="27"/>
        <v>2023</v>
      </c>
      <c r="B147" s="5">
        <f t="shared" si="28"/>
        <v>2</v>
      </c>
      <c r="C147" s="19">
        <f>('2022'!E15-'2022'!E3)+'2023'!E3</f>
        <v>103747.74999999999</v>
      </c>
      <c r="D147" s="20">
        <f t="shared" si="24"/>
        <v>15525246.328482032</v>
      </c>
      <c r="E147" s="20"/>
      <c r="F147" s="20"/>
      <c r="G147" s="16">
        <v>331027</v>
      </c>
      <c r="H147" s="28">
        <f t="shared" si="23"/>
        <v>48.208196528816103</v>
      </c>
      <c r="I147" s="24">
        <f t="shared" si="26"/>
        <v>48.208196528816103</v>
      </c>
      <c r="J147" s="24">
        <f t="shared" si="22"/>
        <v>48.22432011686675</v>
      </c>
      <c r="K147" s="25"/>
      <c r="L147" s="24">
        <v>0</v>
      </c>
      <c r="M147" s="21">
        <f t="shared" si="25"/>
        <v>0</v>
      </c>
    </row>
    <row r="148" spans="1:13" x14ac:dyDescent="0.35">
      <c r="A148" s="5">
        <f t="shared" si="27"/>
        <v>2023</v>
      </c>
      <c r="B148" s="5">
        <f t="shared" si="28"/>
        <v>3</v>
      </c>
      <c r="C148" s="19">
        <f>('2022'!E16-'2022'!E4)+'2023'!E4</f>
        <v>104843.33333333334</v>
      </c>
      <c r="D148" s="20">
        <f t="shared" si="24"/>
        <v>15534153.956687162</v>
      </c>
      <c r="E148" s="20"/>
      <c r="F148" s="20"/>
      <c r="G148" s="16">
        <v>331672</v>
      </c>
      <c r="H148" s="28">
        <f t="shared" si="23"/>
        <v>48.208196528816103</v>
      </c>
      <c r="I148" s="24">
        <f t="shared" si="26"/>
        <v>48.208196528816103</v>
      </c>
      <c r="J148" s="24">
        <f t="shared" si="22"/>
        <v>48.22432011686675</v>
      </c>
      <c r="K148" s="25"/>
      <c r="L148" s="24">
        <v>0</v>
      </c>
      <c r="M148" s="21">
        <f t="shared" si="25"/>
        <v>0</v>
      </c>
    </row>
    <row r="149" spans="1:13" x14ac:dyDescent="0.35">
      <c r="A149" s="5">
        <f t="shared" si="27"/>
        <v>2023</v>
      </c>
      <c r="B149" s="5">
        <f t="shared" si="28"/>
        <v>4</v>
      </c>
      <c r="C149" s="19">
        <f>('2022'!E17-'2022'!E5)+'2023'!E5</f>
        <v>105938.91666666666</v>
      </c>
      <c r="D149" s="20">
        <f t="shared" si="24"/>
        <v>15543061.584892286</v>
      </c>
      <c r="E149" s="20"/>
      <c r="F149" s="20"/>
      <c r="G149" s="16">
        <v>332121</v>
      </c>
      <c r="H149" s="28">
        <f t="shared" si="23"/>
        <v>48.208196528816103</v>
      </c>
      <c r="I149" s="24">
        <f t="shared" si="26"/>
        <v>48.208196528816103</v>
      </c>
      <c r="J149" s="24">
        <f t="shared" si="22"/>
        <v>48.22432011686675</v>
      </c>
      <c r="K149" s="25"/>
      <c r="L149" s="24">
        <v>0</v>
      </c>
      <c r="M149" s="21">
        <f t="shared" si="25"/>
        <v>0</v>
      </c>
    </row>
    <row r="150" spans="1:13" x14ac:dyDescent="0.35">
      <c r="A150" s="5">
        <f t="shared" si="27"/>
        <v>2023</v>
      </c>
      <c r="B150" s="5">
        <f t="shared" si="28"/>
        <v>5</v>
      </c>
      <c r="C150" s="19">
        <f>('2022'!E18-'2022'!E6)+'2023'!E6</f>
        <v>107034.5</v>
      </c>
      <c r="D150" s="20">
        <f t="shared" si="24"/>
        <v>15551969.213097416</v>
      </c>
      <c r="E150" s="20"/>
      <c r="F150" s="20"/>
      <c r="G150" s="16">
        <v>332765</v>
      </c>
      <c r="H150" s="28">
        <f t="shared" si="23"/>
        <v>48.208196528816103</v>
      </c>
      <c r="I150" s="24">
        <f t="shared" si="26"/>
        <v>48.208196528816103</v>
      </c>
      <c r="J150" s="24">
        <f t="shared" si="22"/>
        <v>48.22432011686675</v>
      </c>
      <c r="K150" s="25"/>
      <c r="L150" s="24">
        <v>0</v>
      </c>
      <c r="M150" s="21">
        <f t="shared" si="25"/>
        <v>0</v>
      </c>
    </row>
    <row r="151" spans="1:13" x14ac:dyDescent="0.35">
      <c r="A151" s="5">
        <f t="shared" si="27"/>
        <v>2023</v>
      </c>
      <c r="B151" s="5">
        <f t="shared" si="28"/>
        <v>6</v>
      </c>
      <c r="C151" s="19">
        <f>('2022'!E19-'2022'!E7)+'2023'!E7</f>
        <v>108130.08333333333</v>
      </c>
      <c r="D151" s="20">
        <f t="shared" si="24"/>
        <v>15560876.841302546</v>
      </c>
      <c r="E151" s="20"/>
      <c r="F151" s="20"/>
      <c r="G151" s="16">
        <v>333362</v>
      </c>
      <c r="H151" s="28">
        <f t="shared" si="23"/>
        <v>48.208196528816103</v>
      </c>
      <c r="I151" s="24">
        <f t="shared" si="26"/>
        <v>48.208196528816103</v>
      </c>
      <c r="J151" s="24">
        <f t="shared" si="22"/>
        <v>48.22432011686675</v>
      </c>
      <c r="K151" s="25"/>
      <c r="L151" s="24">
        <v>0</v>
      </c>
      <c r="M151" s="21">
        <f t="shared" si="25"/>
        <v>0</v>
      </c>
    </row>
    <row r="152" spans="1:13" x14ac:dyDescent="0.35">
      <c r="A152" s="5">
        <f t="shared" si="27"/>
        <v>2023</v>
      </c>
      <c r="B152" s="5">
        <f t="shared" si="28"/>
        <v>7</v>
      </c>
      <c r="C152" s="19">
        <f>('2022'!E20-'2022'!E8)+'2023'!E8</f>
        <v>109225.66666666666</v>
      </c>
      <c r="D152" s="20">
        <f t="shared" si="24"/>
        <v>15569784.46950767</v>
      </c>
      <c r="E152" s="20"/>
      <c r="F152" s="20"/>
      <c r="G152" s="16">
        <v>333507</v>
      </c>
      <c r="H152" s="28">
        <f t="shared" si="23"/>
        <v>48.208196528816103</v>
      </c>
      <c r="I152" s="24">
        <f t="shared" si="26"/>
        <v>48.208196528816103</v>
      </c>
      <c r="J152" s="24">
        <f t="shared" si="22"/>
        <v>48.22432011686675</v>
      </c>
      <c r="K152" s="25"/>
      <c r="L152" s="24">
        <v>0</v>
      </c>
      <c r="M152" s="21">
        <f t="shared" si="25"/>
        <v>0</v>
      </c>
    </row>
    <row r="153" spans="1:13" x14ac:dyDescent="0.35">
      <c r="A153" s="5">
        <f t="shared" si="27"/>
        <v>2023</v>
      </c>
      <c r="B153" s="5">
        <f t="shared" si="28"/>
        <v>8</v>
      </c>
      <c r="C153" s="19">
        <f>('2022'!E21-'2022'!E9)+'2023'!E9</f>
        <v>110321.25</v>
      </c>
      <c r="D153" s="20">
        <f t="shared" si="24"/>
        <v>15578692.0977128</v>
      </c>
      <c r="E153" s="20"/>
      <c r="F153" s="20"/>
      <c r="G153" s="16">
        <v>333698</v>
      </c>
      <c r="H153" s="28">
        <f t="shared" si="23"/>
        <v>48.208196528816103</v>
      </c>
      <c r="I153" s="24">
        <f t="shared" si="26"/>
        <v>48.208196528816103</v>
      </c>
      <c r="J153" s="24">
        <f t="shared" si="22"/>
        <v>48.22432011686675</v>
      </c>
      <c r="K153" s="25"/>
      <c r="L153" s="24">
        <v>0</v>
      </c>
      <c r="M153" s="21">
        <f t="shared" si="25"/>
        <v>0</v>
      </c>
    </row>
    <row r="154" spans="1:13" x14ac:dyDescent="0.35">
      <c r="A154" s="5">
        <f t="shared" si="27"/>
        <v>2023</v>
      </c>
      <c r="B154" s="5">
        <f t="shared" si="28"/>
        <v>9</v>
      </c>
      <c r="C154" s="19">
        <f>('2022'!E22-'2022'!E10)+'2023'!E10</f>
        <v>111416.83333333333</v>
      </c>
      <c r="D154" s="20">
        <f t="shared" si="24"/>
        <v>15587599.72591793</v>
      </c>
      <c r="E154" s="20"/>
      <c r="F154" s="20"/>
      <c r="G154" s="16">
        <v>333849</v>
      </c>
      <c r="H154" s="28">
        <f t="shared" si="23"/>
        <v>48.208196528816103</v>
      </c>
      <c r="I154" s="24">
        <f t="shared" si="26"/>
        <v>48.208196528816103</v>
      </c>
      <c r="J154" s="24">
        <f t="shared" si="22"/>
        <v>48.22432011686675</v>
      </c>
      <c r="K154" s="25"/>
      <c r="L154" s="24">
        <v>0</v>
      </c>
      <c r="M154" s="21">
        <f t="shared" si="25"/>
        <v>0</v>
      </c>
    </row>
    <row r="155" spans="1:13" x14ac:dyDescent="0.35">
      <c r="A155" s="5">
        <f t="shared" si="27"/>
        <v>2023</v>
      </c>
      <c r="B155" s="5">
        <f t="shared" si="28"/>
        <v>10</v>
      </c>
      <c r="C155" s="19">
        <f>('2022'!E23-'2022'!E11)+'2023'!E11</f>
        <v>112512.41666666666</v>
      </c>
      <c r="D155" s="20">
        <f t="shared" si="24"/>
        <v>15596507.354123056</v>
      </c>
      <c r="E155" s="20"/>
      <c r="F155" s="20"/>
      <c r="G155" s="16">
        <v>333822</v>
      </c>
      <c r="H155" s="28">
        <f t="shared" si="23"/>
        <v>48.208196528816103</v>
      </c>
      <c r="I155" s="24">
        <f t="shared" si="26"/>
        <v>48.208196528816103</v>
      </c>
      <c r="J155" s="24">
        <f t="shared" si="22"/>
        <v>48.22432011686675</v>
      </c>
      <c r="K155" s="25"/>
      <c r="L155" s="24">
        <v>0</v>
      </c>
      <c r="M155" s="21">
        <f t="shared" si="25"/>
        <v>0</v>
      </c>
    </row>
    <row r="156" spans="1:13" x14ac:dyDescent="0.35">
      <c r="A156" s="5">
        <f t="shared" si="27"/>
        <v>2023</v>
      </c>
      <c r="B156" s="5">
        <f t="shared" si="28"/>
        <v>11</v>
      </c>
      <c r="C156" s="19">
        <f>('2022'!E24-'2022'!E12)+'2023'!E12</f>
        <v>113608</v>
      </c>
      <c r="D156" s="20">
        <f t="shared" si="24"/>
        <v>15605414.982328184</v>
      </c>
      <c r="E156" s="20"/>
      <c r="F156" s="20"/>
      <c r="G156" s="16">
        <v>335307</v>
      </c>
      <c r="H156" s="28">
        <f t="shared" si="23"/>
        <v>48.208196528816103</v>
      </c>
      <c r="I156" s="24">
        <f t="shared" si="26"/>
        <v>48.208196528816103</v>
      </c>
      <c r="J156" s="24">
        <f t="shared" si="22"/>
        <v>48.22432011686675</v>
      </c>
      <c r="K156" s="25"/>
      <c r="L156" s="24">
        <v>0</v>
      </c>
      <c r="M156" s="21">
        <f t="shared" si="25"/>
        <v>0</v>
      </c>
    </row>
    <row r="157" spans="1:13" x14ac:dyDescent="0.35">
      <c r="A157" s="5">
        <f t="shared" si="27"/>
        <v>2023</v>
      </c>
      <c r="B157" s="5">
        <f t="shared" si="28"/>
        <v>12</v>
      </c>
      <c r="C157" s="19">
        <f>('2022'!E25-'2022'!E13)+'2023'!E13</f>
        <v>114703.58333333333</v>
      </c>
      <c r="D157" s="20">
        <f t="shared" si="24"/>
        <v>15614322.610533314</v>
      </c>
      <c r="E157" s="20"/>
      <c r="F157" s="20"/>
      <c r="G157" s="16">
        <v>335548</v>
      </c>
      <c r="H157" s="28">
        <f t="shared" si="23"/>
        <v>48.208196528816103</v>
      </c>
      <c r="I157" s="24">
        <f t="shared" si="26"/>
        <v>48.208196528816103</v>
      </c>
      <c r="J157" s="24">
        <f t="shared" si="22"/>
        <v>48.22432011686675</v>
      </c>
      <c r="K157" s="25"/>
      <c r="L157" s="24">
        <v>0</v>
      </c>
      <c r="M157" s="21">
        <f t="shared" si="25"/>
        <v>0</v>
      </c>
    </row>
    <row r="158" spans="1:13" x14ac:dyDescent="0.35">
      <c r="A158" s="5">
        <f t="shared" si="27"/>
        <v>2024</v>
      </c>
      <c r="B158" s="5">
        <f t="shared" si="28"/>
        <v>1</v>
      </c>
      <c r="C158" s="19">
        <f>('2023'!E14-'2023'!E2)+'2024'!E2</f>
        <v>121455.02564102566</v>
      </c>
      <c r="D158" s="20">
        <f t="shared" si="24"/>
        <v>15637793.725917928</v>
      </c>
      <c r="E158" s="20"/>
      <c r="F158" s="20"/>
      <c r="G158" s="16">
        <v>336052</v>
      </c>
      <c r="H158" s="28">
        <f t="shared" si="23"/>
        <v>48.208196528816103</v>
      </c>
      <c r="I158" s="24">
        <f t="shared" si="26"/>
        <v>48.208196528816103</v>
      </c>
      <c r="J158" s="24">
        <f t="shared" si="22"/>
        <v>48.22432011686675</v>
      </c>
      <c r="K158" s="25"/>
      <c r="L158" s="24">
        <v>0</v>
      </c>
      <c r="M158" s="21">
        <f t="shared" si="25"/>
        <v>0</v>
      </c>
    </row>
    <row r="159" spans="1:13" x14ac:dyDescent="0.35">
      <c r="A159" s="5">
        <f t="shared" si="27"/>
        <v>2024</v>
      </c>
      <c r="B159" s="5">
        <f t="shared" si="28"/>
        <v>2</v>
      </c>
      <c r="C159" s="19">
        <f>('2023'!E15-'2023'!E3)+'2024'!E3</f>
        <v>127110.88461538462</v>
      </c>
      <c r="D159" s="20">
        <f t="shared" si="24"/>
        <v>15652357.213097416</v>
      </c>
      <c r="E159" s="20"/>
      <c r="F159" s="20"/>
      <c r="G159" s="16">
        <v>336757</v>
      </c>
      <c r="H159" s="28">
        <f t="shared" si="23"/>
        <v>48.208196528816103</v>
      </c>
      <c r="I159" s="24">
        <f t="shared" si="26"/>
        <v>48.208196528816103</v>
      </c>
      <c r="J159" s="24">
        <f t="shared" si="22"/>
        <v>48.22432011686675</v>
      </c>
      <c r="K159" s="25"/>
      <c r="L159" s="24">
        <v>0</v>
      </c>
      <c r="M159" s="21">
        <f t="shared" si="25"/>
        <v>0</v>
      </c>
    </row>
    <row r="160" spans="1:13" x14ac:dyDescent="0.35">
      <c r="A160" s="5">
        <f t="shared" si="27"/>
        <v>2024</v>
      </c>
      <c r="B160" s="5">
        <f t="shared" si="28"/>
        <v>3</v>
      </c>
      <c r="C160" s="19">
        <f>('2023'!E16-'2023'!E4)+'2024'!E4</f>
        <v>132766.74358974359</v>
      </c>
      <c r="D160" s="20">
        <f t="shared" si="24"/>
        <v>15666920.700276906</v>
      </c>
      <c r="E160" s="20"/>
      <c r="F160" s="20"/>
      <c r="G160" s="16">
        <v>337445</v>
      </c>
      <c r="H160" s="28">
        <f t="shared" si="23"/>
        <v>48.208196528816103</v>
      </c>
      <c r="I160" s="24">
        <f t="shared" si="26"/>
        <v>48.208196528816103</v>
      </c>
      <c r="J160" s="24">
        <f t="shared" si="22"/>
        <v>48.22432011686675</v>
      </c>
      <c r="K160" s="25"/>
      <c r="L160" s="24">
        <v>0</v>
      </c>
      <c r="M160" s="21">
        <f t="shared" si="25"/>
        <v>0</v>
      </c>
    </row>
    <row r="161" spans="1:13" x14ac:dyDescent="0.35">
      <c r="A161" s="5">
        <f t="shared" si="27"/>
        <v>2024</v>
      </c>
      <c r="B161" s="5">
        <f t="shared" si="28"/>
        <v>4</v>
      </c>
      <c r="C161" s="19">
        <f>('2023'!E17-'2023'!E5)+'2024'!E5</f>
        <v>138422.60256410256</v>
      </c>
      <c r="D161" s="20">
        <f t="shared" si="24"/>
        <v>15681484.187456388</v>
      </c>
      <c r="E161" s="20"/>
      <c r="F161" s="20"/>
      <c r="G161" s="16">
        <v>338052</v>
      </c>
      <c r="H161" s="28">
        <f t="shared" si="23"/>
        <v>48.208196528816103</v>
      </c>
      <c r="I161" s="24">
        <f t="shared" si="26"/>
        <v>48.208196528816103</v>
      </c>
      <c r="J161" s="24">
        <f t="shared" si="22"/>
        <v>48.22432011686675</v>
      </c>
      <c r="K161" s="25"/>
      <c r="L161" s="24">
        <v>0</v>
      </c>
      <c r="M161" s="21">
        <f t="shared" si="25"/>
        <v>0</v>
      </c>
    </row>
    <row r="162" spans="1:13" x14ac:dyDescent="0.35">
      <c r="A162" s="5">
        <f t="shared" si="27"/>
        <v>2024</v>
      </c>
      <c r="B162" s="5">
        <f t="shared" si="28"/>
        <v>5</v>
      </c>
      <c r="C162" s="19">
        <f>('2023'!E18-'2023'!E6)+'2024'!E6</f>
        <v>144078.46153846156</v>
      </c>
      <c r="D162" s="20">
        <f t="shared" si="24"/>
        <v>15696047.674635878</v>
      </c>
      <c r="E162" s="20"/>
      <c r="F162" s="20"/>
      <c r="G162" s="16">
        <v>338260</v>
      </c>
      <c r="H162" s="28">
        <f t="shared" si="23"/>
        <v>48.208196528816103</v>
      </c>
      <c r="I162" s="24">
        <f t="shared" si="26"/>
        <v>48.208196528816103</v>
      </c>
      <c r="J162" s="24">
        <f t="shared" si="22"/>
        <v>48.22432011686675</v>
      </c>
      <c r="K162" s="25"/>
      <c r="L162" s="24">
        <v>0</v>
      </c>
      <c r="M162" s="21">
        <f t="shared" si="25"/>
        <v>0</v>
      </c>
    </row>
    <row r="163" spans="1:13" x14ac:dyDescent="0.35">
      <c r="A163" s="5">
        <f t="shared" si="27"/>
        <v>2024</v>
      </c>
      <c r="B163" s="5">
        <f t="shared" si="28"/>
        <v>6</v>
      </c>
      <c r="C163" s="19">
        <f>('2023'!E19-'2023'!E7)+'2024'!E7</f>
        <v>149734.3205128205</v>
      </c>
      <c r="D163" s="20">
        <f t="shared" si="24"/>
        <v>15710611.161815366</v>
      </c>
      <c r="E163" s="20"/>
      <c r="F163" s="20"/>
      <c r="G163" s="16">
        <v>338813</v>
      </c>
      <c r="H163" s="28">
        <f t="shared" si="23"/>
        <v>48.208196528816103</v>
      </c>
      <c r="I163" s="24">
        <f t="shared" si="26"/>
        <v>48.208196528816103</v>
      </c>
      <c r="J163" s="24">
        <f t="shared" si="22"/>
        <v>48.22432011686675</v>
      </c>
      <c r="K163" s="25"/>
      <c r="L163" s="24">
        <v>0</v>
      </c>
      <c r="M163" s="21">
        <f t="shared" si="25"/>
        <v>0</v>
      </c>
    </row>
    <row r="164" spans="1:13" x14ac:dyDescent="0.35">
      <c r="A164" s="5">
        <f t="shared" si="27"/>
        <v>2024</v>
      </c>
      <c r="B164" s="5">
        <f t="shared" si="28"/>
        <v>7</v>
      </c>
      <c r="C164" s="19">
        <f>('2023'!E20-'2023'!E8)+'2024'!E8</f>
        <v>155390.1794871795</v>
      </c>
      <c r="D164" s="20">
        <f t="shared" si="24"/>
        <v>15725174.64899485</v>
      </c>
      <c r="E164" s="20"/>
      <c r="F164" s="20"/>
      <c r="G164" s="16">
        <v>339391</v>
      </c>
      <c r="H164" s="28">
        <f t="shared" si="23"/>
        <v>48.208196528816103</v>
      </c>
      <c r="I164" s="24">
        <f t="shared" si="26"/>
        <v>48.208196528816103</v>
      </c>
      <c r="J164" s="24">
        <f t="shared" si="22"/>
        <v>48.22432011686675</v>
      </c>
      <c r="K164" s="25"/>
      <c r="L164" s="24">
        <v>0</v>
      </c>
      <c r="M164" s="21">
        <f t="shared" si="25"/>
        <v>0</v>
      </c>
    </row>
    <row r="165" spans="1:13" x14ac:dyDescent="0.35">
      <c r="A165" s="5">
        <f t="shared" si="27"/>
        <v>2024</v>
      </c>
      <c r="B165" s="5">
        <f t="shared" si="28"/>
        <v>8</v>
      </c>
      <c r="C165" s="19">
        <f>('2023'!E21-'2023'!E9)+'2024'!E9</f>
        <v>161046.03846153847</v>
      </c>
      <c r="D165" s="20">
        <f t="shared" si="24"/>
        <v>15739738.136174338</v>
      </c>
      <c r="E165" s="20"/>
      <c r="F165" s="20"/>
      <c r="G165" s="16">
        <v>339939</v>
      </c>
      <c r="H165" s="28">
        <f t="shared" si="23"/>
        <v>48.208196528816103</v>
      </c>
      <c r="I165" s="24">
        <f t="shared" si="26"/>
        <v>48.208196528816103</v>
      </c>
      <c r="J165" s="24">
        <f t="shared" si="22"/>
        <v>48.22432011686675</v>
      </c>
      <c r="K165" s="25"/>
      <c r="L165" s="24">
        <v>0</v>
      </c>
      <c r="M165" s="21">
        <f t="shared" si="25"/>
        <v>0</v>
      </c>
    </row>
    <row r="166" spans="1:13" x14ac:dyDescent="0.35">
      <c r="A166" s="5">
        <f t="shared" si="27"/>
        <v>2024</v>
      </c>
      <c r="B166" s="5">
        <f t="shared" si="28"/>
        <v>9</v>
      </c>
      <c r="C166" s="19">
        <f>('2023'!E22-'2023'!E10)+'2024'!E10</f>
        <v>166701.89743589744</v>
      </c>
      <c r="D166" s="20">
        <f t="shared" si="24"/>
        <v>15754301.623353828</v>
      </c>
      <c r="E166" s="20"/>
      <c r="F166" s="20"/>
      <c r="G166" s="16">
        <v>340722</v>
      </c>
      <c r="H166" s="28">
        <f t="shared" si="23"/>
        <v>48.208196528816103</v>
      </c>
      <c r="I166" s="24">
        <f t="shared" si="26"/>
        <v>48.208196528816103</v>
      </c>
      <c r="J166" s="24">
        <f t="shared" si="22"/>
        <v>48.22432011686675</v>
      </c>
      <c r="K166" s="25"/>
      <c r="L166" s="24">
        <v>0</v>
      </c>
      <c r="M166" s="21">
        <f t="shared" si="25"/>
        <v>0</v>
      </c>
    </row>
    <row r="167" spans="1:13" x14ac:dyDescent="0.35">
      <c r="A167" s="5">
        <f t="shared" si="27"/>
        <v>2024</v>
      </c>
      <c r="B167" s="5">
        <f t="shared" si="28"/>
        <v>10</v>
      </c>
      <c r="C167" s="19">
        <f>('2023'!E23-'2023'!E11)+'2024'!E11</f>
        <v>172357.75641025644</v>
      </c>
      <c r="D167" s="20">
        <f t="shared" si="24"/>
        <v>15768865.110533312</v>
      </c>
      <c r="E167" s="20"/>
      <c r="F167" s="20"/>
      <c r="G167" s="16">
        <v>341075</v>
      </c>
      <c r="H167" s="28">
        <f t="shared" si="23"/>
        <v>48.208196528816103</v>
      </c>
      <c r="I167" s="24">
        <f t="shared" si="26"/>
        <v>48.208196528816103</v>
      </c>
      <c r="J167" s="24">
        <f t="shared" si="22"/>
        <v>48.22432011686675</v>
      </c>
      <c r="K167" s="25"/>
      <c r="L167" s="24">
        <v>0</v>
      </c>
      <c r="M167" s="21">
        <f t="shared" si="25"/>
        <v>0</v>
      </c>
    </row>
    <row r="168" spans="1:13" x14ac:dyDescent="0.35">
      <c r="A168" s="5">
        <f t="shared" si="27"/>
        <v>2024</v>
      </c>
      <c r="B168" s="5">
        <f t="shared" si="28"/>
        <v>11</v>
      </c>
      <c r="C168" s="19">
        <f>('2023'!E24-'2023'!E12)+'2024'!E12</f>
        <v>178013.61538461538</v>
      </c>
      <c r="D168" s="20">
        <f t="shared" si="24"/>
        <v>15783428.5977128</v>
      </c>
      <c r="E168" s="20">
        <f>D168-$D$167</f>
        <v>14563.487179487944</v>
      </c>
      <c r="F168" s="20"/>
      <c r="G168" s="16">
        <v>341401</v>
      </c>
      <c r="H168" s="28">
        <f t="shared" si="23"/>
        <v>48.208196528816103</v>
      </c>
      <c r="I168" s="24">
        <f t="shared" si="26"/>
        <v>48.208196528816103</v>
      </c>
      <c r="J168" s="24">
        <f t="shared" si="22"/>
        <v>48.22432011686675</v>
      </c>
      <c r="K168" s="25"/>
      <c r="L168" s="24">
        <f>E168/G168</f>
        <v>4.2658009728993015E-2</v>
      </c>
      <c r="M168" s="21">
        <f t="shared" si="25"/>
        <v>14.563487179487943</v>
      </c>
    </row>
    <row r="169" spans="1:13" x14ac:dyDescent="0.35">
      <c r="A169" s="5">
        <f t="shared" si="27"/>
        <v>2024</v>
      </c>
      <c r="B169" s="5">
        <f t="shared" si="28"/>
        <v>12</v>
      </c>
      <c r="C169" s="19">
        <f>('2023'!E25-'2023'!E13)+'2024'!E13</f>
        <v>183669.47435897437</v>
      </c>
      <c r="D169" s="20">
        <f t="shared" si="24"/>
        <v>15797992.084892288</v>
      </c>
      <c r="E169" s="20">
        <f t="shared" ref="E169:E232" si="29">D169-$D$167</f>
        <v>29126.974358975887</v>
      </c>
      <c r="F169" s="20"/>
      <c r="G169" s="16">
        <v>341452</v>
      </c>
      <c r="H169" s="28">
        <f t="shared" si="23"/>
        <v>48.208196528816103</v>
      </c>
      <c r="I169" s="24">
        <f t="shared" si="26"/>
        <v>48.208196528816103</v>
      </c>
      <c r="J169" s="24">
        <f t="shared" si="22"/>
        <v>48.22432011686675</v>
      </c>
      <c r="K169" s="25"/>
      <c r="L169" s="24">
        <f t="shared" ref="L169:L199" si="30">E169/G169</f>
        <v>8.5303276475100123E-2</v>
      </c>
      <c r="M169" s="21">
        <f t="shared" si="25"/>
        <v>29.126974358975886</v>
      </c>
    </row>
    <row r="170" spans="1:13" x14ac:dyDescent="0.35">
      <c r="A170" s="5">
        <f t="shared" si="27"/>
        <v>2025</v>
      </c>
      <c r="B170" s="5">
        <f t="shared" si="28"/>
        <v>1</v>
      </c>
      <c r="C170" s="19">
        <f>('2024'!E14-'2024'!E2)+'2025'!E2</f>
        <v>313409.76282051281</v>
      </c>
      <c r="D170" s="20">
        <f>C170+D158</f>
        <v>15951203.48873844</v>
      </c>
      <c r="E170" s="20">
        <f t="shared" si="29"/>
        <v>182338.37820512801</v>
      </c>
      <c r="F170" s="20"/>
      <c r="G170" s="16">
        <v>341767</v>
      </c>
      <c r="H170" s="28">
        <f>H169</f>
        <v>48.208196528816103</v>
      </c>
      <c r="I170" s="24">
        <f t="shared" si="26"/>
        <v>48.208196528816103</v>
      </c>
      <c r="J170" s="24">
        <f t="shared" si="22"/>
        <v>48.22432011686675</v>
      </c>
      <c r="K170" s="25"/>
      <c r="L170" s="24">
        <f t="shared" si="30"/>
        <v>0.53351663035087649</v>
      </c>
      <c r="M170" s="21">
        <f t="shared" si="25"/>
        <v>182.33837820512801</v>
      </c>
    </row>
    <row r="171" spans="1:13" x14ac:dyDescent="0.35">
      <c r="A171" s="5">
        <f t="shared" si="27"/>
        <v>2025</v>
      </c>
      <c r="B171" s="5">
        <f t="shared" si="28"/>
        <v>2</v>
      </c>
      <c r="C171" s="19">
        <f>('2024'!E15-'2024'!E3)+'2025'!E3</f>
        <v>437494.19230769231</v>
      </c>
      <c r="D171" s="20">
        <f t="shared" si="24"/>
        <v>16089851.405405108</v>
      </c>
      <c r="E171" s="20">
        <f t="shared" si="29"/>
        <v>320986.29487179592</v>
      </c>
      <c r="F171" s="20"/>
      <c r="G171" s="16">
        <v>342469</v>
      </c>
      <c r="H171" s="28">
        <f t="shared" si="23"/>
        <v>48.208196528816103</v>
      </c>
      <c r="I171" s="24">
        <f t="shared" si="26"/>
        <v>48.208196528816103</v>
      </c>
      <c r="J171" s="24">
        <f t="shared" si="22"/>
        <v>48.22432011686675</v>
      </c>
      <c r="K171" s="25"/>
      <c r="L171" s="24">
        <f t="shared" si="30"/>
        <v>0.93727109569565692</v>
      </c>
      <c r="M171" s="21">
        <f t="shared" si="25"/>
        <v>320.98629487179591</v>
      </c>
    </row>
    <row r="172" spans="1:13" x14ac:dyDescent="0.35">
      <c r="A172" s="5">
        <f t="shared" si="27"/>
        <v>2025</v>
      </c>
      <c r="B172" s="5">
        <f t="shared" si="28"/>
        <v>3</v>
      </c>
      <c r="C172" s="19">
        <f>('2024'!E16-'2024'!E4)+'2025'!E4</f>
        <v>561578.62179487175</v>
      </c>
      <c r="D172" s="20">
        <f t="shared" si="24"/>
        <v>16228499.322071778</v>
      </c>
      <c r="E172" s="20">
        <f t="shared" si="29"/>
        <v>459634.21153846569</v>
      </c>
      <c r="F172" s="20"/>
      <c r="G172" s="16">
        <v>343129</v>
      </c>
      <c r="H172" s="28">
        <f t="shared" si="23"/>
        <v>48.208196528816103</v>
      </c>
      <c r="I172" s="24">
        <f t="shared" si="26"/>
        <v>48.208196528816103</v>
      </c>
      <c r="J172" s="24">
        <f t="shared" si="22"/>
        <v>48.22432011686675</v>
      </c>
      <c r="K172" s="25"/>
      <c r="L172" s="24">
        <f t="shared" si="30"/>
        <v>1.3395376419319431</v>
      </c>
      <c r="M172" s="21">
        <f t="shared" si="25"/>
        <v>459.63421153846571</v>
      </c>
    </row>
    <row r="173" spans="1:13" x14ac:dyDescent="0.35">
      <c r="A173" s="5">
        <f t="shared" si="27"/>
        <v>2025</v>
      </c>
      <c r="B173" s="5">
        <f t="shared" si="28"/>
        <v>4</v>
      </c>
      <c r="C173" s="19">
        <f>('2024'!E17-'2024'!E5)+'2025'!E5</f>
        <v>685663.05128205125</v>
      </c>
      <c r="D173" s="20">
        <f t="shared" si="24"/>
        <v>16367147.23873844</v>
      </c>
      <c r="E173" s="20">
        <f t="shared" si="29"/>
        <v>598282.12820512801</v>
      </c>
      <c r="F173" s="20"/>
      <c r="G173" s="16">
        <v>343533</v>
      </c>
      <c r="H173" s="28">
        <f t="shared" si="23"/>
        <v>48.208196528816103</v>
      </c>
      <c r="I173" s="24">
        <f t="shared" si="26"/>
        <v>48.208196528816103</v>
      </c>
      <c r="J173" s="24">
        <f t="shared" si="22"/>
        <v>48.22432011686675</v>
      </c>
      <c r="K173" s="25"/>
      <c r="L173" s="24">
        <f t="shared" si="30"/>
        <v>1.7415564973528832</v>
      </c>
      <c r="M173" s="21">
        <f t="shared" si="25"/>
        <v>598.28212820512806</v>
      </c>
    </row>
    <row r="174" spans="1:13" x14ac:dyDescent="0.35">
      <c r="A174" s="5">
        <f t="shared" si="27"/>
        <v>2025</v>
      </c>
      <c r="B174" s="5">
        <f t="shared" si="28"/>
        <v>5</v>
      </c>
      <c r="C174" s="19">
        <f>('2024'!E18-'2024'!E6)+'2025'!E6</f>
        <v>809747.48076923075</v>
      </c>
      <c r="D174" s="20">
        <f t="shared" si="24"/>
        <v>16505795.155405108</v>
      </c>
      <c r="E174" s="20">
        <f t="shared" si="29"/>
        <v>736930.04487179592</v>
      </c>
      <c r="F174" s="20"/>
      <c r="G174" s="16">
        <v>343938</v>
      </c>
      <c r="H174" s="28">
        <f t="shared" si="23"/>
        <v>48.208196528816103</v>
      </c>
      <c r="I174" s="24">
        <f t="shared" si="26"/>
        <v>48.208196528816103</v>
      </c>
      <c r="J174" s="24">
        <f t="shared" si="22"/>
        <v>48.22432011686675</v>
      </c>
      <c r="K174" s="25"/>
      <c r="L174" s="24">
        <f t="shared" si="30"/>
        <v>2.1426246732602849</v>
      </c>
      <c r="M174" s="21">
        <f t="shared" si="25"/>
        <v>736.93004487179587</v>
      </c>
    </row>
    <row r="175" spans="1:13" x14ac:dyDescent="0.35">
      <c r="A175" s="5">
        <f t="shared" si="27"/>
        <v>2025</v>
      </c>
      <c r="B175" s="5">
        <f t="shared" si="28"/>
        <v>6</v>
      </c>
      <c r="C175" s="19">
        <f>('2024'!E19-'2024'!E7)+'2025'!E7</f>
        <v>933831.91025641025</v>
      </c>
      <c r="D175" s="20">
        <f t="shared" si="24"/>
        <v>16644443.072071776</v>
      </c>
      <c r="E175" s="20">
        <f t="shared" si="29"/>
        <v>875577.96153846383</v>
      </c>
      <c r="F175" s="20"/>
      <c r="G175" s="16">
        <v>344318</v>
      </c>
      <c r="H175" s="28">
        <f>D175/G175</f>
        <v>48.340322237210302</v>
      </c>
      <c r="I175" s="24">
        <f t="shared" si="26"/>
        <v>48.340322237210302</v>
      </c>
      <c r="J175" s="24">
        <f t="shared" si="22"/>
        <v>48.22432011686675</v>
      </c>
      <c r="K175" s="25"/>
      <c r="L175" s="24">
        <f t="shared" si="30"/>
        <v>2.5429340363805082</v>
      </c>
      <c r="M175" s="21">
        <f t="shared" si="25"/>
        <v>875.5779615384638</v>
      </c>
    </row>
    <row r="176" spans="1:13" x14ac:dyDescent="0.35">
      <c r="A176" s="5">
        <f t="shared" si="27"/>
        <v>2025</v>
      </c>
      <c r="B176" s="5">
        <f t="shared" si="28"/>
        <v>7</v>
      </c>
      <c r="C176" s="19">
        <f>('2024'!E20-'2024'!E8)+'2025'!E8</f>
        <v>1057916.3397435897</v>
      </c>
      <c r="D176" s="20">
        <f>C176+D164</f>
        <v>16783090.98873844</v>
      </c>
      <c r="E176" s="20">
        <f t="shared" si="29"/>
        <v>1014225.878205128</v>
      </c>
      <c r="F176" s="20"/>
      <c r="G176" s="16">
        <v>344699</v>
      </c>
      <c r="H176" s="28">
        <f t="shared" ref="H176:H193" si="31">D176/G176</f>
        <v>48.689120040204472</v>
      </c>
      <c r="I176" s="24">
        <f t="shared" si="26"/>
        <v>48.689120040204472</v>
      </c>
      <c r="J176" s="24">
        <f t="shared" ref="J176:J239" si="32">J175</f>
        <v>48.22432011686675</v>
      </c>
      <c r="K176" s="25"/>
      <c r="L176" s="24">
        <f t="shared" si="30"/>
        <v>2.9423522499488772</v>
      </c>
      <c r="M176" s="21">
        <f t="shared" si="25"/>
        <v>1014.225878205128</v>
      </c>
    </row>
    <row r="177" spans="1:13" x14ac:dyDescent="0.35">
      <c r="A177" s="5">
        <f t="shared" si="27"/>
        <v>2025</v>
      </c>
      <c r="B177" s="5">
        <f t="shared" si="28"/>
        <v>8</v>
      </c>
      <c r="C177" s="19">
        <f>('2024'!E21-'2024'!E9)+'2025'!E9</f>
        <v>1182000.7692307692</v>
      </c>
      <c r="D177" s="20">
        <f t="shared" si="24"/>
        <v>16921738.905405108</v>
      </c>
      <c r="E177" s="20">
        <f t="shared" si="29"/>
        <v>1152873.7948717959</v>
      </c>
      <c r="F177" s="20"/>
      <c r="G177" s="16">
        <v>345080</v>
      </c>
      <c r="H177" s="28">
        <f t="shared" si="31"/>
        <v>49.037147633607013</v>
      </c>
      <c r="I177" s="24">
        <f t="shared" si="26"/>
        <v>49.037147633607013</v>
      </c>
      <c r="J177" s="24">
        <f t="shared" si="32"/>
        <v>48.22432011686675</v>
      </c>
      <c r="K177" s="25"/>
      <c r="L177" s="24">
        <f t="shared" si="30"/>
        <v>3.3408884747646805</v>
      </c>
      <c r="M177" s="21">
        <f t="shared" si="25"/>
        <v>1152.873794871796</v>
      </c>
    </row>
    <row r="178" spans="1:13" x14ac:dyDescent="0.35">
      <c r="A178" s="5">
        <f t="shared" si="27"/>
        <v>2025</v>
      </c>
      <c r="B178" s="5">
        <f t="shared" si="28"/>
        <v>9</v>
      </c>
      <c r="C178" s="19">
        <f>('2024'!E22-'2024'!E10)+'2025'!E10</f>
        <v>1306085.1987179487</v>
      </c>
      <c r="D178" s="20">
        <f t="shared" si="24"/>
        <v>17060386.822071776</v>
      </c>
      <c r="E178" s="20">
        <f t="shared" si="29"/>
        <v>1291521.7115384638</v>
      </c>
      <c r="F178" s="20"/>
      <c r="G178" s="16">
        <v>345437</v>
      </c>
      <c r="H178" s="28">
        <f t="shared" si="31"/>
        <v>49.387838656750077</v>
      </c>
      <c r="I178" s="24">
        <f t="shared" si="26"/>
        <v>49.387838656750077</v>
      </c>
      <c r="J178" s="24">
        <f t="shared" si="32"/>
        <v>48.22432011686675</v>
      </c>
      <c r="K178" s="25"/>
      <c r="L178" s="24">
        <f t="shared" si="30"/>
        <v>3.738805372726326</v>
      </c>
      <c r="M178" s="21">
        <f t="shared" si="25"/>
        <v>1291.5217115384639</v>
      </c>
    </row>
    <row r="179" spans="1:13" x14ac:dyDescent="0.35">
      <c r="A179" s="5">
        <f t="shared" si="27"/>
        <v>2025</v>
      </c>
      <c r="B179" s="5">
        <f t="shared" si="28"/>
        <v>10</v>
      </c>
      <c r="C179" s="19">
        <f>('2024'!E23-'2024'!E11)+'2025'!E11</f>
        <v>1430169.6282051282</v>
      </c>
      <c r="D179" s="20">
        <f t="shared" si="24"/>
        <v>17199034.73873844</v>
      </c>
      <c r="E179" s="20">
        <f>D179-$D$167</f>
        <v>1430169.628205128</v>
      </c>
      <c r="F179" s="20"/>
      <c r="G179" s="16">
        <v>345795</v>
      </c>
      <c r="H179" s="28">
        <f t="shared" si="31"/>
        <v>49.737661732351363</v>
      </c>
      <c r="I179" s="24">
        <f t="shared" si="26"/>
        <v>49.737661732351363</v>
      </c>
      <c r="J179" s="24">
        <f t="shared" si="32"/>
        <v>48.22432011686675</v>
      </c>
      <c r="K179" s="25"/>
      <c r="L179" s="24">
        <f t="shared" si="30"/>
        <v>4.1358886860860569</v>
      </c>
      <c r="M179" s="21">
        <f t="shared" si="25"/>
        <v>1430.169628205128</v>
      </c>
    </row>
    <row r="180" spans="1:13" x14ac:dyDescent="0.35">
      <c r="A180" s="5">
        <f t="shared" si="27"/>
        <v>2025</v>
      </c>
      <c r="B180" s="5">
        <f t="shared" si="28"/>
        <v>11</v>
      </c>
      <c r="C180" s="19">
        <f>('2024'!E24-'2024'!E12)+'2025'!E12</f>
        <v>1554254.0576923075</v>
      </c>
      <c r="D180" s="20">
        <f t="shared" si="24"/>
        <v>17337682.655405108</v>
      </c>
      <c r="E180" s="20">
        <f t="shared" si="29"/>
        <v>1568817.5448717959</v>
      </c>
      <c r="F180" s="20"/>
      <c r="G180" s="16">
        <v>346152</v>
      </c>
      <c r="H180" s="28">
        <f t="shared" si="31"/>
        <v>50.086905912446291</v>
      </c>
      <c r="I180" s="24">
        <f t="shared" si="26"/>
        <v>50.086905912446291</v>
      </c>
      <c r="J180" s="24">
        <f t="shared" si="32"/>
        <v>48.22432011686675</v>
      </c>
      <c r="K180" s="25"/>
      <c r="L180" s="24">
        <f t="shared" si="30"/>
        <v>4.5321637456140538</v>
      </c>
      <c r="M180" s="21">
        <f t="shared" si="25"/>
        <v>1568.8175448717959</v>
      </c>
    </row>
    <row r="181" spans="1:13" x14ac:dyDescent="0.35">
      <c r="A181" s="5">
        <f t="shared" si="27"/>
        <v>2025</v>
      </c>
      <c r="B181" s="5">
        <f t="shared" si="28"/>
        <v>12</v>
      </c>
      <c r="C181" s="19">
        <f>('2024'!E25-'2024'!E13)+'2025'!E13</f>
        <v>1678338.4871794872</v>
      </c>
      <c r="D181" s="20">
        <f t="shared" si="24"/>
        <v>17476330.572071776</v>
      </c>
      <c r="E181" s="20">
        <f t="shared" si="29"/>
        <v>1707465.4615384638</v>
      </c>
      <c r="F181" s="20"/>
      <c r="G181" s="16">
        <v>346473</v>
      </c>
      <c r="H181" s="28">
        <f t="shared" si="31"/>
        <v>50.440670909628672</v>
      </c>
      <c r="I181" s="24">
        <f t="shared" si="26"/>
        <v>50.440670909628672</v>
      </c>
      <c r="J181" s="24">
        <f t="shared" si="32"/>
        <v>48.22432011686675</v>
      </c>
      <c r="K181" s="25"/>
      <c r="L181" s="24">
        <f t="shared" si="30"/>
        <v>4.928134260212091</v>
      </c>
      <c r="M181" s="21">
        <f t="shared" si="25"/>
        <v>1707.4654615384638</v>
      </c>
    </row>
    <row r="182" spans="1:13" x14ac:dyDescent="0.35">
      <c r="A182" s="5">
        <f t="shared" si="27"/>
        <v>2026</v>
      </c>
      <c r="B182" s="5">
        <f t="shared" si="28"/>
        <v>1</v>
      </c>
      <c r="C182" s="19">
        <f>('2025'!E14-'2025'!E2)+'2026'!E2</f>
        <v>1806551.1666666667</v>
      </c>
      <c r="D182" s="20">
        <f t="shared" si="24"/>
        <v>17757754.655405108</v>
      </c>
      <c r="E182" s="20">
        <f t="shared" si="29"/>
        <v>1988889.5448717959</v>
      </c>
      <c r="F182" s="20"/>
      <c r="G182" s="16">
        <v>346794</v>
      </c>
      <c r="H182" s="28">
        <f t="shared" si="31"/>
        <v>51.2054841070062</v>
      </c>
      <c r="I182" s="24">
        <f t="shared" si="26"/>
        <v>51.2054841070062</v>
      </c>
      <c r="J182" s="24">
        <f t="shared" si="32"/>
        <v>48.22432011686675</v>
      </c>
      <c r="L182" s="24">
        <f t="shared" si="30"/>
        <v>5.7350748423323239</v>
      </c>
      <c r="M182" s="21">
        <f t="shared" si="25"/>
        <v>1988.889544871796</v>
      </c>
    </row>
    <row r="183" spans="1:13" x14ac:dyDescent="0.35">
      <c r="A183" s="5">
        <f t="shared" si="27"/>
        <v>2026</v>
      </c>
      <c r="B183" s="5">
        <f t="shared" si="28"/>
        <v>2</v>
      </c>
      <c r="C183" s="19">
        <f>('2025'!E15-'2025'!E3)+'2026'!E3</f>
        <v>1810679.4166666667</v>
      </c>
      <c r="D183" s="20">
        <f t="shared" si="24"/>
        <v>17900530.822071776</v>
      </c>
      <c r="E183" s="20">
        <f t="shared" si="29"/>
        <v>2131665.7115384638</v>
      </c>
      <c r="F183" s="20"/>
      <c r="G183" s="16">
        <v>347115</v>
      </c>
      <c r="H183" s="28">
        <f t="shared" si="31"/>
        <v>51.569453414781201</v>
      </c>
      <c r="I183" s="24">
        <f t="shared" si="26"/>
        <v>51.569453414781201</v>
      </c>
      <c r="J183" s="24">
        <f t="shared" si="32"/>
        <v>48.22432011686675</v>
      </c>
      <c r="L183" s="24">
        <f t="shared" si="30"/>
        <v>6.1410936189403049</v>
      </c>
      <c r="M183" s="21">
        <f t="shared" si="25"/>
        <v>2131.6657115384637</v>
      </c>
    </row>
    <row r="184" spans="1:13" x14ac:dyDescent="0.35">
      <c r="A184" s="5">
        <f t="shared" si="27"/>
        <v>2026</v>
      </c>
      <c r="B184" s="5">
        <f t="shared" si="28"/>
        <v>3</v>
      </c>
      <c r="C184" s="19">
        <f>('2025'!E16-'2025'!E4)+'2026'!E4</f>
        <v>1814807.6666666667</v>
      </c>
      <c r="D184" s="20">
        <f t="shared" si="24"/>
        <v>18043306.988738444</v>
      </c>
      <c r="E184" s="20">
        <f t="shared" si="29"/>
        <v>2274441.8782051317</v>
      </c>
      <c r="F184" s="20"/>
      <c r="G184" s="16">
        <v>347417</v>
      </c>
      <c r="H184" s="28">
        <f t="shared" si="31"/>
        <v>51.935590338810258</v>
      </c>
      <c r="I184" s="24">
        <f t="shared" si="26"/>
        <v>51.935590338810258</v>
      </c>
      <c r="J184" s="24">
        <f t="shared" si="32"/>
        <v>48.22432011686675</v>
      </c>
      <c r="L184" s="24">
        <f t="shared" si="30"/>
        <v>6.5467201610892145</v>
      </c>
      <c r="M184" s="21">
        <f t="shared" si="25"/>
        <v>2274.4418782051316</v>
      </c>
    </row>
    <row r="185" spans="1:13" x14ac:dyDescent="0.35">
      <c r="A185" s="5">
        <f t="shared" si="27"/>
        <v>2026</v>
      </c>
      <c r="B185" s="5">
        <f t="shared" si="28"/>
        <v>4</v>
      </c>
      <c r="C185" s="19">
        <f>('2025'!E17-'2025'!E5)+'2026'!E5</f>
        <v>1818935.9166666665</v>
      </c>
      <c r="D185" s="20">
        <f t="shared" si="24"/>
        <v>18186083.155405108</v>
      </c>
      <c r="E185" s="20">
        <f t="shared" si="29"/>
        <v>2417218.0448717959</v>
      </c>
      <c r="F185" s="20"/>
      <c r="G185" s="16">
        <v>347718</v>
      </c>
      <c r="H185" s="28">
        <f t="shared" si="31"/>
        <v>52.301241682642569</v>
      </c>
      <c r="I185" s="24">
        <f t="shared" si="26"/>
        <v>52.301241682642569</v>
      </c>
      <c r="J185" s="24">
        <f t="shared" si="32"/>
        <v>48.22432011686675</v>
      </c>
      <c r="L185" s="24">
        <f t="shared" si="30"/>
        <v>6.9516621080064764</v>
      </c>
      <c r="M185" s="21">
        <f t="shared" si="25"/>
        <v>2417.2180448717959</v>
      </c>
    </row>
    <row r="186" spans="1:13" x14ac:dyDescent="0.35">
      <c r="A186" s="5">
        <f t="shared" si="27"/>
        <v>2026</v>
      </c>
      <c r="B186" s="5">
        <f t="shared" si="28"/>
        <v>5</v>
      </c>
      <c r="C186" s="19">
        <f>('2025'!E18-'2025'!E6)+'2026'!E6</f>
        <v>1823064.166666667</v>
      </c>
      <c r="D186" s="20">
        <f t="shared" ref="D186:D241" si="33">C186+D174</f>
        <v>18328859.322071776</v>
      </c>
      <c r="E186" s="20">
        <f t="shared" si="29"/>
        <v>2559994.2115384638</v>
      </c>
      <c r="F186" s="20"/>
      <c r="G186" s="16">
        <v>348020</v>
      </c>
      <c r="H186" s="28">
        <f t="shared" si="31"/>
        <v>52.666109195080097</v>
      </c>
      <c r="I186" s="24">
        <f t="shared" si="26"/>
        <v>52.666109195080097</v>
      </c>
      <c r="J186" s="24">
        <f t="shared" si="32"/>
        <v>48.22432011686675</v>
      </c>
      <c r="L186" s="24">
        <f t="shared" si="30"/>
        <v>7.355882453705143</v>
      </c>
      <c r="M186" s="21">
        <f t="shared" si="25"/>
        <v>2559.9942115384638</v>
      </c>
    </row>
    <row r="187" spans="1:13" x14ac:dyDescent="0.35">
      <c r="A187" s="5">
        <f t="shared" si="27"/>
        <v>2026</v>
      </c>
      <c r="B187" s="5">
        <f t="shared" si="28"/>
        <v>6</v>
      </c>
      <c r="C187" s="19">
        <f>('2025'!E19-'2025'!E7)+'2026'!E7</f>
        <v>1827192.4166666667</v>
      </c>
      <c r="D187" s="20">
        <f t="shared" si="33"/>
        <v>18471635.488738444</v>
      </c>
      <c r="E187" s="20">
        <f t="shared" si="29"/>
        <v>2702770.3782051317</v>
      </c>
      <c r="F187" s="20"/>
      <c r="G187" s="16">
        <v>348308</v>
      </c>
      <c r="H187" s="28">
        <f t="shared" si="31"/>
        <v>53.032475535268908</v>
      </c>
      <c r="I187" s="24">
        <f t="shared" si="26"/>
        <v>53.032475535268908</v>
      </c>
      <c r="J187" s="24">
        <f t="shared" si="32"/>
        <v>48.22432011686675</v>
      </c>
      <c r="L187" s="24">
        <f t="shared" si="30"/>
        <v>7.7597137539336787</v>
      </c>
      <c r="M187" s="21">
        <f t="shared" si="25"/>
        <v>2702.7703782051317</v>
      </c>
    </row>
    <row r="188" spans="1:13" x14ac:dyDescent="0.35">
      <c r="A188" s="5">
        <f t="shared" si="27"/>
        <v>2026</v>
      </c>
      <c r="B188" s="5">
        <f t="shared" si="28"/>
        <v>7</v>
      </c>
      <c r="C188" s="19">
        <f>('2025'!E20-'2025'!E8)+'2026'!E8</f>
        <v>1831320.6666666667</v>
      </c>
      <c r="D188" s="20">
        <f t="shared" si="33"/>
        <v>18614411.655405108</v>
      </c>
      <c r="E188" s="20">
        <f t="shared" si="29"/>
        <v>2845546.5448717959</v>
      </c>
      <c r="F188" s="20"/>
      <c r="G188" s="16">
        <v>348597</v>
      </c>
      <c r="H188" s="28">
        <f t="shared" si="31"/>
        <v>53.398083332343958</v>
      </c>
      <c r="I188" s="24">
        <f t="shared" si="26"/>
        <v>53.398083332343958</v>
      </c>
      <c r="J188" s="24">
        <f t="shared" si="32"/>
        <v>48.22432011686675</v>
      </c>
      <c r="L188" s="24">
        <f t="shared" si="30"/>
        <v>8.1628543701517682</v>
      </c>
      <c r="M188" s="21">
        <f t="shared" si="25"/>
        <v>2845.546544871796</v>
      </c>
    </row>
    <row r="189" spans="1:13" x14ac:dyDescent="0.35">
      <c r="A189" s="5">
        <f t="shared" si="27"/>
        <v>2026</v>
      </c>
      <c r="B189" s="5">
        <f t="shared" si="28"/>
        <v>8</v>
      </c>
      <c r="C189" s="19">
        <f>('2025'!E21-'2025'!E9)+'2026'!E9</f>
        <v>1835448.9166666667</v>
      </c>
      <c r="D189" s="20">
        <f t="shared" si="33"/>
        <v>18757187.822071776</v>
      </c>
      <c r="E189" s="20">
        <f t="shared" si="29"/>
        <v>2988322.7115384638</v>
      </c>
      <c r="F189" s="20"/>
      <c r="G189" s="16">
        <v>348885</v>
      </c>
      <c r="H189" s="28">
        <f t="shared" si="31"/>
        <v>53.763239526124011</v>
      </c>
      <c r="I189" s="24">
        <f t="shared" si="26"/>
        <v>53.763239526124011</v>
      </c>
      <c r="J189" s="24">
        <f t="shared" si="32"/>
        <v>48.22432011686675</v>
      </c>
      <c r="L189" s="24">
        <f t="shared" si="30"/>
        <v>8.5653516532337708</v>
      </c>
      <c r="M189" s="21">
        <f t="shared" si="25"/>
        <v>2988.3227115384643</v>
      </c>
    </row>
    <row r="190" spans="1:13" x14ac:dyDescent="0.35">
      <c r="A190" s="5">
        <f t="shared" si="27"/>
        <v>2026</v>
      </c>
      <c r="B190" s="5">
        <f t="shared" si="28"/>
        <v>9</v>
      </c>
      <c r="C190" s="19">
        <f>('2025'!E22-'2025'!E10)+'2026'!E10</f>
        <v>1839577.1666666667</v>
      </c>
      <c r="D190" s="20">
        <f>C190+D178</f>
        <v>18899963.988738444</v>
      </c>
      <c r="E190" s="20">
        <f t="shared" si="29"/>
        <v>3131098.8782051317</v>
      </c>
      <c r="F190" s="20"/>
      <c r="G190" s="16">
        <v>349166</v>
      </c>
      <c r="H190" s="28">
        <f t="shared" si="31"/>
        <v>54.128878495438968</v>
      </c>
      <c r="I190" s="24">
        <f t="shared" si="26"/>
        <v>54.128878495438968</v>
      </c>
      <c r="J190" s="24">
        <f t="shared" si="32"/>
        <v>48.22432011686675</v>
      </c>
      <c r="L190" s="24">
        <f t="shared" si="30"/>
        <v>8.9673647440046622</v>
      </c>
      <c r="M190" s="21">
        <f t="shared" si="25"/>
        <v>3131.0988782051318</v>
      </c>
    </row>
    <row r="191" spans="1:13" x14ac:dyDescent="0.35">
      <c r="A191" s="5">
        <f t="shared" si="27"/>
        <v>2026</v>
      </c>
      <c r="B191" s="5">
        <f t="shared" si="28"/>
        <v>10</v>
      </c>
      <c r="C191" s="19">
        <f>('2025'!E23-'2025'!E11)+'2026'!E11</f>
        <v>1843705.4166666667</v>
      </c>
      <c r="D191" s="20">
        <f t="shared" si="33"/>
        <v>19042740.155405108</v>
      </c>
      <c r="E191" s="20">
        <f t="shared" si="29"/>
        <v>3273875.0448717959</v>
      </c>
      <c r="F191" s="20"/>
      <c r="G191" s="16">
        <v>349447</v>
      </c>
      <c r="H191" s="28">
        <f t="shared" si="31"/>
        <v>54.493929423932983</v>
      </c>
      <c r="I191" s="24">
        <f t="shared" si="26"/>
        <v>54.493929423932983</v>
      </c>
      <c r="J191" s="24">
        <f t="shared" si="32"/>
        <v>48.22432011686675</v>
      </c>
      <c r="L191" s="24">
        <f t="shared" si="30"/>
        <v>9.3687312950799289</v>
      </c>
      <c r="M191" s="21">
        <f t="shared" si="25"/>
        <v>3273.875044871796</v>
      </c>
    </row>
    <row r="192" spans="1:13" x14ac:dyDescent="0.35">
      <c r="A192" s="5">
        <f t="shared" si="27"/>
        <v>2026</v>
      </c>
      <c r="B192" s="5">
        <f t="shared" si="28"/>
        <v>11</v>
      </c>
      <c r="C192" s="19">
        <f>('2025'!E24-'2025'!E12)+'2026'!E12</f>
        <v>1847833.6666666667</v>
      </c>
      <c r="D192" s="20">
        <f t="shared" si="33"/>
        <v>19185516.322071776</v>
      </c>
      <c r="E192" s="20">
        <f t="shared" si="29"/>
        <v>3416651.2115384638</v>
      </c>
      <c r="F192" s="20"/>
      <c r="G192" s="16">
        <v>349728</v>
      </c>
      <c r="H192" s="28">
        <f t="shared" si="31"/>
        <v>54.858393729045929</v>
      </c>
      <c r="I192" s="24">
        <f t="shared" si="26"/>
        <v>54.858393729045929</v>
      </c>
      <c r="J192" s="24">
        <f t="shared" si="32"/>
        <v>48.22432011686675</v>
      </c>
      <c r="L192" s="24">
        <f t="shared" si="30"/>
        <v>9.7694528649077679</v>
      </c>
      <c r="M192" s="21">
        <f t="shared" si="25"/>
        <v>3416.6512115384639</v>
      </c>
    </row>
    <row r="193" spans="1:13" x14ac:dyDescent="0.35">
      <c r="A193" s="5">
        <f t="shared" si="27"/>
        <v>2026</v>
      </c>
      <c r="B193" s="5">
        <f t="shared" si="28"/>
        <v>12</v>
      </c>
      <c r="C193" s="19">
        <f>('2025'!E25-'2025'!E13)+'2026'!E13</f>
        <v>1851961.9166666667</v>
      </c>
      <c r="D193" s="20">
        <f t="shared" si="33"/>
        <v>19328292.488738444</v>
      </c>
      <c r="E193" s="20">
        <f t="shared" si="29"/>
        <v>3559427.3782051317</v>
      </c>
      <c r="F193" s="20"/>
      <c r="G193" s="16">
        <v>350016</v>
      </c>
      <c r="H193" s="28">
        <f t="shared" si="31"/>
        <v>55.221168428695954</v>
      </c>
      <c r="I193" s="24">
        <f t="shared" si="26"/>
        <v>55.221168428695954</v>
      </c>
      <c r="J193" s="24">
        <f t="shared" si="32"/>
        <v>48.22432011686675</v>
      </c>
      <c r="L193" s="24">
        <f t="shared" si="30"/>
        <v>10.16932762560892</v>
      </c>
      <c r="M193" s="21">
        <f t="shared" si="25"/>
        <v>3559.4273782051318</v>
      </c>
    </row>
    <row r="194" spans="1:13" x14ac:dyDescent="0.35">
      <c r="A194" s="5">
        <f t="shared" si="27"/>
        <v>2027</v>
      </c>
      <c r="B194" s="5">
        <f t="shared" si="28"/>
        <v>1</v>
      </c>
      <c r="C194" s="19">
        <f>('2026'!E14-'2026'!E2)+'2027'!E2</f>
        <v>1860542.8717948718</v>
      </c>
      <c r="D194" s="20">
        <f t="shared" si="33"/>
        <v>19618297.52719998</v>
      </c>
      <c r="E194" s="20">
        <f t="shared" si="29"/>
        <v>3849432.4166666679</v>
      </c>
      <c r="F194" s="20"/>
      <c r="G194" s="16">
        <v>350304</v>
      </c>
      <c r="H194" s="28">
        <f t="shared" ref="H194:H241" si="34">D194/G194</f>
        <v>56.003635491458787</v>
      </c>
      <c r="I194" s="24">
        <f t="shared" si="26"/>
        <v>56.003635491458787</v>
      </c>
      <c r="J194" s="24">
        <f t="shared" si="32"/>
        <v>48.22432011686675</v>
      </c>
      <c r="L194" s="24">
        <f t="shared" si="30"/>
        <v>10.988833746307971</v>
      </c>
      <c r="M194" s="21">
        <f t="shared" ref="M194:M241" si="35">L194*G194/1000</f>
        <v>3849.4324166666675</v>
      </c>
    </row>
    <row r="195" spans="1:13" x14ac:dyDescent="0.35">
      <c r="A195" s="5">
        <f t="shared" si="27"/>
        <v>2027</v>
      </c>
      <c r="B195" s="5">
        <f t="shared" si="28"/>
        <v>2</v>
      </c>
      <c r="C195" s="19">
        <f>('2026'!E15-'2026'!E3)+'2027'!E3</f>
        <v>1864995.576923077</v>
      </c>
      <c r="D195" s="20">
        <f t="shared" si="33"/>
        <v>19765526.398994852</v>
      </c>
      <c r="E195" s="20">
        <f t="shared" si="29"/>
        <v>3996661.2884615399</v>
      </c>
      <c r="F195" s="20"/>
      <c r="G195" s="16">
        <v>350592</v>
      </c>
      <c r="H195" s="28">
        <f t="shared" si="34"/>
        <v>56.377573929225001</v>
      </c>
      <c r="I195" s="24">
        <f t="shared" ref="I195:I241" si="36">H195</f>
        <v>56.377573929225001</v>
      </c>
      <c r="J195" s="24">
        <f t="shared" si="32"/>
        <v>48.22432011686675</v>
      </c>
      <c r="L195" s="24">
        <f t="shared" si="30"/>
        <v>11.399750389231757</v>
      </c>
      <c r="M195" s="21">
        <f t="shared" si="35"/>
        <v>3996.6612884615402</v>
      </c>
    </row>
    <row r="196" spans="1:13" x14ac:dyDescent="0.35">
      <c r="A196" s="5">
        <f t="shared" si="27"/>
        <v>2027</v>
      </c>
      <c r="B196" s="5">
        <f t="shared" si="28"/>
        <v>3</v>
      </c>
      <c r="C196" s="19">
        <f>('2026'!E16-'2026'!E4)+'2027'!E4</f>
        <v>1869448.282051282</v>
      </c>
      <c r="D196" s="20">
        <f t="shared" si="33"/>
        <v>19912755.270789728</v>
      </c>
      <c r="E196" s="20">
        <f t="shared" si="29"/>
        <v>4143890.1602564156</v>
      </c>
      <c r="F196" s="20"/>
      <c r="G196" s="16">
        <v>350884</v>
      </c>
      <c r="H196" s="28">
        <f t="shared" si="34"/>
        <v>56.750251566870325</v>
      </c>
      <c r="I196" s="24">
        <f t="shared" si="36"/>
        <v>56.750251566870325</v>
      </c>
      <c r="J196" s="24">
        <f t="shared" si="32"/>
        <v>48.22432011686675</v>
      </c>
      <c r="L196" s="24">
        <f t="shared" si="30"/>
        <v>11.809857845488581</v>
      </c>
      <c r="M196" s="21">
        <f t="shared" si="35"/>
        <v>4143.8901602564156</v>
      </c>
    </row>
    <row r="197" spans="1:13" x14ac:dyDescent="0.35">
      <c r="A197" s="5">
        <f t="shared" si="27"/>
        <v>2027</v>
      </c>
      <c r="B197" s="5">
        <f t="shared" si="28"/>
        <v>4</v>
      </c>
      <c r="C197" s="19">
        <f>('2026'!E17-'2026'!E5)+'2027'!E5</f>
        <v>1873900.987179487</v>
      </c>
      <c r="D197" s="20">
        <f t="shared" si="33"/>
        <v>20059984.142584596</v>
      </c>
      <c r="E197" s="20">
        <f t="shared" si="29"/>
        <v>4291119.0320512839</v>
      </c>
      <c r="F197" s="20"/>
      <c r="G197" s="16">
        <v>351175</v>
      </c>
      <c r="H197" s="28">
        <f t="shared" si="34"/>
        <v>57.122472108164295</v>
      </c>
      <c r="I197" s="24">
        <f t="shared" si="36"/>
        <v>57.122472108164295</v>
      </c>
      <c r="J197" s="24">
        <f t="shared" si="32"/>
        <v>48.22432011686675</v>
      </c>
      <c r="L197" s="24">
        <f t="shared" si="30"/>
        <v>12.219318095112932</v>
      </c>
      <c r="M197" s="21">
        <f t="shared" si="35"/>
        <v>4291.1190320512842</v>
      </c>
    </row>
    <row r="198" spans="1:13" x14ac:dyDescent="0.35">
      <c r="A198" s="5">
        <f t="shared" si="27"/>
        <v>2027</v>
      </c>
      <c r="B198" s="5">
        <f t="shared" si="28"/>
        <v>5</v>
      </c>
      <c r="C198" s="19">
        <f>('2026'!E18-'2026'!E6)+'2027'!E6</f>
        <v>1878353.6923076925</v>
      </c>
      <c r="D198" s="20">
        <f t="shared" si="33"/>
        <v>20207213.014379468</v>
      </c>
      <c r="E198" s="20">
        <f t="shared" si="29"/>
        <v>4438347.9038461559</v>
      </c>
      <c r="F198" s="20"/>
      <c r="G198" s="16">
        <v>351467</v>
      </c>
      <c r="H198" s="28">
        <f t="shared" si="34"/>
        <v>57.493912698431053</v>
      </c>
      <c r="I198" s="24">
        <f t="shared" si="36"/>
        <v>57.493912698431053</v>
      </c>
      <c r="J198" s="24">
        <f t="shared" si="32"/>
        <v>48.22432011686675</v>
      </c>
      <c r="L198" s="24">
        <f t="shared" si="30"/>
        <v>12.628064381140067</v>
      </c>
      <c r="M198" s="21">
        <f t="shared" si="35"/>
        <v>4438.3479038461555</v>
      </c>
    </row>
    <row r="199" spans="1:13" x14ac:dyDescent="0.35">
      <c r="A199" s="5">
        <f t="shared" si="27"/>
        <v>2027</v>
      </c>
      <c r="B199" s="5">
        <f t="shared" si="28"/>
        <v>6</v>
      </c>
      <c r="C199" s="19">
        <f>('2026'!E19-'2026'!E7)+'2027'!E7</f>
        <v>1882806.3974358975</v>
      </c>
      <c r="D199" s="20">
        <f t="shared" si="33"/>
        <v>20354441.88617434</v>
      </c>
      <c r="E199" s="20">
        <f t="shared" si="29"/>
        <v>4585576.7756410278</v>
      </c>
      <c r="F199" s="20"/>
      <c r="G199" s="16">
        <v>351760</v>
      </c>
      <c r="H199" s="28">
        <f t="shared" si="34"/>
        <v>57.864572112162669</v>
      </c>
      <c r="I199" s="24">
        <f t="shared" si="36"/>
        <v>57.864572112162669</v>
      </c>
      <c r="J199" s="24">
        <f t="shared" si="32"/>
        <v>48.22432011686675</v>
      </c>
      <c r="L199" s="24">
        <f t="shared" si="30"/>
        <v>13.03609499556808</v>
      </c>
      <c r="M199" s="21">
        <f t="shared" si="35"/>
        <v>4585.5767756410278</v>
      </c>
    </row>
    <row r="200" spans="1:13" x14ac:dyDescent="0.35">
      <c r="A200" s="5">
        <f t="shared" si="27"/>
        <v>2027</v>
      </c>
      <c r="B200" s="5">
        <f t="shared" si="28"/>
        <v>7</v>
      </c>
      <c r="C200" s="19">
        <f>('2026'!E20-'2026'!E8)+'2027'!E8</f>
        <v>1887259.1025641025</v>
      </c>
      <c r="D200" s="20">
        <f t="shared" si="33"/>
        <v>20501670.757969212</v>
      </c>
      <c r="E200" s="20">
        <f t="shared" si="29"/>
        <v>4732805.6474358998</v>
      </c>
      <c r="F200" s="20"/>
      <c r="G200" s="16">
        <v>352052</v>
      </c>
      <c r="H200" s="28">
        <f t="shared" si="34"/>
        <v>58.234779969916978</v>
      </c>
      <c r="I200" s="24">
        <f t="shared" si="36"/>
        <v>58.234779969916978</v>
      </c>
      <c r="J200" s="24">
        <f t="shared" si="32"/>
        <v>48.22432011686675</v>
      </c>
      <c r="L200" s="24">
        <f t="shared" ref="L200:L232" si="37">E200/G200</f>
        <v>13.443484619987672</v>
      </c>
      <c r="M200" s="21">
        <f t="shared" si="35"/>
        <v>4732.8056474359</v>
      </c>
    </row>
    <row r="201" spans="1:13" x14ac:dyDescent="0.35">
      <c r="A201" s="5">
        <f t="shared" si="27"/>
        <v>2027</v>
      </c>
      <c r="B201" s="5">
        <f t="shared" si="28"/>
        <v>8</v>
      </c>
      <c r="C201" s="19">
        <f>('2026'!E21-'2026'!E9)+'2027'!E9</f>
        <v>1891711.8076923077</v>
      </c>
      <c r="D201" s="20">
        <f t="shared" si="33"/>
        <v>20648899.629764084</v>
      </c>
      <c r="E201" s="20">
        <f t="shared" si="29"/>
        <v>4880034.5192307718</v>
      </c>
      <c r="F201" s="20"/>
      <c r="G201" s="16">
        <v>352344</v>
      </c>
      <c r="H201" s="28">
        <f t="shared" si="34"/>
        <v>58.604374218843184</v>
      </c>
      <c r="I201" s="24">
        <f t="shared" si="36"/>
        <v>58.604374218843184</v>
      </c>
      <c r="J201" s="24">
        <f t="shared" si="32"/>
        <v>48.22432011686675</v>
      </c>
      <c r="L201" s="24">
        <f t="shared" si="37"/>
        <v>13.850199007875178</v>
      </c>
      <c r="M201" s="21">
        <f t="shared" si="35"/>
        <v>4880.0345192307714</v>
      </c>
    </row>
    <row r="202" spans="1:13" x14ac:dyDescent="0.35">
      <c r="A202" s="5">
        <f t="shared" si="27"/>
        <v>2027</v>
      </c>
      <c r="B202" s="5">
        <f t="shared" si="28"/>
        <v>9</v>
      </c>
      <c r="C202" s="19">
        <f>('2026'!E22-'2026'!E10)+'2027'!E10</f>
        <v>1896164.5128205128</v>
      </c>
      <c r="D202" s="20">
        <f t="shared" si="33"/>
        <v>20796128.501558956</v>
      </c>
      <c r="E202" s="20">
        <f t="shared" si="29"/>
        <v>5027263.3910256438</v>
      </c>
      <c r="F202" s="20"/>
      <c r="G202" s="16">
        <v>352638</v>
      </c>
      <c r="H202" s="28">
        <f t="shared" si="34"/>
        <v>58.973021913574136</v>
      </c>
      <c r="I202" s="24">
        <f t="shared" si="36"/>
        <v>58.973021913574136</v>
      </c>
      <c r="J202" s="24">
        <f t="shared" si="32"/>
        <v>48.22432011686675</v>
      </c>
      <c r="L202" s="24">
        <f t="shared" si="37"/>
        <v>14.256158981804694</v>
      </c>
      <c r="M202" s="21">
        <f t="shared" si="35"/>
        <v>5027.2633910256436</v>
      </c>
    </row>
    <row r="203" spans="1:13" x14ac:dyDescent="0.35">
      <c r="A203" s="5">
        <f t="shared" si="27"/>
        <v>2027</v>
      </c>
      <c r="B203" s="5">
        <f t="shared" si="28"/>
        <v>10</v>
      </c>
      <c r="C203" s="19">
        <f>('2026'!E23-'2026'!E11)+'2027'!E11</f>
        <v>1900617.217948718</v>
      </c>
      <c r="D203" s="20">
        <f t="shared" si="33"/>
        <v>20943357.373353824</v>
      </c>
      <c r="E203" s="20">
        <f t="shared" si="29"/>
        <v>5174492.2628205121</v>
      </c>
      <c r="F203" s="20"/>
      <c r="G203" s="16">
        <v>352932</v>
      </c>
      <c r="H203" s="28">
        <f t="shared" si="34"/>
        <v>59.341055425276892</v>
      </c>
      <c r="I203" s="24">
        <f t="shared" si="36"/>
        <v>59.341055425276892</v>
      </c>
      <c r="J203" s="24">
        <f t="shared" si="32"/>
        <v>48.22432011686675</v>
      </c>
      <c r="L203" s="24">
        <f t="shared" si="37"/>
        <v>14.661442608832614</v>
      </c>
      <c r="M203" s="21">
        <f t="shared" si="35"/>
        <v>5174.4922628205122</v>
      </c>
    </row>
    <row r="204" spans="1:13" x14ac:dyDescent="0.35">
      <c r="A204" s="5">
        <f t="shared" si="27"/>
        <v>2027</v>
      </c>
      <c r="B204" s="5">
        <f t="shared" si="28"/>
        <v>11</v>
      </c>
      <c r="C204" s="19">
        <f>('2026'!E24-'2026'!E12)+'2027'!E12</f>
        <v>1905069.9230769232</v>
      </c>
      <c r="D204" s="20">
        <f t="shared" si="33"/>
        <v>21090586.2451487</v>
      </c>
      <c r="E204" s="20">
        <f t="shared" si="29"/>
        <v>5321721.1346153878</v>
      </c>
      <c r="F204" s="20"/>
      <c r="G204" s="16">
        <v>353225</v>
      </c>
      <c r="H204" s="28">
        <f t="shared" si="34"/>
        <v>59.708645325638614</v>
      </c>
      <c r="I204" s="24">
        <f t="shared" si="36"/>
        <v>59.708645325638614</v>
      </c>
      <c r="J204" s="24">
        <f t="shared" si="32"/>
        <v>48.22432011686675</v>
      </c>
      <c r="L204" s="24">
        <f t="shared" si="37"/>
        <v>15.066094230633132</v>
      </c>
      <c r="M204" s="21">
        <f t="shared" si="35"/>
        <v>5321.7211346153881</v>
      </c>
    </row>
    <row r="205" spans="1:13" x14ac:dyDescent="0.35">
      <c r="A205" s="5">
        <f t="shared" si="27"/>
        <v>2027</v>
      </c>
      <c r="B205" s="5">
        <f t="shared" si="28"/>
        <v>12</v>
      </c>
      <c r="C205" s="19">
        <f>('2026'!E25-'2026'!E13)+'2027'!E13</f>
        <v>1909522.6282051282</v>
      </c>
      <c r="D205" s="20">
        <f t="shared" si="33"/>
        <v>21237815.116943572</v>
      </c>
      <c r="E205" s="20">
        <f t="shared" si="29"/>
        <v>5468950.0064102598</v>
      </c>
      <c r="F205" s="20"/>
      <c r="G205" s="16">
        <v>353521</v>
      </c>
      <c r="H205" s="28">
        <f t="shared" si="34"/>
        <v>60.075116094782409</v>
      </c>
      <c r="I205" s="24">
        <f t="shared" si="36"/>
        <v>60.075116094782409</v>
      </c>
      <c r="J205" s="24">
        <f t="shared" si="32"/>
        <v>48.22432011686675</v>
      </c>
      <c r="L205" s="24">
        <f t="shared" si="37"/>
        <v>15.469943812136364</v>
      </c>
      <c r="M205" s="21">
        <f t="shared" si="35"/>
        <v>5468.9500064102594</v>
      </c>
    </row>
    <row r="206" spans="1:13" x14ac:dyDescent="0.35">
      <c r="A206" s="5">
        <f t="shared" si="27"/>
        <v>2028</v>
      </c>
      <c r="B206" s="5">
        <f t="shared" si="28"/>
        <v>1</v>
      </c>
      <c r="C206" s="19">
        <f>('2027'!E14-'2027'!E2)+'2028'!E2</f>
        <v>1918778.3076923075</v>
      </c>
      <c r="D206" s="20">
        <f t="shared" si="33"/>
        <v>21537075.834892288</v>
      </c>
      <c r="E206" s="20">
        <f t="shared" si="29"/>
        <v>5768210.7243589759</v>
      </c>
      <c r="F206" s="20"/>
      <c r="G206" s="16">
        <v>353816</v>
      </c>
      <c r="H206" s="28">
        <f t="shared" si="34"/>
        <v>60.870836352489114</v>
      </c>
      <c r="I206" s="24">
        <f t="shared" si="36"/>
        <v>60.870836352489114</v>
      </c>
      <c r="J206" s="24">
        <f t="shared" si="32"/>
        <v>48.22432011686675</v>
      </c>
      <c r="L206" s="24">
        <f t="shared" si="37"/>
        <v>16.302854377300562</v>
      </c>
      <c r="M206" s="21">
        <f t="shared" si="35"/>
        <v>5768.2107243589762</v>
      </c>
    </row>
    <row r="207" spans="1:13" x14ac:dyDescent="0.35">
      <c r="A207" s="5">
        <f t="shared" ref="A207:A241" si="38">A195+1</f>
        <v>2028</v>
      </c>
      <c r="B207" s="5">
        <f t="shared" ref="B207:B241" si="39">B195</f>
        <v>2</v>
      </c>
      <c r="C207" s="19">
        <f>('2027'!E15-'2027'!E3)+'2028'!E3</f>
        <v>1923581.282051282</v>
      </c>
      <c r="D207" s="20">
        <f t="shared" si="33"/>
        <v>21689107.681046136</v>
      </c>
      <c r="E207" s="20">
        <f t="shared" si="29"/>
        <v>5920242.5705128238</v>
      </c>
      <c r="F207" s="20"/>
      <c r="G207" s="16">
        <v>354112</v>
      </c>
      <c r="H207" s="28">
        <f t="shared" si="34"/>
        <v>61.249287460029976</v>
      </c>
      <c r="I207" s="24">
        <f t="shared" si="36"/>
        <v>61.249287460029976</v>
      </c>
      <c r="J207" s="24">
        <f t="shared" si="32"/>
        <v>48.22432011686675</v>
      </c>
      <c r="L207" s="24">
        <f t="shared" si="37"/>
        <v>16.718559581468078</v>
      </c>
      <c r="M207" s="21">
        <f t="shared" si="35"/>
        <v>5920.2425705128235</v>
      </c>
    </row>
    <row r="208" spans="1:13" x14ac:dyDescent="0.35">
      <c r="A208" s="5">
        <f t="shared" si="38"/>
        <v>2028</v>
      </c>
      <c r="B208" s="5">
        <f t="shared" si="39"/>
        <v>3</v>
      </c>
      <c r="C208" s="19">
        <f>('2027'!E16-'2027'!E4)+'2028'!E4</f>
        <v>1928384.2564102565</v>
      </c>
      <c r="D208" s="20">
        <f t="shared" si="33"/>
        <v>21841139.527199984</v>
      </c>
      <c r="E208" s="20">
        <f t="shared" si="29"/>
        <v>6072274.4166666716</v>
      </c>
      <c r="F208" s="20"/>
      <c r="G208" s="16">
        <v>354410</v>
      </c>
      <c r="H208" s="28">
        <f t="shared" si="34"/>
        <v>61.626758633221364</v>
      </c>
      <c r="I208" s="24">
        <f t="shared" si="36"/>
        <v>61.626758633221364</v>
      </c>
      <c r="J208" s="24">
        <f t="shared" si="32"/>
        <v>48.22432011686675</v>
      </c>
      <c r="L208" s="24">
        <f t="shared" si="37"/>
        <v>17.133473707476288</v>
      </c>
      <c r="M208" s="21">
        <f t="shared" si="35"/>
        <v>6072.2744166666707</v>
      </c>
    </row>
    <row r="209" spans="1:13" x14ac:dyDescent="0.35">
      <c r="A209" s="5">
        <f t="shared" si="38"/>
        <v>2028</v>
      </c>
      <c r="B209" s="5">
        <f t="shared" si="39"/>
        <v>4</v>
      </c>
      <c r="C209" s="19">
        <f>('2027'!E17-'2027'!E5)+'2028'!E5</f>
        <v>1933187.2307692305</v>
      </c>
      <c r="D209" s="20">
        <f t="shared" si="33"/>
        <v>21993171.373353828</v>
      </c>
      <c r="E209" s="20">
        <f t="shared" si="29"/>
        <v>6224306.2628205158</v>
      </c>
      <c r="F209" s="20"/>
      <c r="G209" s="16">
        <v>354708</v>
      </c>
      <c r="H209" s="28">
        <f t="shared" si="34"/>
        <v>62.003595558470145</v>
      </c>
      <c r="I209" s="24">
        <f t="shared" si="36"/>
        <v>62.003595558470145</v>
      </c>
      <c r="J209" s="24">
        <f t="shared" si="32"/>
        <v>48.22432011686675</v>
      </c>
      <c r="L209" s="24">
        <f t="shared" si="37"/>
        <v>17.547690671821655</v>
      </c>
      <c r="M209" s="21">
        <f t="shared" si="35"/>
        <v>6224.3062628205162</v>
      </c>
    </row>
    <row r="210" spans="1:13" x14ac:dyDescent="0.35">
      <c r="A210" s="5">
        <f t="shared" si="38"/>
        <v>2028</v>
      </c>
      <c r="B210" s="5">
        <f t="shared" si="39"/>
        <v>5</v>
      </c>
      <c r="C210" s="19">
        <f>('2027'!E18-'2027'!E6)+'2028'!E6</f>
        <v>1937990.205128205</v>
      </c>
      <c r="D210" s="20">
        <f t="shared" si="33"/>
        <v>22145203.219507672</v>
      </c>
      <c r="E210" s="20">
        <f t="shared" si="29"/>
        <v>6376338.1089743599</v>
      </c>
      <c r="F210" s="20"/>
      <c r="G210" s="16">
        <v>355006</v>
      </c>
      <c r="H210" s="28">
        <f t="shared" si="34"/>
        <v>62.379799832982179</v>
      </c>
      <c r="I210" s="24">
        <f t="shared" si="36"/>
        <v>62.379799832982179</v>
      </c>
      <c r="J210" s="24">
        <f t="shared" si="32"/>
        <v>48.22432011686675</v>
      </c>
      <c r="L210" s="24">
        <f t="shared" si="37"/>
        <v>17.961212230143602</v>
      </c>
      <c r="M210" s="21">
        <f t="shared" si="35"/>
        <v>6376.3381089743589</v>
      </c>
    </row>
    <row r="211" spans="1:13" x14ac:dyDescent="0.35">
      <c r="A211" s="5">
        <f t="shared" si="38"/>
        <v>2028</v>
      </c>
      <c r="B211" s="5">
        <f t="shared" si="39"/>
        <v>6</v>
      </c>
      <c r="C211" s="19">
        <f>('2027'!E19-'2027'!E7)+'2028'!E7</f>
        <v>1942793.1794871795</v>
      </c>
      <c r="D211" s="20">
        <f t="shared" si="33"/>
        <v>22297235.06566152</v>
      </c>
      <c r="E211" s="20">
        <f t="shared" si="29"/>
        <v>6528369.9551282078</v>
      </c>
      <c r="F211" s="20"/>
      <c r="G211" s="16">
        <v>355307</v>
      </c>
      <c r="H211" s="28">
        <f t="shared" si="34"/>
        <v>62.754843179733356</v>
      </c>
      <c r="I211" s="24">
        <f t="shared" si="36"/>
        <v>62.754843179733356</v>
      </c>
      <c r="J211" s="24">
        <f t="shared" si="32"/>
        <v>48.22432011686675</v>
      </c>
      <c r="L211" s="24">
        <f t="shared" si="37"/>
        <v>18.373884992775846</v>
      </c>
      <c r="M211" s="21">
        <f t="shared" si="35"/>
        <v>6528.3699551282079</v>
      </c>
    </row>
    <row r="212" spans="1:13" x14ac:dyDescent="0.35">
      <c r="A212" s="5">
        <f t="shared" si="38"/>
        <v>2028</v>
      </c>
      <c r="B212" s="5">
        <f t="shared" si="39"/>
        <v>7</v>
      </c>
      <c r="C212" s="19">
        <f>('2027'!E20-'2027'!E8)+'2028'!E8</f>
        <v>1947596.1538461535</v>
      </c>
      <c r="D212" s="20">
        <f t="shared" si="33"/>
        <v>22449266.911815364</v>
      </c>
      <c r="E212" s="20">
        <f t="shared" si="29"/>
        <v>6680401.801282052</v>
      </c>
      <c r="F212" s="20"/>
      <c r="G212" s="16">
        <v>355608</v>
      </c>
      <c r="H212" s="28">
        <f t="shared" si="34"/>
        <v>63.129251624866043</v>
      </c>
      <c r="I212" s="24">
        <f t="shared" si="36"/>
        <v>63.129251624866043</v>
      </c>
      <c r="J212" s="24">
        <f t="shared" si="32"/>
        <v>48.22432011686675</v>
      </c>
      <c r="L212" s="24">
        <f t="shared" si="37"/>
        <v>18.785859151880867</v>
      </c>
      <c r="M212" s="21">
        <f t="shared" si="35"/>
        <v>6680.4018012820507</v>
      </c>
    </row>
    <row r="213" spans="1:13" x14ac:dyDescent="0.35">
      <c r="A213" s="5">
        <f t="shared" si="38"/>
        <v>2028</v>
      </c>
      <c r="B213" s="5">
        <f t="shared" si="39"/>
        <v>8</v>
      </c>
      <c r="C213" s="19">
        <f>('2027'!E21-'2027'!E9)+'2028'!E9</f>
        <v>1952399.128205128</v>
      </c>
      <c r="D213" s="20">
        <f t="shared" si="33"/>
        <v>22601298.757969212</v>
      </c>
      <c r="E213" s="20">
        <f t="shared" si="29"/>
        <v>6832433.6474358998</v>
      </c>
      <c r="F213" s="20"/>
      <c r="G213" s="16">
        <v>355909</v>
      </c>
      <c r="H213" s="28">
        <f t="shared" si="34"/>
        <v>63.50302677923068</v>
      </c>
      <c r="I213" s="24">
        <f t="shared" si="36"/>
        <v>63.50302677923068</v>
      </c>
      <c r="J213" s="24">
        <f t="shared" si="32"/>
        <v>48.22432011686675</v>
      </c>
      <c r="L213" s="24">
        <f t="shared" si="37"/>
        <v>19.197136479931387</v>
      </c>
      <c r="M213" s="21">
        <f t="shared" si="35"/>
        <v>6832.4336474358997</v>
      </c>
    </row>
    <row r="214" spans="1:13" x14ac:dyDescent="0.35">
      <c r="A214" s="5">
        <f t="shared" si="38"/>
        <v>2028</v>
      </c>
      <c r="B214" s="5">
        <f t="shared" si="39"/>
        <v>9</v>
      </c>
      <c r="C214" s="19">
        <f>('2027'!E22-'2027'!E10)+'2028'!E10</f>
        <v>1957202.1025641025</v>
      </c>
      <c r="D214" s="20">
        <f t="shared" si="33"/>
        <v>22753330.60412306</v>
      </c>
      <c r="E214" s="20">
        <f t="shared" si="29"/>
        <v>6984465.4935897477</v>
      </c>
      <c r="F214" s="20"/>
      <c r="G214" s="16">
        <v>356214</v>
      </c>
      <c r="H214" s="28">
        <f t="shared" si="34"/>
        <v>63.875452969627979</v>
      </c>
      <c r="I214" s="24">
        <f t="shared" si="36"/>
        <v>63.875452969627979</v>
      </c>
      <c r="J214" s="24">
        <f t="shared" si="32"/>
        <v>48.22432011686675</v>
      </c>
      <c r="L214" s="24">
        <f t="shared" si="37"/>
        <v>19.607498564317371</v>
      </c>
      <c r="M214" s="21">
        <f t="shared" si="35"/>
        <v>6984.4654935897479</v>
      </c>
    </row>
    <row r="215" spans="1:13" x14ac:dyDescent="0.35">
      <c r="A215" s="5">
        <f t="shared" si="38"/>
        <v>2028</v>
      </c>
      <c r="B215" s="5">
        <f t="shared" si="39"/>
        <v>10</v>
      </c>
      <c r="C215" s="19">
        <f>('2027'!E23-'2027'!E11)+'2028'!E11</f>
        <v>1962005.0769230768</v>
      </c>
      <c r="D215" s="20">
        <f t="shared" si="33"/>
        <v>22905362.4502769</v>
      </c>
      <c r="E215" s="20">
        <f t="shared" si="29"/>
        <v>7136497.3397435881</v>
      </c>
      <c r="F215" s="20"/>
      <c r="G215" s="16">
        <v>356518</v>
      </c>
      <c r="H215" s="28">
        <f t="shared" si="34"/>
        <v>64.24742215056996</v>
      </c>
      <c r="I215" s="24">
        <f t="shared" si="36"/>
        <v>64.24742215056996</v>
      </c>
      <c r="J215" s="24">
        <f t="shared" si="32"/>
        <v>48.22432011686675</v>
      </c>
      <c r="L215" s="24">
        <f t="shared" si="37"/>
        <v>20.0172146700688</v>
      </c>
      <c r="M215" s="21">
        <f t="shared" si="35"/>
        <v>7136.4973397435879</v>
      </c>
    </row>
    <row r="216" spans="1:13" x14ac:dyDescent="0.35">
      <c r="A216" s="5">
        <f t="shared" si="38"/>
        <v>2028</v>
      </c>
      <c r="B216" s="5">
        <f t="shared" si="39"/>
        <v>11</v>
      </c>
      <c r="C216" s="19">
        <f>('2027'!E24-'2027'!E12)+'2028'!E12</f>
        <v>1966808.051282051</v>
      </c>
      <c r="D216" s="20">
        <f t="shared" si="33"/>
        <v>23057394.296430752</v>
      </c>
      <c r="E216" s="20">
        <f t="shared" si="29"/>
        <v>7288529.1858974397</v>
      </c>
      <c r="F216" s="20"/>
      <c r="G216" s="16">
        <v>356823</v>
      </c>
      <c r="H216" s="28">
        <f t="shared" si="34"/>
        <v>64.61857642705418</v>
      </c>
      <c r="I216" s="24">
        <f t="shared" si="36"/>
        <v>64.61857642705418</v>
      </c>
      <c r="J216" s="24">
        <f t="shared" si="32"/>
        <v>48.22432011686675</v>
      </c>
      <c r="L216" s="24">
        <f t="shared" si="37"/>
        <v>20.426175403203942</v>
      </c>
      <c r="M216" s="21">
        <f t="shared" si="35"/>
        <v>7288.5291858974406</v>
      </c>
    </row>
    <row r="217" spans="1:13" x14ac:dyDescent="0.35">
      <c r="A217" s="5">
        <f t="shared" si="38"/>
        <v>2028</v>
      </c>
      <c r="B217" s="5">
        <f t="shared" si="39"/>
        <v>12</v>
      </c>
      <c r="C217" s="19">
        <f>('2027'!E25-'2027'!E13)+'2028'!E13</f>
        <v>1971611.0256410255</v>
      </c>
      <c r="D217" s="20">
        <f t="shared" si="33"/>
        <v>23209426.142584596</v>
      </c>
      <c r="E217" s="20">
        <f t="shared" si="29"/>
        <v>7440561.0320512839</v>
      </c>
      <c r="F217" s="20"/>
      <c r="G217" s="16">
        <v>357128</v>
      </c>
      <c r="H217" s="28">
        <f t="shared" si="34"/>
        <v>64.989096745661485</v>
      </c>
      <c r="I217" s="24">
        <f t="shared" si="36"/>
        <v>64.989096745661485</v>
      </c>
      <c r="J217" s="24">
        <f t="shared" si="32"/>
        <v>48.22432011686675</v>
      </c>
      <c r="L217" s="24">
        <f t="shared" si="37"/>
        <v>20.834437602347851</v>
      </c>
      <c r="M217" s="21">
        <f t="shared" si="35"/>
        <v>7440.5610320512833</v>
      </c>
    </row>
    <row r="218" spans="1:13" x14ac:dyDescent="0.35">
      <c r="A218" s="5">
        <f t="shared" si="38"/>
        <v>2029</v>
      </c>
      <c r="B218" s="5">
        <f t="shared" si="39"/>
        <v>1</v>
      </c>
      <c r="C218" s="19">
        <f>('2028'!E14-'2028'!E2)+'2029'!E2</f>
        <v>1981491.2820512822</v>
      </c>
      <c r="D218" s="20">
        <f t="shared" si="33"/>
        <v>23518567.116943572</v>
      </c>
      <c r="E218" s="20">
        <f t="shared" si="29"/>
        <v>7749702.0064102598</v>
      </c>
      <c r="F218" s="20"/>
      <c r="G218" s="16">
        <v>357434</v>
      </c>
      <c r="H218" s="28">
        <f t="shared" si="34"/>
        <v>65.798349113244882</v>
      </c>
      <c r="I218" s="24">
        <f t="shared" si="36"/>
        <v>65.798349113244882</v>
      </c>
      <c r="J218" s="24">
        <f t="shared" si="32"/>
        <v>48.22432011686675</v>
      </c>
      <c r="L218" s="24">
        <f t="shared" si="37"/>
        <v>21.681490866594281</v>
      </c>
      <c r="M218" s="21">
        <f t="shared" si="35"/>
        <v>7749.7020064102599</v>
      </c>
    </row>
    <row r="219" spans="1:13" x14ac:dyDescent="0.35">
      <c r="A219" s="5">
        <f t="shared" si="38"/>
        <v>2029</v>
      </c>
      <c r="B219" s="5">
        <f t="shared" si="39"/>
        <v>2</v>
      </c>
      <c r="C219" s="19">
        <f>('2028'!E15-'2028'!E3)+'2029'!E3</f>
        <v>1986568.564102564</v>
      </c>
      <c r="D219" s="20">
        <f t="shared" si="33"/>
        <v>23675676.2451487</v>
      </c>
      <c r="E219" s="20">
        <f t="shared" si="29"/>
        <v>7906811.1346153878</v>
      </c>
      <c r="F219" s="20"/>
      <c r="G219" s="16">
        <v>357739</v>
      </c>
      <c r="H219" s="28">
        <f t="shared" si="34"/>
        <v>66.181423454386291</v>
      </c>
      <c r="I219" s="24">
        <f t="shared" si="36"/>
        <v>66.181423454386291</v>
      </c>
      <c r="J219" s="24">
        <f t="shared" si="32"/>
        <v>48.22432011686675</v>
      </c>
      <c r="L219" s="24">
        <f t="shared" si="37"/>
        <v>22.102178221036532</v>
      </c>
      <c r="M219" s="21">
        <f t="shared" si="35"/>
        <v>7906.8111346153873</v>
      </c>
    </row>
    <row r="220" spans="1:13" x14ac:dyDescent="0.35">
      <c r="A220" s="5">
        <f t="shared" si="38"/>
        <v>2029</v>
      </c>
      <c r="B220" s="5">
        <f t="shared" si="39"/>
        <v>3</v>
      </c>
      <c r="C220" s="19">
        <f>('2028'!E16-'2028'!E4)+'2029'!E4</f>
        <v>1991645.846153846</v>
      </c>
      <c r="D220" s="20">
        <f t="shared" si="33"/>
        <v>23832785.373353831</v>
      </c>
      <c r="E220" s="20">
        <f t="shared" si="29"/>
        <v>8063920.2628205195</v>
      </c>
      <c r="F220" s="20"/>
      <c r="G220" s="16">
        <v>358046</v>
      </c>
      <c r="H220" s="28">
        <f t="shared" si="34"/>
        <v>66.563473334023655</v>
      </c>
      <c r="I220" s="24">
        <f t="shared" si="36"/>
        <v>66.563473334023655</v>
      </c>
      <c r="J220" s="24">
        <f t="shared" si="32"/>
        <v>48.22432011686675</v>
      </c>
      <c r="L220" s="24">
        <f t="shared" si="37"/>
        <v>22.522023044023726</v>
      </c>
      <c r="M220" s="21">
        <f t="shared" si="35"/>
        <v>8063.9202628205185</v>
      </c>
    </row>
    <row r="221" spans="1:13" x14ac:dyDescent="0.35">
      <c r="A221" s="5">
        <f t="shared" si="38"/>
        <v>2029</v>
      </c>
      <c r="B221" s="5">
        <f t="shared" si="39"/>
        <v>4</v>
      </c>
      <c r="C221" s="19">
        <f>('2028'!E17-'2028'!E5)+'2029'!E5</f>
        <v>1996723.1282051282</v>
      </c>
      <c r="D221" s="20">
        <f t="shared" si="33"/>
        <v>23989894.501558956</v>
      </c>
      <c r="E221" s="20">
        <f t="shared" si="29"/>
        <v>8221029.3910256438</v>
      </c>
      <c r="F221" s="20"/>
      <c r="G221" s="16">
        <v>358352</v>
      </c>
      <c r="H221" s="28">
        <f t="shared" si="34"/>
        <v>66.945055424719143</v>
      </c>
      <c r="I221" s="24">
        <f t="shared" si="36"/>
        <v>66.945055424719143</v>
      </c>
      <c r="J221" s="24">
        <f t="shared" si="32"/>
        <v>48.22432011686675</v>
      </c>
      <c r="L221" s="24">
        <f t="shared" si="37"/>
        <v>22.941212525744643</v>
      </c>
      <c r="M221" s="21">
        <f t="shared" si="35"/>
        <v>8221.0293910256441</v>
      </c>
    </row>
    <row r="222" spans="1:13" x14ac:dyDescent="0.35">
      <c r="A222" s="5">
        <f t="shared" si="38"/>
        <v>2029</v>
      </c>
      <c r="B222" s="5">
        <f t="shared" si="39"/>
        <v>5</v>
      </c>
      <c r="C222" s="19">
        <f>('2028'!E18-'2028'!E6)+'2029'!E6</f>
        <v>2001800.4102564105</v>
      </c>
      <c r="D222" s="20">
        <f t="shared" si="33"/>
        <v>24147003.629764084</v>
      </c>
      <c r="E222" s="20">
        <f t="shared" si="29"/>
        <v>8378138.5192307718</v>
      </c>
      <c r="F222" s="20"/>
      <c r="G222" s="16">
        <v>358659</v>
      </c>
      <c r="H222" s="28">
        <f t="shared" si="34"/>
        <v>67.325798682771335</v>
      </c>
      <c r="I222" s="24">
        <f t="shared" si="36"/>
        <v>67.325798682771335</v>
      </c>
      <c r="J222" s="24">
        <f t="shared" si="32"/>
        <v>48.22432011686675</v>
      </c>
      <c r="L222" s="24">
        <f t="shared" si="37"/>
        <v>23.359621588279598</v>
      </c>
      <c r="M222" s="21">
        <f t="shared" si="35"/>
        <v>8378.1385192307735</v>
      </c>
    </row>
    <row r="223" spans="1:13" x14ac:dyDescent="0.35">
      <c r="A223" s="5">
        <f t="shared" si="38"/>
        <v>2029</v>
      </c>
      <c r="B223" s="5">
        <f t="shared" si="39"/>
        <v>6</v>
      </c>
      <c r="C223" s="19">
        <f>('2028'!E19-'2028'!E7)+'2029'!E7</f>
        <v>2006877.6923076923</v>
      </c>
      <c r="D223" s="20">
        <f t="shared" si="33"/>
        <v>24304112.757969212</v>
      </c>
      <c r="E223" s="20">
        <f t="shared" si="29"/>
        <v>8535247.6474358998</v>
      </c>
      <c r="F223" s="20"/>
      <c r="G223" s="16">
        <v>358966</v>
      </c>
      <c r="H223" s="28">
        <f t="shared" si="34"/>
        <v>67.705890691511769</v>
      </c>
      <c r="I223" s="24">
        <f t="shared" si="36"/>
        <v>67.705890691511769</v>
      </c>
      <c r="J223" s="24">
        <f t="shared" si="32"/>
        <v>48.22432011686675</v>
      </c>
      <c r="L223" s="24">
        <f t="shared" si="37"/>
        <v>23.777314975334431</v>
      </c>
      <c r="M223" s="21">
        <f t="shared" si="35"/>
        <v>8535.2476474358991</v>
      </c>
    </row>
    <row r="224" spans="1:13" x14ac:dyDescent="0.35">
      <c r="A224" s="5">
        <f t="shared" si="38"/>
        <v>2029</v>
      </c>
      <c r="B224" s="5">
        <f t="shared" si="39"/>
        <v>7</v>
      </c>
      <c r="C224" s="19">
        <f>('2028'!E20-'2028'!E8)+'2029'!E8</f>
        <v>2011954.9743589745</v>
      </c>
      <c r="D224" s="20">
        <f t="shared" si="33"/>
        <v>24461221.88617434</v>
      </c>
      <c r="E224" s="20">
        <f t="shared" si="29"/>
        <v>8692356.7756410278</v>
      </c>
      <c r="F224" s="20"/>
      <c r="G224" s="16">
        <v>359273</v>
      </c>
      <c r="H224" s="28">
        <f t="shared" si="34"/>
        <v>68.085333120424693</v>
      </c>
      <c r="I224" s="24">
        <f t="shared" si="36"/>
        <v>68.085333120424693</v>
      </c>
      <c r="J224" s="24">
        <f t="shared" si="32"/>
        <v>48.22432011686675</v>
      </c>
      <c r="L224" s="24">
        <f t="shared" si="37"/>
        <v>24.194294521550542</v>
      </c>
      <c r="M224" s="21">
        <f t="shared" si="35"/>
        <v>8692.3567756410284</v>
      </c>
    </row>
    <row r="225" spans="1:13" x14ac:dyDescent="0.35">
      <c r="A225" s="5">
        <f t="shared" si="38"/>
        <v>2029</v>
      </c>
      <c r="B225" s="5">
        <f t="shared" si="39"/>
        <v>8</v>
      </c>
      <c r="C225" s="19">
        <f>('2028'!E21-'2028'!E9)+'2029'!E9</f>
        <v>2017032.2564102565</v>
      </c>
      <c r="D225" s="20">
        <f t="shared" si="33"/>
        <v>24618331.014379468</v>
      </c>
      <c r="E225" s="20">
        <f t="shared" si="29"/>
        <v>8849465.9038461559</v>
      </c>
      <c r="F225" s="20"/>
      <c r="G225" s="16">
        <v>359581</v>
      </c>
      <c r="H225" s="28">
        <f t="shared" si="34"/>
        <v>68.463937233556464</v>
      </c>
      <c r="I225" s="24">
        <f t="shared" si="36"/>
        <v>68.463937233556464</v>
      </c>
      <c r="J225" s="24">
        <f t="shared" si="32"/>
        <v>48.22432011686675</v>
      </c>
      <c r="L225" s="24">
        <f t="shared" si="37"/>
        <v>24.610493612972199</v>
      </c>
      <c r="M225" s="21">
        <f t="shared" si="35"/>
        <v>8849.4659038461559</v>
      </c>
    </row>
    <row r="226" spans="1:13" x14ac:dyDescent="0.35">
      <c r="A226" s="5">
        <f t="shared" si="38"/>
        <v>2029</v>
      </c>
      <c r="B226" s="5">
        <f t="shared" si="39"/>
        <v>9</v>
      </c>
      <c r="C226" s="19">
        <f>('2028'!E22-'2028'!E10)+'2029'!E10</f>
        <v>2022109.5384615387</v>
      </c>
      <c r="D226" s="20">
        <f t="shared" si="33"/>
        <v>24775440.1425846</v>
      </c>
      <c r="E226" s="20">
        <f t="shared" si="29"/>
        <v>9006575.0320512876</v>
      </c>
      <c r="F226" s="20"/>
      <c r="G226" s="16">
        <v>359889</v>
      </c>
      <c r="H226" s="28">
        <f t="shared" si="34"/>
        <v>68.84189331317323</v>
      </c>
      <c r="I226" s="24">
        <f t="shared" si="36"/>
        <v>68.84189331317323</v>
      </c>
      <c r="J226" s="24">
        <f t="shared" si="32"/>
        <v>48.22432011686675</v>
      </c>
      <c r="L226" s="24">
        <f t="shared" si="37"/>
        <v>25.025980321852813</v>
      </c>
      <c r="M226" s="21">
        <f t="shared" si="35"/>
        <v>9006.5750320512871</v>
      </c>
    </row>
    <row r="227" spans="1:13" x14ac:dyDescent="0.35">
      <c r="A227" s="5">
        <f t="shared" si="38"/>
        <v>2029</v>
      </c>
      <c r="B227" s="5">
        <f t="shared" si="39"/>
        <v>10</v>
      </c>
      <c r="C227" s="19">
        <f>('2028'!E23-'2028'!E11)+'2029'!E11</f>
        <v>2027186.8205128207</v>
      </c>
      <c r="D227" s="20">
        <f t="shared" si="33"/>
        <v>24932549.27078972</v>
      </c>
      <c r="E227" s="20">
        <f t="shared" si="29"/>
        <v>9163684.1602564082</v>
      </c>
      <c r="F227" s="20"/>
      <c r="G227" s="16">
        <v>360197</v>
      </c>
      <c r="H227" s="28">
        <f t="shared" si="34"/>
        <v>69.219203021651268</v>
      </c>
      <c r="I227" s="24">
        <f t="shared" si="36"/>
        <v>69.219203021651268</v>
      </c>
      <c r="J227" s="24">
        <f t="shared" si="32"/>
        <v>48.22432011686675</v>
      </c>
      <c r="L227" s="24">
        <f t="shared" si="37"/>
        <v>25.440756475640853</v>
      </c>
      <c r="M227" s="21">
        <f t="shared" si="35"/>
        <v>9163.6841602564073</v>
      </c>
    </row>
    <row r="228" spans="1:13" x14ac:dyDescent="0.35">
      <c r="A228" s="5">
        <f t="shared" si="38"/>
        <v>2029</v>
      </c>
      <c r="B228" s="5">
        <f t="shared" si="39"/>
        <v>11</v>
      </c>
      <c r="C228" s="19">
        <f>('2028'!E24-'2028'!E12)+'2029'!E12</f>
        <v>2032264.1025641027</v>
      </c>
      <c r="D228" s="20">
        <f t="shared" si="33"/>
        <v>25089658.398994856</v>
      </c>
      <c r="E228" s="20">
        <f t="shared" si="29"/>
        <v>9320793.2884615436</v>
      </c>
      <c r="F228" s="20"/>
      <c r="G228" s="16">
        <v>360505</v>
      </c>
      <c r="H228" s="28">
        <f t="shared" si="34"/>
        <v>69.595868015685923</v>
      </c>
      <c r="I228" s="24">
        <f t="shared" si="36"/>
        <v>69.595868015685923</v>
      </c>
      <c r="J228" s="24">
        <f t="shared" si="32"/>
        <v>48.22432011686675</v>
      </c>
      <c r="L228" s="24">
        <f t="shared" si="37"/>
        <v>25.85482389553971</v>
      </c>
      <c r="M228" s="21">
        <f t="shared" si="35"/>
        <v>9320.7932884615439</v>
      </c>
    </row>
    <row r="229" spans="1:13" x14ac:dyDescent="0.35">
      <c r="A229" s="5">
        <f t="shared" si="38"/>
        <v>2029</v>
      </c>
      <c r="B229" s="5">
        <f t="shared" si="39"/>
        <v>12</v>
      </c>
      <c r="C229" s="19">
        <f>('2028'!E25-'2028'!E13)+'2029'!E13</f>
        <v>2037341.3846153847</v>
      </c>
      <c r="D229" s="20">
        <f t="shared" si="33"/>
        <v>25246767.52719998</v>
      </c>
      <c r="E229" s="20">
        <f t="shared" si="29"/>
        <v>9477902.4166666679</v>
      </c>
      <c r="F229" s="20"/>
      <c r="G229" s="16">
        <v>360815</v>
      </c>
      <c r="H229" s="28">
        <f t="shared" si="34"/>
        <v>69.971502091653562</v>
      </c>
      <c r="I229" s="24">
        <f t="shared" si="36"/>
        <v>69.971502091653562</v>
      </c>
      <c r="J229" s="24">
        <f t="shared" si="32"/>
        <v>48.22432011686675</v>
      </c>
      <c r="L229" s="24">
        <f t="shared" si="37"/>
        <v>26.268038791809285</v>
      </c>
      <c r="M229" s="21">
        <f t="shared" si="35"/>
        <v>9477.9024166666677</v>
      </c>
    </row>
    <row r="230" spans="1:13" x14ac:dyDescent="0.35">
      <c r="A230" s="5">
        <f t="shared" si="38"/>
        <v>2030</v>
      </c>
      <c r="B230" s="5">
        <f t="shared" si="39"/>
        <v>1</v>
      </c>
      <c r="C230" s="19">
        <f>('2029'!E14-'2029'!E2)+'2030'!E2</f>
        <v>2031724.7371794872</v>
      </c>
      <c r="D230" s="20">
        <f t="shared" si="33"/>
        <v>25550291.85412306</v>
      </c>
      <c r="E230" s="20">
        <f t="shared" si="29"/>
        <v>9781426.7435897477</v>
      </c>
      <c r="F230" s="20"/>
      <c r="G230" s="16">
        <v>361124</v>
      </c>
      <c r="H230" s="28">
        <f t="shared" si="34"/>
        <v>70.752129058503613</v>
      </c>
      <c r="I230" s="24">
        <f t="shared" si="36"/>
        <v>70.752129058503613</v>
      </c>
      <c r="J230" s="24">
        <f t="shared" si="32"/>
        <v>48.22432011686675</v>
      </c>
      <c r="L230" s="24">
        <f t="shared" si="37"/>
        <v>27.086061141297026</v>
      </c>
      <c r="M230" s="21">
        <f t="shared" si="35"/>
        <v>9781.4267435897473</v>
      </c>
    </row>
    <row r="231" spans="1:13" x14ac:dyDescent="0.35">
      <c r="A231" s="5">
        <f t="shared" si="38"/>
        <v>2030</v>
      </c>
      <c r="B231" s="5">
        <f t="shared" si="39"/>
        <v>2</v>
      </c>
      <c r="C231" s="19">
        <f>('2029'!E15-'2029'!E3)+'2030'!E3</f>
        <v>2021030.807692308</v>
      </c>
      <c r="D231" s="20">
        <f t="shared" si="33"/>
        <v>25696707.052841008</v>
      </c>
      <c r="E231" s="20">
        <f t="shared" si="29"/>
        <v>9927841.9423076957</v>
      </c>
      <c r="F231" s="20"/>
      <c r="G231" s="16">
        <v>361433</v>
      </c>
      <c r="H231" s="28">
        <f t="shared" si="34"/>
        <v>71.096737300802658</v>
      </c>
      <c r="I231" s="24">
        <f t="shared" si="36"/>
        <v>71.096737300802658</v>
      </c>
      <c r="J231" s="24">
        <f t="shared" si="32"/>
        <v>48.22432011686675</v>
      </c>
      <c r="L231" s="24">
        <f t="shared" si="37"/>
        <v>27.468000825347147</v>
      </c>
      <c r="M231" s="21">
        <f t="shared" si="35"/>
        <v>9927.8419423076957</v>
      </c>
    </row>
    <row r="232" spans="1:13" x14ac:dyDescent="0.35">
      <c r="A232" s="5">
        <f t="shared" si="38"/>
        <v>2030</v>
      </c>
      <c r="B232" s="5">
        <f t="shared" si="39"/>
        <v>3</v>
      </c>
      <c r="C232" s="19">
        <f>('2029'!E16-'2029'!E4)+'2030'!E4</f>
        <v>2010336.878205128</v>
      </c>
      <c r="D232" s="20">
        <f t="shared" si="33"/>
        <v>25843122.251558959</v>
      </c>
      <c r="E232" s="20">
        <f t="shared" si="29"/>
        <v>10074257.141025648</v>
      </c>
      <c r="F232" s="20"/>
      <c r="G232" s="16">
        <v>361743</v>
      </c>
      <c r="H232" s="28">
        <f t="shared" si="34"/>
        <v>71.440559324047626</v>
      </c>
      <c r="I232" s="24">
        <f t="shared" si="36"/>
        <v>71.440559324047626</v>
      </c>
      <c r="J232" s="24">
        <f t="shared" si="32"/>
        <v>48.22432011686675</v>
      </c>
      <c r="L232" s="24">
        <f t="shared" si="37"/>
        <v>27.849211017284777</v>
      </c>
      <c r="M232" s="21">
        <f t="shared" si="35"/>
        <v>10074.257141025648</v>
      </c>
    </row>
    <row r="233" spans="1:13" x14ac:dyDescent="0.35">
      <c r="A233" s="5">
        <f t="shared" si="38"/>
        <v>2030</v>
      </c>
      <c r="B233" s="5">
        <f t="shared" si="39"/>
        <v>4</v>
      </c>
      <c r="C233" s="19">
        <f>('2029'!E17-'2029'!E5)+'2030'!E5</f>
        <v>1999642.9487179487</v>
      </c>
      <c r="D233" s="20">
        <f t="shared" si="33"/>
        <v>25989537.450276904</v>
      </c>
      <c r="E233" s="20">
        <f t="shared" ref="E233:E241" si="40">D233-$D$167</f>
        <v>10220672.339743592</v>
      </c>
      <c r="F233" s="20"/>
      <c r="G233" s="16">
        <v>362053</v>
      </c>
      <c r="H233" s="28">
        <f t="shared" si="34"/>
        <v>71.783792567046547</v>
      </c>
      <c r="I233" s="24">
        <f t="shared" si="36"/>
        <v>71.783792567046547</v>
      </c>
      <c r="J233" s="24">
        <f t="shared" si="32"/>
        <v>48.22432011686675</v>
      </c>
      <c r="L233" s="24">
        <f t="shared" ref="L233:L241" si="41">E233/G233</f>
        <v>28.229768403365231</v>
      </c>
      <c r="M233" s="21">
        <f t="shared" si="35"/>
        <v>10220.672339743593</v>
      </c>
    </row>
    <row r="234" spans="1:13" x14ac:dyDescent="0.35">
      <c r="A234" s="5">
        <f t="shared" si="38"/>
        <v>2030</v>
      </c>
      <c r="B234" s="5">
        <f t="shared" si="39"/>
        <v>5</v>
      </c>
      <c r="C234" s="19">
        <f>('2029'!E18-'2029'!E6)+'2030'!E6</f>
        <v>1988949.019230769</v>
      </c>
      <c r="D234" s="20">
        <f t="shared" si="33"/>
        <v>26135952.648994852</v>
      </c>
      <c r="E234" s="20">
        <f t="shared" si="40"/>
        <v>10367087.53846154</v>
      </c>
      <c r="F234" s="20"/>
      <c r="G234" s="16">
        <v>362363</v>
      </c>
      <c r="H234" s="28">
        <f t="shared" si="34"/>
        <v>72.12643854089643</v>
      </c>
      <c r="I234" s="24">
        <f t="shared" si="36"/>
        <v>72.12643854089643</v>
      </c>
      <c r="J234" s="24">
        <f t="shared" si="32"/>
        <v>48.22432011686675</v>
      </c>
      <c r="L234" s="24">
        <f t="shared" si="41"/>
        <v>28.609674659006412</v>
      </c>
      <c r="M234" s="21">
        <f t="shared" si="35"/>
        <v>10367.087538461539</v>
      </c>
    </row>
    <row r="235" spans="1:13" x14ac:dyDescent="0.35">
      <c r="A235" s="5">
        <f t="shared" si="38"/>
        <v>2030</v>
      </c>
      <c r="B235" s="5">
        <f t="shared" si="39"/>
        <v>6</v>
      </c>
      <c r="C235" s="19">
        <f>('2029'!E19-'2029'!E7)+'2030'!E7</f>
        <v>1978255.0897435897</v>
      </c>
      <c r="D235" s="20">
        <f t="shared" si="33"/>
        <v>26282367.8477128</v>
      </c>
      <c r="E235" s="20">
        <f t="shared" si="40"/>
        <v>10513502.737179488</v>
      </c>
      <c r="F235" s="20"/>
      <c r="G235" s="16">
        <v>362674</v>
      </c>
      <c r="H235" s="28">
        <f t="shared" si="34"/>
        <v>72.468298934339927</v>
      </c>
      <c r="I235" s="24">
        <f t="shared" si="36"/>
        <v>72.468298934339927</v>
      </c>
      <c r="J235" s="24">
        <f t="shared" si="32"/>
        <v>48.22432011686675</v>
      </c>
      <c r="L235" s="24">
        <f t="shared" si="41"/>
        <v>28.988851522798679</v>
      </c>
      <c r="M235" s="21">
        <f t="shared" si="35"/>
        <v>10513.502737179488</v>
      </c>
    </row>
    <row r="236" spans="1:13" x14ac:dyDescent="0.35">
      <c r="A236" s="5">
        <f t="shared" si="38"/>
        <v>2030</v>
      </c>
      <c r="B236" s="5">
        <f t="shared" si="39"/>
        <v>7</v>
      </c>
      <c r="C236" s="19">
        <f>('2029'!E20-'2029'!E8)+'2030'!E8</f>
        <v>1967561.1602564103</v>
      </c>
      <c r="D236" s="20">
        <f t="shared" si="33"/>
        <v>26428783.046430752</v>
      </c>
      <c r="E236" s="20">
        <f t="shared" si="40"/>
        <v>10659917.93589744</v>
      </c>
      <c r="F236" s="20"/>
      <c r="G236" s="16">
        <v>362984</v>
      </c>
      <c r="H236" s="28">
        <f t="shared" si="34"/>
        <v>72.809774112442284</v>
      </c>
      <c r="I236" s="24">
        <f t="shared" si="36"/>
        <v>72.809774112442284</v>
      </c>
      <c r="J236" s="24">
        <f t="shared" si="32"/>
        <v>48.22432011686675</v>
      </c>
      <c r="L236" s="24">
        <f t="shared" si="41"/>
        <v>29.367459546143742</v>
      </c>
      <c r="M236" s="21">
        <f t="shared" si="35"/>
        <v>10659.91793589744</v>
      </c>
    </row>
    <row r="237" spans="1:13" x14ac:dyDescent="0.35">
      <c r="A237" s="5">
        <f t="shared" si="38"/>
        <v>2030</v>
      </c>
      <c r="B237" s="5">
        <f t="shared" si="39"/>
        <v>8</v>
      </c>
      <c r="C237" s="19">
        <f>('2029'!E21-'2029'!E9)+'2030'!E9</f>
        <v>1956867.2307692308</v>
      </c>
      <c r="D237" s="20">
        <f t="shared" si="33"/>
        <v>26575198.2451487</v>
      </c>
      <c r="E237" s="20">
        <f t="shared" si="40"/>
        <v>10806333.134615388</v>
      </c>
      <c r="F237" s="20"/>
      <c r="G237" s="16">
        <v>363295</v>
      </c>
      <c r="H237" s="28">
        <f t="shared" si="34"/>
        <v>73.150465173340393</v>
      </c>
      <c r="I237" s="24">
        <f t="shared" si="36"/>
        <v>73.150465173340393</v>
      </c>
      <c r="J237" s="24">
        <f t="shared" si="32"/>
        <v>48.22432011686675</v>
      </c>
      <c r="L237" s="24">
        <f t="shared" si="41"/>
        <v>29.74533955770211</v>
      </c>
      <c r="M237" s="21">
        <f t="shared" si="35"/>
        <v>10806.333134615388</v>
      </c>
    </row>
    <row r="238" spans="1:13" x14ac:dyDescent="0.35">
      <c r="A238" s="5">
        <f t="shared" si="38"/>
        <v>2030</v>
      </c>
      <c r="B238" s="5">
        <f t="shared" si="39"/>
        <v>9</v>
      </c>
      <c r="C238" s="19">
        <f>('2029'!E22-'2029'!E10)+'2030'!E10</f>
        <v>1946173.3012820513</v>
      </c>
      <c r="D238" s="20">
        <f t="shared" si="33"/>
        <v>26721613.443866652</v>
      </c>
      <c r="E238" s="20">
        <f t="shared" si="40"/>
        <v>10952748.33333334</v>
      </c>
      <c r="F238" s="20"/>
      <c r="G238" s="16">
        <v>363607</v>
      </c>
      <c r="H238" s="28">
        <f t="shared" si="34"/>
        <v>73.490371318117226</v>
      </c>
      <c r="I238" s="24">
        <f t="shared" si="36"/>
        <v>73.490371318117226</v>
      </c>
      <c r="J238" s="24">
        <f t="shared" si="32"/>
        <v>48.22432011686675</v>
      </c>
      <c r="L238" s="24">
        <f t="shared" si="41"/>
        <v>30.122490307759037</v>
      </c>
      <c r="M238" s="21">
        <f t="shared" si="35"/>
        <v>10952.74833333334</v>
      </c>
    </row>
    <row r="239" spans="1:13" x14ac:dyDescent="0.35">
      <c r="A239" s="5">
        <f t="shared" si="38"/>
        <v>2030</v>
      </c>
      <c r="B239" s="5">
        <f t="shared" si="39"/>
        <v>10</v>
      </c>
      <c r="C239" s="19">
        <f>('2029'!E23-'2029'!E11)+'2030'!E11</f>
        <v>1935479.3717948718</v>
      </c>
      <c r="D239" s="20">
        <f t="shared" si="33"/>
        <v>26868028.642584592</v>
      </c>
      <c r="E239" s="20">
        <f t="shared" si="40"/>
        <v>11099163.53205128</v>
      </c>
      <c r="F239" s="20"/>
      <c r="G239" s="16">
        <v>363919</v>
      </c>
      <c r="H239" s="28">
        <f t="shared" si="34"/>
        <v>73.829694636951061</v>
      </c>
      <c r="I239" s="24">
        <f t="shared" si="36"/>
        <v>73.829694636951061</v>
      </c>
      <c r="J239" s="24">
        <f t="shared" si="32"/>
        <v>48.22432011686675</v>
      </c>
      <c r="L239" s="24">
        <f t="shared" si="41"/>
        <v>30.498994369767118</v>
      </c>
      <c r="M239" s="21">
        <f t="shared" si="35"/>
        <v>11099.16353205128</v>
      </c>
    </row>
    <row r="240" spans="1:13" x14ac:dyDescent="0.35">
      <c r="A240" s="5">
        <f t="shared" si="38"/>
        <v>2030</v>
      </c>
      <c r="B240" s="5">
        <f t="shared" si="39"/>
        <v>11</v>
      </c>
      <c r="C240" s="19">
        <f>('2029'!E24-'2029'!E12)+'2030'!E12</f>
        <v>1924785.4423076923</v>
      </c>
      <c r="D240" s="20">
        <f t="shared" si="33"/>
        <v>27014443.841302548</v>
      </c>
      <c r="E240" s="20">
        <f t="shared" si="40"/>
        <v>11245578.730769236</v>
      </c>
      <c r="F240" s="20"/>
      <c r="G240" s="16">
        <v>364231</v>
      </c>
      <c r="H240" s="28">
        <f t="shared" si="34"/>
        <v>74.168436627586743</v>
      </c>
      <c r="I240" s="24">
        <f t="shared" si="36"/>
        <v>74.168436627586743</v>
      </c>
      <c r="J240" s="24">
        <f t="shared" ref="J240:J241" si="42">J239</f>
        <v>48.22432011686675</v>
      </c>
      <c r="L240" s="24">
        <f t="shared" si="41"/>
        <v>30.874853405583917</v>
      </c>
      <c r="M240" s="21">
        <f t="shared" si="35"/>
        <v>11245.578730769235</v>
      </c>
    </row>
    <row r="241" spans="1:13" x14ac:dyDescent="0.35">
      <c r="A241" s="5">
        <f t="shared" si="38"/>
        <v>2030</v>
      </c>
      <c r="B241" s="5">
        <f t="shared" si="39"/>
        <v>12</v>
      </c>
      <c r="C241" s="19">
        <f>('2029'!E25-'2029'!E13)+'2030'!E13</f>
        <v>1914091.5128205128</v>
      </c>
      <c r="D241" s="20">
        <f t="shared" si="33"/>
        <v>27160859.040020492</v>
      </c>
      <c r="E241" s="20">
        <f t="shared" si="40"/>
        <v>11391993.92948718</v>
      </c>
      <c r="F241" s="20"/>
      <c r="G241" s="16">
        <v>364543</v>
      </c>
      <c r="H241" s="28">
        <f t="shared" si="34"/>
        <v>74.506598782641532</v>
      </c>
      <c r="I241" s="24">
        <f t="shared" si="36"/>
        <v>74.506598782641532</v>
      </c>
      <c r="J241" s="24">
        <f t="shared" si="42"/>
        <v>48.22432011686675</v>
      </c>
      <c r="L241" s="24">
        <f t="shared" si="41"/>
        <v>31.250069071377531</v>
      </c>
      <c r="M241" s="21">
        <f t="shared" si="35"/>
        <v>11391.99392948718</v>
      </c>
    </row>
    <row r="242" spans="1:13" x14ac:dyDescent="0.35">
      <c r="A242" s="5"/>
      <c r="B242" s="5"/>
    </row>
    <row r="243" spans="1:13" x14ac:dyDescent="0.35">
      <c r="A243" s="5"/>
      <c r="B243" s="5"/>
    </row>
    <row r="244" spans="1:13" x14ac:dyDescent="0.35">
      <c r="A244" s="5"/>
      <c r="B244" s="5"/>
    </row>
    <row r="245" spans="1:13" x14ac:dyDescent="0.35">
      <c r="A245" s="5"/>
      <c r="B245" s="5"/>
    </row>
    <row r="246" spans="1:13" x14ac:dyDescent="0.35">
      <c r="A246" s="5"/>
      <c r="B246" s="5"/>
    </row>
    <row r="247" spans="1:13" x14ac:dyDescent="0.35">
      <c r="A247" s="5"/>
      <c r="B247" s="5"/>
    </row>
    <row r="248" spans="1:13" x14ac:dyDescent="0.35">
      <c r="A248" s="5"/>
    </row>
    <row r="249" spans="1:13" x14ac:dyDescent="0.35">
      <c r="A249" s="5"/>
    </row>
    <row r="250" spans="1:13" x14ac:dyDescent="0.35">
      <c r="A250" s="5"/>
    </row>
    <row r="251" spans="1:13" x14ac:dyDescent="0.35">
      <c r="A251" s="5"/>
    </row>
    <row r="252" spans="1:13" x14ac:dyDescent="0.35">
      <c r="A252" s="5"/>
    </row>
    <row r="253" spans="1:13" x14ac:dyDescent="0.35">
      <c r="A253" s="5"/>
    </row>
    <row r="254" spans="1:13" x14ac:dyDescent="0.35">
      <c r="A254" s="5"/>
    </row>
    <row r="255" spans="1:13" x14ac:dyDescent="0.35">
      <c r="A255" s="5"/>
    </row>
    <row r="256" spans="1:13" x14ac:dyDescent="0.35">
      <c r="A256" s="5"/>
    </row>
    <row r="257" spans="1:1" x14ac:dyDescent="0.35">
      <c r="A257" s="5"/>
    </row>
    <row r="258" spans="1:1" x14ac:dyDescent="0.35">
      <c r="A258" s="5"/>
    </row>
    <row r="259" spans="1:1" x14ac:dyDescent="0.35">
      <c r="A259" s="5"/>
    </row>
    <row r="260" spans="1:1" x14ac:dyDescent="0.35">
      <c r="A260" s="5"/>
    </row>
    <row r="261" spans="1:1" x14ac:dyDescent="0.35">
      <c r="A261" s="5"/>
    </row>
    <row r="262" spans="1:1" x14ac:dyDescent="0.35">
      <c r="A262" s="5"/>
    </row>
    <row r="263" spans="1:1" x14ac:dyDescent="0.35">
      <c r="A263" s="5"/>
    </row>
    <row r="264" spans="1:1" x14ac:dyDescent="0.35">
      <c r="A264" s="5"/>
    </row>
    <row r="265" spans="1:1" x14ac:dyDescent="0.35">
      <c r="A265" s="5"/>
    </row>
    <row r="266" spans="1:1" x14ac:dyDescent="0.35">
      <c r="A266" s="5"/>
    </row>
    <row r="267" spans="1:1" x14ac:dyDescent="0.35">
      <c r="A267" s="5"/>
    </row>
    <row r="268" spans="1:1" x14ac:dyDescent="0.35">
      <c r="A268" s="5"/>
    </row>
    <row r="269" spans="1:1" x14ac:dyDescent="0.35">
      <c r="A269" s="5"/>
    </row>
    <row r="270" spans="1:1" x14ac:dyDescent="0.35">
      <c r="A270" s="5"/>
    </row>
    <row r="271" spans="1:1" x14ac:dyDescent="0.35">
      <c r="A271" s="5"/>
    </row>
    <row r="272" spans="1:1" x14ac:dyDescent="0.35">
      <c r="A272" s="5"/>
    </row>
    <row r="273" spans="1:1" x14ac:dyDescent="0.35">
      <c r="A273" s="5"/>
    </row>
    <row r="274" spans="1:1" x14ac:dyDescent="0.35">
      <c r="A274" s="5"/>
    </row>
    <row r="275" spans="1:1" x14ac:dyDescent="0.35">
      <c r="A275" s="5"/>
    </row>
    <row r="276" spans="1:1" x14ac:dyDescent="0.35">
      <c r="A276" s="5"/>
    </row>
    <row r="277" spans="1:1" x14ac:dyDescent="0.35">
      <c r="A277" s="5"/>
    </row>
    <row r="278" spans="1:1" x14ac:dyDescent="0.35">
      <c r="A278" s="5"/>
    </row>
    <row r="279" spans="1:1" x14ac:dyDescent="0.35">
      <c r="A279" s="5"/>
    </row>
    <row r="280" spans="1:1" x14ac:dyDescent="0.35">
      <c r="A280" s="5"/>
    </row>
    <row r="281" spans="1:1" x14ac:dyDescent="0.35">
      <c r="A281" s="5"/>
    </row>
    <row r="282" spans="1:1" x14ac:dyDescent="0.35">
      <c r="A282" s="5"/>
    </row>
    <row r="283" spans="1:1" x14ac:dyDescent="0.35">
      <c r="A283" s="5"/>
    </row>
    <row r="284" spans="1:1" x14ac:dyDescent="0.35">
      <c r="A284" s="5"/>
    </row>
    <row r="285" spans="1:1" x14ac:dyDescent="0.35">
      <c r="A285" s="5"/>
    </row>
    <row r="286" spans="1:1" x14ac:dyDescent="0.35">
      <c r="A286" s="5"/>
    </row>
    <row r="287" spans="1:1" x14ac:dyDescent="0.35">
      <c r="A287" s="5"/>
    </row>
    <row r="288" spans="1:1" x14ac:dyDescent="0.35">
      <c r="A288" s="5"/>
    </row>
    <row r="289" spans="1:1" x14ac:dyDescent="0.35">
      <c r="A289" s="5"/>
    </row>
    <row r="290" spans="1:1" x14ac:dyDescent="0.35">
      <c r="A290" s="5"/>
    </row>
    <row r="291" spans="1:1" x14ac:dyDescent="0.35">
      <c r="A291" s="5"/>
    </row>
    <row r="292" spans="1:1" x14ac:dyDescent="0.35">
      <c r="A292" s="5"/>
    </row>
    <row r="293" spans="1:1" x14ac:dyDescent="0.35">
      <c r="A293" s="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0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2013</v>
      </c>
      <c r="B2">
        <v>1</v>
      </c>
      <c r="C2" s="1">
        <f>+$I$6</f>
        <v>422551.59702321474</v>
      </c>
      <c r="D2" s="3">
        <f>B2/12</f>
        <v>8.3333333333333329E-2</v>
      </c>
      <c r="E2" s="1">
        <f>C2*D2</f>
        <v>35212.633085267895</v>
      </c>
      <c r="H2" s="1">
        <f>'Annual CDM Inputs'!B7</f>
        <v>5493170.7613017922</v>
      </c>
      <c r="I2" s="1">
        <f>H2/2</f>
        <v>2746585.3806508961</v>
      </c>
    </row>
    <row r="3" spans="1:9" x14ac:dyDescent="0.35">
      <c r="A3">
        <v>2013</v>
      </c>
      <c r="B3">
        <v>2</v>
      </c>
      <c r="C3" s="1">
        <f t="shared" ref="C3:C13" si="0">+$I$6</f>
        <v>422551.59702321474</v>
      </c>
      <c r="D3" s="3">
        <f t="shared" ref="D3:D13" si="1">B3/12</f>
        <v>0.16666666666666666</v>
      </c>
      <c r="E3" s="1">
        <f t="shared" ref="E3:E25" si="2">C3*D3</f>
        <v>70425.26617053579</v>
      </c>
      <c r="F3" s="2"/>
      <c r="G3" s="2"/>
      <c r="H3" s="1">
        <v>12</v>
      </c>
      <c r="I3" s="1">
        <v>12</v>
      </c>
    </row>
    <row r="4" spans="1:9" x14ac:dyDescent="0.35">
      <c r="A4">
        <v>2013</v>
      </c>
      <c r="B4">
        <v>3</v>
      </c>
      <c r="C4" s="1">
        <f t="shared" si="0"/>
        <v>422551.59702321474</v>
      </c>
      <c r="D4" s="3">
        <f t="shared" si="1"/>
        <v>0.25</v>
      </c>
      <c r="E4" s="1">
        <f t="shared" si="2"/>
        <v>105637.89925580368</v>
      </c>
      <c r="F4" s="2"/>
      <c r="G4" s="2"/>
      <c r="H4" s="1">
        <f>H2*H3</f>
        <v>65918049.135621503</v>
      </c>
      <c r="I4" s="1">
        <f>I2*I3</f>
        <v>32959024.567810751</v>
      </c>
    </row>
    <row r="5" spans="1:9" x14ac:dyDescent="0.35">
      <c r="A5">
        <v>2013</v>
      </c>
      <c r="B5">
        <v>4</v>
      </c>
      <c r="C5" s="1">
        <f t="shared" si="0"/>
        <v>422551.59702321474</v>
      </c>
      <c r="D5" s="3">
        <f t="shared" si="1"/>
        <v>0.33333333333333331</v>
      </c>
      <c r="E5" s="1">
        <f t="shared" si="2"/>
        <v>140850.53234107158</v>
      </c>
      <c r="F5" s="2"/>
      <c r="G5" s="2"/>
      <c r="H5">
        <v>78</v>
      </c>
      <c r="I5">
        <v>78</v>
      </c>
    </row>
    <row r="6" spans="1:9" x14ac:dyDescent="0.35">
      <c r="A6">
        <v>2013</v>
      </c>
      <c r="B6">
        <v>5</v>
      </c>
      <c r="C6" s="1">
        <f t="shared" si="0"/>
        <v>422551.59702321474</v>
      </c>
      <c r="D6" s="3">
        <f t="shared" si="1"/>
        <v>0.41666666666666669</v>
      </c>
      <c r="E6" s="1">
        <f t="shared" si="2"/>
        <v>176063.16542633949</v>
      </c>
      <c r="F6" s="2"/>
      <c r="G6" s="2"/>
      <c r="H6" s="1">
        <f>H4/H5</f>
        <v>845103.19404642947</v>
      </c>
      <c r="I6" s="7">
        <f>I4/I5</f>
        <v>422551.59702321474</v>
      </c>
    </row>
    <row r="7" spans="1:9" x14ac:dyDescent="0.35">
      <c r="A7">
        <v>2013</v>
      </c>
      <c r="B7">
        <v>6</v>
      </c>
      <c r="C7" s="1">
        <f t="shared" si="0"/>
        <v>422551.59702321474</v>
      </c>
      <c r="D7" s="3">
        <f t="shared" si="1"/>
        <v>0.5</v>
      </c>
      <c r="E7" s="1">
        <f t="shared" si="2"/>
        <v>211275.79851160737</v>
      </c>
      <c r="F7" s="2"/>
      <c r="G7" s="2"/>
    </row>
    <row r="8" spans="1:9" x14ac:dyDescent="0.35">
      <c r="A8">
        <v>2013</v>
      </c>
      <c r="B8">
        <v>7</v>
      </c>
      <c r="C8" s="1">
        <f t="shared" si="0"/>
        <v>422551.59702321474</v>
      </c>
      <c r="D8" s="3">
        <f t="shared" si="1"/>
        <v>0.58333333333333337</v>
      </c>
      <c r="E8" s="1">
        <f t="shared" si="2"/>
        <v>246488.43159687528</v>
      </c>
      <c r="F8" s="2"/>
      <c r="G8" s="2"/>
    </row>
    <row r="9" spans="1:9" x14ac:dyDescent="0.35">
      <c r="A9">
        <v>2013</v>
      </c>
      <c r="B9">
        <v>8</v>
      </c>
      <c r="C9" s="1">
        <f t="shared" si="0"/>
        <v>422551.59702321474</v>
      </c>
      <c r="D9" s="3">
        <f t="shared" si="1"/>
        <v>0.66666666666666663</v>
      </c>
      <c r="E9" s="1">
        <f t="shared" si="2"/>
        <v>281701.06468214316</v>
      </c>
      <c r="F9" s="2"/>
      <c r="G9" s="2"/>
    </row>
    <row r="10" spans="1:9" x14ac:dyDescent="0.35">
      <c r="A10">
        <v>2013</v>
      </c>
      <c r="B10">
        <v>9</v>
      </c>
      <c r="C10" s="1">
        <f t="shared" si="0"/>
        <v>422551.59702321474</v>
      </c>
      <c r="D10" s="3">
        <f t="shared" si="1"/>
        <v>0.75</v>
      </c>
      <c r="E10" s="1">
        <f t="shared" si="2"/>
        <v>316913.69776741107</v>
      </c>
      <c r="F10" s="2"/>
      <c r="G10" s="2"/>
    </row>
    <row r="11" spans="1:9" x14ac:dyDescent="0.35">
      <c r="A11">
        <v>2013</v>
      </c>
      <c r="B11">
        <v>10</v>
      </c>
      <c r="C11" s="1">
        <f t="shared" si="0"/>
        <v>422551.59702321474</v>
      </c>
      <c r="D11" s="3">
        <f t="shared" si="1"/>
        <v>0.83333333333333337</v>
      </c>
      <c r="E11" s="1">
        <f t="shared" si="2"/>
        <v>352126.33085267898</v>
      </c>
      <c r="F11" s="2"/>
      <c r="G11" s="2"/>
      <c r="H11" s="1"/>
      <c r="I11" s="1"/>
    </row>
    <row r="12" spans="1:9" x14ac:dyDescent="0.35">
      <c r="A12">
        <v>2013</v>
      </c>
      <c r="B12">
        <v>11</v>
      </c>
      <c r="C12" s="1">
        <f t="shared" si="0"/>
        <v>422551.59702321474</v>
      </c>
      <c r="D12" s="3">
        <f t="shared" si="1"/>
        <v>0.91666666666666663</v>
      </c>
      <c r="E12" s="1">
        <f t="shared" si="2"/>
        <v>387338.96393794683</v>
      </c>
      <c r="F12" s="2"/>
      <c r="G12" s="2"/>
    </row>
    <row r="13" spans="1:9" x14ac:dyDescent="0.35">
      <c r="A13">
        <v>2013</v>
      </c>
      <c r="B13">
        <v>12</v>
      </c>
      <c r="C13" s="1">
        <f t="shared" si="0"/>
        <v>422551.59702321474</v>
      </c>
      <c r="D13" s="3">
        <f t="shared" si="1"/>
        <v>1</v>
      </c>
      <c r="E13" s="1">
        <f t="shared" si="2"/>
        <v>422551.59702321474</v>
      </c>
      <c r="F13" s="2"/>
      <c r="G13" s="2">
        <f>SUM(C2:C13)</f>
        <v>5070619.164278578</v>
      </c>
      <c r="H13" s="2">
        <f>SUM(D2:D13)</f>
        <v>6.5</v>
      </c>
      <c r="I13" s="2">
        <f>SUM(E2:E13)</f>
        <v>2746585.3806508961</v>
      </c>
    </row>
    <row r="14" spans="1:9" x14ac:dyDescent="0.35">
      <c r="A14">
        <f t="shared" ref="A14:A25" si="3">A2+1</f>
        <v>2014</v>
      </c>
      <c r="B14">
        <f t="shared" ref="B14:B25" si="4">B2</f>
        <v>1</v>
      </c>
      <c r="C14" s="8">
        <f>$H$2/12</f>
        <v>457764.2301084827</v>
      </c>
      <c r="D14" s="3">
        <v>1</v>
      </c>
      <c r="E14" s="1">
        <f t="shared" si="2"/>
        <v>457764.2301084827</v>
      </c>
      <c r="F14" s="2"/>
      <c r="G14" s="2"/>
    </row>
    <row r="15" spans="1:9" x14ac:dyDescent="0.35">
      <c r="A15">
        <f t="shared" si="3"/>
        <v>2014</v>
      </c>
      <c r="B15">
        <f t="shared" si="4"/>
        <v>2</v>
      </c>
      <c r="C15" s="1">
        <f>$H$2/12</f>
        <v>457764.2301084827</v>
      </c>
      <c r="D15" s="3">
        <v>1</v>
      </c>
      <c r="E15" s="1">
        <f t="shared" si="2"/>
        <v>457764.2301084827</v>
      </c>
      <c r="F15" s="2"/>
      <c r="G15" s="2"/>
    </row>
    <row r="16" spans="1:9" x14ac:dyDescent="0.35">
      <c r="A16">
        <f t="shared" si="3"/>
        <v>2014</v>
      </c>
      <c r="B16">
        <f t="shared" si="4"/>
        <v>3</v>
      </c>
      <c r="C16" s="1">
        <f t="shared" ref="C16:C25" si="5">$H$2/12</f>
        <v>457764.2301084827</v>
      </c>
      <c r="D16" s="3">
        <v>1</v>
      </c>
      <c r="E16" s="1">
        <f t="shared" si="2"/>
        <v>457764.2301084827</v>
      </c>
      <c r="F16" s="2"/>
      <c r="G16" s="2"/>
    </row>
    <row r="17" spans="1:9" x14ac:dyDescent="0.35">
      <c r="A17">
        <f t="shared" si="3"/>
        <v>2014</v>
      </c>
      <c r="B17">
        <f t="shared" si="4"/>
        <v>4</v>
      </c>
      <c r="C17" s="1">
        <f t="shared" si="5"/>
        <v>457764.2301084827</v>
      </c>
      <c r="D17" s="3">
        <v>1</v>
      </c>
      <c r="E17" s="1">
        <f t="shared" si="2"/>
        <v>457764.2301084827</v>
      </c>
      <c r="F17" s="2"/>
      <c r="G17" s="2"/>
    </row>
    <row r="18" spans="1:9" x14ac:dyDescent="0.35">
      <c r="A18">
        <f t="shared" si="3"/>
        <v>2014</v>
      </c>
      <c r="B18">
        <f t="shared" si="4"/>
        <v>5</v>
      </c>
      <c r="C18" s="1">
        <f t="shared" si="5"/>
        <v>457764.2301084827</v>
      </c>
      <c r="D18" s="3">
        <v>1</v>
      </c>
      <c r="E18" s="1">
        <f t="shared" si="2"/>
        <v>457764.2301084827</v>
      </c>
      <c r="F18" s="2"/>
      <c r="G18" s="2"/>
    </row>
    <row r="19" spans="1:9" x14ac:dyDescent="0.35">
      <c r="A19">
        <f t="shared" si="3"/>
        <v>2014</v>
      </c>
      <c r="B19">
        <f t="shared" si="4"/>
        <v>6</v>
      </c>
      <c r="C19" s="1">
        <f t="shared" si="5"/>
        <v>457764.2301084827</v>
      </c>
      <c r="D19" s="3">
        <v>1</v>
      </c>
      <c r="E19" s="1">
        <f t="shared" si="2"/>
        <v>457764.2301084827</v>
      </c>
      <c r="F19" s="2"/>
      <c r="G19" s="2"/>
    </row>
    <row r="20" spans="1:9" x14ac:dyDescent="0.35">
      <c r="A20">
        <f t="shared" si="3"/>
        <v>2014</v>
      </c>
      <c r="B20">
        <f t="shared" si="4"/>
        <v>7</v>
      </c>
      <c r="C20" s="1">
        <f t="shared" si="5"/>
        <v>457764.2301084827</v>
      </c>
      <c r="D20" s="3">
        <v>1</v>
      </c>
      <c r="E20" s="1">
        <f t="shared" si="2"/>
        <v>457764.2301084827</v>
      </c>
      <c r="F20" s="2"/>
      <c r="G20" s="2"/>
    </row>
    <row r="21" spans="1:9" x14ac:dyDescent="0.35">
      <c r="A21">
        <f t="shared" si="3"/>
        <v>2014</v>
      </c>
      <c r="B21">
        <f t="shared" si="4"/>
        <v>8</v>
      </c>
      <c r="C21" s="1">
        <f t="shared" si="5"/>
        <v>457764.2301084827</v>
      </c>
      <c r="D21" s="3">
        <v>1</v>
      </c>
      <c r="E21" s="1">
        <f t="shared" si="2"/>
        <v>457764.2301084827</v>
      </c>
      <c r="F21" s="2"/>
      <c r="G21" s="2"/>
    </row>
    <row r="22" spans="1:9" x14ac:dyDescent="0.35">
      <c r="A22">
        <f t="shared" si="3"/>
        <v>2014</v>
      </c>
      <c r="B22">
        <f t="shared" si="4"/>
        <v>9</v>
      </c>
      <c r="C22" s="1">
        <f t="shared" si="5"/>
        <v>457764.2301084827</v>
      </c>
      <c r="D22" s="3">
        <v>1</v>
      </c>
      <c r="E22" s="1">
        <f t="shared" si="2"/>
        <v>457764.2301084827</v>
      </c>
      <c r="F22" s="2"/>
      <c r="G22" s="2"/>
    </row>
    <row r="23" spans="1:9" x14ac:dyDescent="0.35">
      <c r="A23">
        <f t="shared" si="3"/>
        <v>2014</v>
      </c>
      <c r="B23">
        <f t="shared" si="4"/>
        <v>10</v>
      </c>
      <c r="C23" s="1">
        <f t="shared" si="5"/>
        <v>457764.2301084827</v>
      </c>
      <c r="D23" s="3">
        <v>1</v>
      </c>
      <c r="E23" s="1">
        <f t="shared" si="2"/>
        <v>457764.2301084827</v>
      </c>
      <c r="F23" s="2"/>
      <c r="G23" s="2"/>
    </row>
    <row r="24" spans="1:9" x14ac:dyDescent="0.35">
      <c r="A24">
        <f t="shared" si="3"/>
        <v>2014</v>
      </c>
      <c r="B24">
        <f t="shared" si="4"/>
        <v>11</v>
      </c>
      <c r="C24" s="1">
        <f t="shared" si="5"/>
        <v>457764.2301084827</v>
      </c>
      <c r="D24" s="3">
        <v>1</v>
      </c>
      <c r="E24" s="1">
        <f t="shared" si="2"/>
        <v>457764.2301084827</v>
      </c>
      <c r="F24" s="2"/>
      <c r="G24" s="2"/>
    </row>
    <row r="25" spans="1:9" x14ac:dyDescent="0.35">
      <c r="A25">
        <f t="shared" si="3"/>
        <v>2014</v>
      </c>
      <c r="B25">
        <f t="shared" si="4"/>
        <v>12</v>
      </c>
      <c r="C25" s="1">
        <f t="shared" si="5"/>
        <v>457764.2301084827</v>
      </c>
      <c r="D25" s="3">
        <v>1</v>
      </c>
      <c r="E25" s="1">
        <f t="shared" si="2"/>
        <v>457764.2301084827</v>
      </c>
      <c r="F25" s="2"/>
      <c r="G25" s="2">
        <f>SUM(C14:C25)</f>
        <v>5493170.7613017922</v>
      </c>
      <c r="H25" s="2">
        <f>SUM(D14:D25)</f>
        <v>12</v>
      </c>
      <c r="I25" s="2">
        <f>SUM(E14:E25)</f>
        <v>5493170.7613017922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2"/>
  <sheetViews>
    <sheetView workbookViewId="0">
      <selection activeCell="E2" sqref="E2:E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0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2012</v>
      </c>
      <c r="B2">
        <v>1</v>
      </c>
      <c r="C2" s="1">
        <f>+$I$6</f>
        <v>456206.90909748245</v>
      </c>
      <c r="D2" s="3">
        <f>B2/12</f>
        <v>8.3333333333333329E-2</v>
      </c>
      <c r="E2" s="1">
        <f>C2*D2</f>
        <v>38017.242424790202</v>
      </c>
      <c r="H2" s="1">
        <f>'Annual CDM Inputs'!B6</f>
        <v>5930689.8182672719</v>
      </c>
      <c r="I2" s="1">
        <f>H2/2</f>
        <v>2965344.9091336359</v>
      </c>
    </row>
    <row r="3" spans="1:9" x14ac:dyDescent="0.35">
      <c r="A3">
        <v>2012</v>
      </c>
      <c r="B3">
        <v>2</v>
      </c>
      <c r="C3" s="1">
        <f t="shared" ref="C3:C13" si="0">+$I$6</f>
        <v>456206.90909748245</v>
      </c>
      <c r="D3" s="3">
        <f t="shared" ref="D3:D13" si="1">B3/12</f>
        <v>0.16666666666666666</v>
      </c>
      <c r="E3" s="1">
        <f t="shared" ref="E3:E25" si="2">C3*D3</f>
        <v>76034.484849580404</v>
      </c>
      <c r="F3" s="2"/>
      <c r="G3" s="2"/>
      <c r="H3" s="1">
        <v>12</v>
      </c>
      <c r="I3" s="1">
        <v>12</v>
      </c>
    </row>
    <row r="4" spans="1:9" x14ac:dyDescent="0.35">
      <c r="A4">
        <v>2012</v>
      </c>
      <c r="B4">
        <v>3</v>
      </c>
      <c r="C4" s="1">
        <f t="shared" si="0"/>
        <v>456206.90909748245</v>
      </c>
      <c r="D4" s="3">
        <f t="shared" si="1"/>
        <v>0.25</v>
      </c>
      <c r="E4" s="1">
        <f t="shared" si="2"/>
        <v>114051.72727437061</v>
      </c>
      <c r="F4" s="2"/>
      <c r="G4" s="2"/>
      <c r="H4" s="1">
        <f>H2*H3</f>
        <v>71168277.819207266</v>
      </c>
      <c r="I4" s="1">
        <f>I2*I3</f>
        <v>35584138.909603633</v>
      </c>
    </row>
    <row r="5" spans="1:9" x14ac:dyDescent="0.35">
      <c r="A5">
        <v>2012</v>
      </c>
      <c r="B5">
        <v>4</v>
      </c>
      <c r="C5" s="1">
        <f t="shared" si="0"/>
        <v>456206.90909748245</v>
      </c>
      <c r="D5" s="3">
        <f t="shared" si="1"/>
        <v>0.33333333333333331</v>
      </c>
      <c r="E5" s="1">
        <f t="shared" si="2"/>
        <v>152068.96969916081</v>
      </c>
      <c r="F5" s="2"/>
      <c r="G5" s="2"/>
      <c r="H5">
        <v>78</v>
      </c>
      <c r="I5">
        <v>78</v>
      </c>
    </row>
    <row r="6" spans="1:9" x14ac:dyDescent="0.35">
      <c r="A6">
        <v>2012</v>
      </c>
      <c r="B6">
        <v>5</v>
      </c>
      <c r="C6" s="1">
        <f t="shared" si="0"/>
        <v>456206.90909748245</v>
      </c>
      <c r="D6" s="3">
        <f t="shared" si="1"/>
        <v>0.41666666666666669</v>
      </c>
      <c r="E6" s="1">
        <f t="shared" si="2"/>
        <v>190086.21212395103</v>
      </c>
      <c r="F6" s="2"/>
      <c r="G6" s="2"/>
      <c r="H6" s="1">
        <f>H4/H5</f>
        <v>912413.8181949649</v>
      </c>
      <c r="I6" s="7">
        <f>I4/I5</f>
        <v>456206.90909748245</v>
      </c>
    </row>
    <row r="7" spans="1:9" x14ac:dyDescent="0.35">
      <c r="A7">
        <v>2012</v>
      </c>
      <c r="B7">
        <v>6</v>
      </c>
      <c r="C7" s="1">
        <f t="shared" si="0"/>
        <v>456206.90909748245</v>
      </c>
      <c r="D7" s="3">
        <f t="shared" si="1"/>
        <v>0.5</v>
      </c>
      <c r="E7" s="1">
        <f t="shared" si="2"/>
        <v>228103.45454874123</v>
      </c>
      <c r="F7" s="2"/>
      <c r="G7" s="2"/>
    </row>
    <row r="8" spans="1:9" x14ac:dyDescent="0.35">
      <c r="A8">
        <v>2012</v>
      </c>
      <c r="B8">
        <v>7</v>
      </c>
      <c r="C8" s="1">
        <f t="shared" si="0"/>
        <v>456206.90909748245</v>
      </c>
      <c r="D8" s="3">
        <f t="shared" si="1"/>
        <v>0.58333333333333337</v>
      </c>
      <c r="E8" s="1">
        <f t="shared" si="2"/>
        <v>266120.69697353145</v>
      </c>
      <c r="F8" s="2"/>
      <c r="G8" s="2"/>
    </row>
    <row r="9" spans="1:9" x14ac:dyDescent="0.35">
      <c r="A9">
        <v>2012</v>
      </c>
      <c r="B9">
        <v>8</v>
      </c>
      <c r="C9" s="1">
        <f t="shared" si="0"/>
        <v>456206.90909748245</v>
      </c>
      <c r="D9" s="3">
        <f t="shared" si="1"/>
        <v>0.66666666666666663</v>
      </c>
      <c r="E9" s="1">
        <f t="shared" si="2"/>
        <v>304137.93939832161</v>
      </c>
      <c r="F9" s="2"/>
      <c r="G9" s="2"/>
    </row>
    <row r="10" spans="1:9" x14ac:dyDescent="0.35">
      <c r="A10">
        <v>2012</v>
      </c>
      <c r="B10">
        <v>9</v>
      </c>
      <c r="C10" s="1">
        <f t="shared" si="0"/>
        <v>456206.90909748245</v>
      </c>
      <c r="D10" s="3">
        <f t="shared" si="1"/>
        <v>0.75</v>
      </c>
      <c r="E10" s="1">
        <f t="shared" si="2"/>
        <v>342155.18182311184</v>
      </c>
      <c r="F10" s="2"/>
      <c r="G10" s="2"/>
    </row>
    <row r="11" spans="1:9" x14ac:dyDescent="0.35">
      <c r="A11">
        <v>2012</v>
      </c>
      <c r="B11">
        <v>10</v>
      </c>
      <c r="C11" s="1">
        <f t="shared" si="0"/>
        <v>456206.90909748245</v>
      </c>
      <c r="D11" s="3">
        <f t="shared" si="1"/>
        <v>0.83333333333333337</v>
      </c>
      <c r="E11" s="1">
        <f t="shared" si="2"/>
        <v>380172.42424790206</v>
      </c>
      <c r="F11" s="2"/>
      <c r="G11" s="2"/>
      <c r="H11" s="1"/>
      <c r="I11" s="1"/>
    </row>
    <row r="12" spans="1:9" x14ac:dyDescent="0.35">
      <c r="A12">
        <v>2012</v>
      </c>
      <c r="B12">
        <v>11</v>
      </c>
      <c r="C12" s="1">
        <f t="shared" si="0"/>
        <v>456206.90909748245</v>
      </c>
      <c r="D12" s="3">
        <f t="shared" si="1"/>
        <v>0.91666666666666663</v>
      </c>
      <c r="E12" s="1">
        <f t="shared" si="2"/>
        <v>418189.66667269223</v>
      </c>
      <c r="F12" s="2"/>
      <c r="G12" s="2"/>
    </row>
    <row r="13" spans="1:9" x14ac:dyDescent="0.35">
      <c r="A13">
        <v>2012</v>
      </c>
      <c r="B13">
        <v>12</v>
      </c>
      <c r="C13" s="1">
        <f t="shared" si="0"/>
        <v>456206.90909748245</v>
      </c>
      <c r="D13" s="3">
        <f t="shared" si="1"/>
        <v>1</v>
      </c>
      <c r="E13" s="1">
        <f t="shared" si="2"/>
        <v>456206.90909748245</v>
      </c>
      <c r="F13" s="2"/>
      <c r="G13" s="2">
        <f>SUM(C2:C13)</f>
        <v>5474482.9091697894</v>
      </c>
      <c r="H13" s="2">
        <f>SUM(D2:D13)</f>
        <v>6.5</v>
      </c>
      <c r="I13" s="2">
        <f>SUM(E2:E13)</f>
        <v>2965344.9091336359</v>
      </c>
    </row>
    <row r="14" spans="1:9" x14ac:dyDescent="0.35">
      <c r="A14">
        <f t="shared" ref="A14:A25" si="3">A2+1</f>
        <v>2013</v>
      </c>
      <c r="B14">
        <f t="shared" ref="B14:B25" si="4">B2</f>
        <v>1</v>
      </c>
      <c r="C14" s="8">
        <f>$H$2/12</f>
        <v>494224.15152227267</v>
      </c>
      <c r="D14" s="3">
        <v>1</v>
      </c>
      <c r="E14" s="1">
        <f t="shared" si="2"/>
        <v>494224.15152227267</v>
      </c>
      <c r="F14" s="2"/>
      <c r="G14" s="2"/>
    </row>
    <row r="15" spans="1:9" x14ac:dyDescent="0.35">
      <c r="A15">
        <f t="shared" si="3"/>
        <v>2013</v>
      </c>
      <c r="B15">
        <f t="shared" si="4"/>
        <v>2</v>
      </c>
      <c r="C15" s="1">
        <f>$H$2/12</f>
        <v>494224.15152227267</v>
      </c>
      <c r="D15" s="3">
        <v>1</v>
      </c>
      <c r="E15" s="1">
        <f t="shared" si="2"/>
        <v>494224.15152227267</v>
      </c>
      <c r="F15" s="2"/>
      <c r="G15" s="2"/>
    </row>
    <row r="16" spans="1:9" x14ac:dyDescent="0.35">
      <c r="A16">
        <f t="shared" si="3"/>
        <v>2013</v>
      </c>
      <c r="B16">
        <f t="shared" si="4"/>
        <v>3</v>
      </c>
      <c r="C16" s="1">
        <f t="shared" ref="C16:C25" si="5">$H$2/12</f>
        <v>494224.15152227267</v>
      </c>
      <c r="D16" s="3">
        <v>1</v>
      </c>
      <c r="E16" s="1">
        <f t="shared" si="2"/>
        <v>494224.15152227267</v>
      </c>
      <c r="F16" s="2"/>
      <c r="G16" s="2"/>
    </row>
    <row r="17" spans="1:9" x14ac:dyDescent="0.35">
      <c r="A17">
        <f t="shared" si="3"/>
        <v>2013</v>
      </c>
      <c r="B17">
        <f t="shared" si="4"/>
        <v>4</v>
      </c>
      <c r="C17" s="1">
        <f t="shared" si="5"/>
        <v>494224.15152227267</v>
      </c>
      <c r="D17" s="3">
        <v>1</v>
      </c>
      <c r="E17" s="1">
        <f t="shared" si="2"/>
        <v>494224.15152227267</v>
      </c>
      <c r="F17" s="2"/>
      <c r="G17" s="2"/>
    </row>
    <row r="18" spans="1:9" x14ac:dyDescent="0.35">
      <c r="A18">
        <f t="shared" si="3"/>
        <v>2013</v>
      </c>
      <c r="B18">
        <f t="shared" si="4"/>
        <v>5</v>
      </c>
      <c r="C18" s="1">
        <f t="shared" si="5"/>
        <v>494224.15152227267</v>
      </c>
      <c r="D18" s="3">
        <v>1</v>
      </c>
      <c r="E18" s="1">
        <f t="shared" si="2"/>
        <v>494224.15152227267</v>
      </c>
      <c r="F18" s="2"/>
      <c r="G18" s="2"/>
    </row>
    <row r="19" spans="1:9" x14ac:dyDescent="0.35">
      <c r="A19">
        <f t="shared" si="3"/>
        <v>2013</v>
      </c>
      <c r="B19">
        <f t="shared" si="4"/>
        <v>6</v>
      </c>
      <c r="C19" s="1">
        <f t="shared" si="5"/>
        <v>494224.15152227267</v>
      </c>
      <c r="D19" s="3">
        <v>1</v>
      </c>
      <c r="E19" s="1">
        <f t="shared" si="2"/>
        <v>494224.15152227267</v>
      </c>
      <c r="F19" s="2"/>
      <c r="G19" s="2"/>
    </row>
    <row r="20" spans="1:9" x14ac:dyDescent="0.35">
      <c r="A20">
        <f t="shared" si="3"/>
        <v>2013</v>
      </c>
      <c r="B20">
        <f t="shared" si="4"/>
        <v>7</v>
      </c>
      <c r="C20" s="1">
        <f t="shared" si="5"/>
        <v>494224.15152227267</v>
      </c>
      <c r="D20" s="3">
        <v>1</v>
      </c>
      <c r="E20" s="1">
        <f t="shared" si="2"/>
        <v>494224.15152227267</v>
      </c>
      <c r="F20" s="2"/>
      <c r="G20" s="2"/>
    </row>
    <row r="21" spans="1:9" x14ac:dyDescent="0.35">
      <c r="A21">
        <f t="shared" si="3"/>
        <v>2013</v>
      </c>
      <c r="B21">
        <f t="shared" si="4"/>
        <v>8</v>
      </c>
      <c r="C21" s="1">
        <f t="shared" si="5"/>
        <v>494224.15152227267</v>
      </c>
      <c r="D21" s="3">
        <v>1</v>
      </c>
      <c r="E21" s="1">
        <f t="shared" si="2"/>
        <v>494224.15152227267</v>
      </c>
      <c r="F21" s="2"/>
      <c r="G21" s="2"/>
    </row>
    <row r="22" spans="1:9" x14ac:dyDescent="0.35">
      <c r="A22">
        <f t="shared" si="3"/>
        <v>2013</v>
      </c>
      <c r="B22">
        <f t="shared" si="4"/>
        <v>9</v>
      </c>
      <c r="C22" s="1">
        <f t="shared" si="5"/>
        <v>494224.15152227267</v>
      </c>
      <c r="D22" s="3">
        <v>1</v>
      </c>
      <c r="E22" s="1">
        <f t="shared" si="2"/>
        <v>494224.15152227267</v>
      </c>
      <c r="F22" s="2"/>
      <c r="G22" s="2"/>
    </row>
    <row r="23" spans="1:9" x14ac:dyDescent="0.35">
      <c r="A23">
        <f t="shared" si="3"/>
        <v>2013</v>
      </c>
      <c r="B23">
        <f t="shared" si="4"/>
        <v>10</v>
      </c>
      <c r="C23" s="1">
        <f t="shared" si="5"/>
        <v>494224.15152227267</v>
      </c>
      <c r="D23" s="3">
        <v>1</v>
      </c>
      <c r="E23" s="1">
        <f t="shared" si="2"/>
        <v>494224.15152227267</v>
      </c>
      <c r="F23" s="2"/>
      <c r="G23" s="2"/>
    </row>
    <row r="24" spans="1:9" x14ac:dyDescent="0.35">
      <c r="A24">
        <f t="shared" si="3"/>
        <v>2013</v>
      </c>
      <c r="B24">
        <f t="shared" si="4"/>
        <v>11</v>
      </c>
      <c r="C24" s="1">
        <f t="shared" si="5"/>
        <v>494224.15152227267</v>
      </c>
      <c r="D24" s="3">
        <v>1</v>
      </c>
      <c r="E24" s="1">
        <f t="shared" si="2"/>
        <v>494224.15152227267</v>
      </c>
      <c r="F24" s="2"/>
      <c r="G24" s="2"/>
    </row>
    <row r="25" spans="1:9" x14ac:dyDescent="0.35">
      <c r="A25">
        <f t="shared" si="3"/>
        <v>2013</v>
      </c>
      <c r="B25">
        <f t="shared" si="4"/>
        <v>12</v>
      </c>
      <c r="C25" s="1">
        <f t="shared" si="5"/>
        <v>494224.15152227267</v>
      </c>
      <c r="D25" s="3">
        <v>1</v>
      </c>
      <c r="E25" s="1">
        <f t="shared" si="2"/>
        <v>494224.15152227267</v>
      </c>
      <c r="F25" s="2"/>
      <c r="G25" s="2">
        <f>SUM(C14:C25)</f>
        <v>5930689.8182672709</v>
      </c>
      <c r="H25" s="2">
        <f>SUM(D14:D25)</f>
        <v>12</v>
      </c>
      <c r="I25" s="2">
        <f>SUM(E14:E25)</f>
        <v>5930689.8182672709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2"/>
  <sheetViews>
    <sheetView workbookViewId="0">
      <selection activeCell="E13" sqref="E2:E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0.54296875" bestFit="1" customWidth="1"/>
    <col min="8" max="8" width="10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2011</v>
      </c>
      <c r="B2">
        <v>1</v>
      </c>
      <c r="C2" s="1">
        <f>+$I$6</f>
        <v>1414220.5127726879</v>
      </c>
      <c r="D2" s="3">
        <f>B2/12</f>
        <v>8.3333333333333329E-2</v>
      </c>
      <c r="E2" s="1">
        <f>C2*D2</f>
        <v>117851.70939772399</v>
      </c>
      <c r="H2" s="1">
        <f>'Annual CDM Inputs'!B5</f>
        <v>9192433.3330224715</v>
      </c>
      <c r="I2" s="1">
        <f>H2</f>
        <v>9192433.3330224715</v>
      </c>
    </row>
    <row r="3" spans="1:9" x14ac:dyDescent="0.35">
      <c r="A3">
        <v>2011</v>
      </c>
      <c r="B3">
        <v>2</v>
      </c>
      <c r="C3" s="1">
        <f t="shared" ref="C3:C13" si="0">+$I$6</f>
        <v>1414220.5127726879</v>
      </c>
      <c r="D3" s="3">
        <f t="shared" ref="D3:D13" si="1">B3/12</f>
        <v>0.16666666666666666</v>
      </c>
      <c r="E3" s="1">
        <f t="shared" ref="E3:E25" si="2">C3*D3</f>
        <v>235703.41879544797</v>
      </c>
      <c r="F3" s="2"/>
      <c r="G3" s="2"/>
      <c r="H3" s="1">
        <v>12</v>
      </c>
      <c r="I3" s="1">
        <v>12</v>
      </c>
    </row>
    <row r="4" spans="1:9" x14ac:dyDescent="0.35">
      <c r="A4">
        <v>2011</v>
      </c>
      <c r="B4">
        <v>3</v>
      </c>
      <c r="C4" s="1">
        <f t="shared" si="0"/>
        <v>1414220.5127726879</v>
      </c>
      <c r="D4" s="3">
        <f t="shared" si="1"/>
        <v>0.25</v>
      </c>
      <c r="E4" s="1">
        <f t="shared" si="2"/>
        <v>353555.12819317199</v>
      </c>
      <c r="F4" s="2"/>
      <c r="G4" s="2"/>
      <c r="H4" s="1">
        <f>H2*H3</f>
        <v>110309199.99626966</v>
      </c>
      <c r="I4" s="1">
        <f>I2*I3</f>
        <v>110309199.99626966</v>
      </c>
    </row>
    <row r="5" spans="1:9" x14ac:dyDescent="0.35">
      <c r="A5">
        <v>2011</v>
      </c>
      <c r="B5">
        <v>4</v>
      </c>
      <c r="C5" s="1">
        <f t="shared" si="0"/>
        <v>1414220.5127726879</v>
      </c>
      <c r="D5" s="3">
        <f t="shared" si="1"/>
        <v>0.33333333333333331</v>
      </c>
      <c r="E5" s="1">
        <f t="shared" si="2"/>
        <v>471406.83759089594</v>
      </c>
      <c r="F5" s="2"/>
      <c r="G5" s="2"/>
      <c r="H5">
        <v>78</v>
      </c>
      <c r="I5">
        <v>78</v>
      </c>
    </row>
    <row r="6" spans="1:9" x14ac:dyDescent="0.35">
      <c r="A6">
        <v>2011</v>
      </c>
      <c r="B6">
        <v>5</v>
      </c>
      <c r="C6" s="1">
        <f t="shared" si="0"/>
        <v>1414220.5127726879</v>
      </c>
      <c r="D6" s="3">
        <f t="shared" si="1"/>
        <v>0.41666666666666669</v>
      </c>
      <c r="E6" s="1">
        <f t="shared" si="2"/>
        <v>589258.54698861996</v>
      </c>
      <c r="F6" s="2"/>
      <c r="G6" s="2"/>
      <c r="H6" s="1">
        <f>H4/H5</f>
        <v>1414220.5127726879</v>
      </c>
      <c r="I6" s="7">
        <f>I4/I5</f>
        <v>1414220.5127726879</v>
      </c>
    </row>
    <row r="7" spans="1:9" x14ac:dyDescent="0.35">
      <c r="A7">
        <v>2011</v>
      </c>
      <c r="B7">
        <v>6</v>
      </c>
      <c r="C7" s="1">
        <f t="shared" si="0"/>
        <v>1414220.5127726879</v>
      </c>
      <c r="D7" s="3">
        <f t="shared" si="1"/>
        <v>0.5</v>
      </c>
      <c r="E7" s="1">
        <f t="shared" si="2"/>
        <v>707110.25638634397</v>
      </c>
      <c r="F7" s="2"/>
      <c r="G7" s="2"/>
    </row>
    <row r="8" spans="1:9" x14ac:dyDescent="0.35">
      <c r="A8">
        <v>2011</v>
      </c>
      <c r="B8">
        <v>7</v>
      </c>
      <c r="C8" s="1">
        <f t="shared" si="0"/>
        <v>1414220.5127726879</v>
      </c>
      <c r="D8" s="3">
        <f t="shared" si="1"/>
        <v>0.58333333333333337</v>
      </c>
      <c r="E8" s="1">
        <f t="shared" si="2"/>
        <v>824961.96578406799</v>
      </c>
      <c r="F8" s="2"/>
      <c r="G8" s="2"/>
    </row>
    <row r="9" spans="1:9" x14ac:dyDescent="0.35">
      <c r="A9">
        <v>2011</v>
      </c>
      <c r="B9">
        <v>8</v>
      </c>
      <c r="C9" s="1">
        <f t="shared" si="0"/>
        <v>1414220.5127726879</v>
      </c>
      <c r="D9" s="3">
        <f t="shared" si="1"/>
        <v>0.66666666666666663</v>
      </c>
      <c r="E9" s="1">
        <f t="shared" si="2"/>
        <v>942813.67518179188</v>
      </c>
      <c r="F9" s="2"/>
      <c r="G9" s="2"/>
    </row>
    <row r="10" spans="1:9" x14ac:dyDescent="0.35">
      <c r="A10">
        <v>2011</v>
      </c>
      <c r="B10">
        <v>9</v>
      </c>
      <c r="C10" s="1">
        <f t="shared" si="0"/>
        <v>1414220.5127726879</v>
      </c>
      <c r="D10" s="3">
        <f t="shared" si="1"/>
        <v>0.75</v>
      </c>
      <c r="E10" s="1">
        <f t="shared" si="2"/>
        <v>1060665.384579516</v>
      </c>
      <c r="F10" s="2"/>
      <c r="G10" s="2"/>
    </row>
    <row r="11" spans="1:9" x14ac:dyDescent="0.35">
      <c r="A11">
        <v>2011</v>
      </c>
      <c r="B11">
        <v>10</v>
      </c>
      <c r="C11" s="1">
        <f t="shared" si="0"/>
        <v>1414220.5127726879</v>
      </c>
      <c r="D11" s="3">
        <f t="shared" si="1"/>
        <v>0.83333333333333337</v>
      </c>
      <c r="E11" s="1">
        <f t="shared" si="2"/>
        <v>1178517.0939772399</v>
      </c>
      <c r="F11" s="2"/>
      <c r="G11" s="2"/>
      <c r="H11" s="1"/>
      <c r="I11" s="1"/>
    </row>
    <row r="12" spans="1:9" x14ac:dyDescent="0.35">
      <c r="A12">
        <v>2011</v>
      </c>
      <c r="B12">
        <v>11</v>
      </c>
      <c r="C12" s="1">
        <f t="shared" si="0"/>
        <v>1414220.5127726879</v>
      </c>
      <c r="D12" s="3">
        <f t="shared" si="1"/>
        <v>0.91666666666666663</v>
      </c>
      <c r="E12" s="1">
        <f t="shared" si="2"/>
        <v>1296368.8033749638</v>
      </c>
      <c r="F12" s="2"/>
      <c r="G12" s="2"/>
    </row>
    <row r="13" spans="1:9" x14ac:dyDescent="0.35">
      <c r="A13">
        <v>2011</v>
      </c>
      <c r="B13">
        <v>12</v>
      </c>
      <c r="C13" s="1">
        <f t="shared" si="0"/>
        <v>1414220.5127726879</v>
      </c>
      <c r="D13" s="3">
        <f t="shared" si="1"/>
        <v>1</v>
      </c>
      <c r="E13" s="1">
        <f t="shared" si="2"/>
        <v>1414220.5127726879</v>
      </c>
      <c r="F13" s="2"/>
      <c r="G13" s="2">
        <f>SUM(C2:C13)</f>
        <v>16970646.15327226</v>
      </c>
      <c r="H13" s="2">
        <f>SUM(D2:D13)</f>
        <v>6.5</v>
      </c>
      <c r="I13" s="2">
        <f>SUM(E2:E13)</f>
        <v>9192433.3330224715</v>
      </c>
    </row>
    <row r="14" spans="1:9" x14ac:dyDescent="0.35">
      <c r="A14">
        <f t="shared" ref="A14:A25" si="3">A2+1</f>
        <v>2012</v>
      </c>
      <c r="B14">
        <f t="shared" ref="B14:B25" si="4">B2</f>
        <v>1</v>
      </c>
      <c r="C14" s="8">
        <f>$H$2/12</f>
        <v>766036.11108520592</v>
      </c>
      <c r="D14" s="3">
        <v>1</v>
      </c>
      <c r="E14" s="1">
        <f t="shared" si="2"/>
        <v>766036.11108520592</v>
      </c>
      <c r="F14" s="2"/>
      <c r="G14" s="2"/>
    </row>
    <row r="15" spans="1:9" x14ac:dyDescent="0.35">
      <c r="A15">
        <f t="shared" si="3"/>
        <v>2012</v>
      </c>
      <c r="B15">
        <f t="shared" si="4"/>
        <v>2</v>
      </c>
      <c r="C15" s="1">
        <f>$H$2/12</f>
        <v>766036.11108520592</v>
      </c>
      <c r="D15" s="3">
        <v>1</v>
      </c>
      <c r="E15" s="1">
        <f t="shared" si="2"/>
        <v>766036.11108520592</v>
      </c>
      <c r="F15" s="2"/>
      <c r="G15" s="2"/>
    </row>
    <row r="16" spans="1:9" x14ac:dyDescent="0.35">
      <c r="A16">
        <f t="shared" si="3"/>
        <v>2012</v>
      </c>
      <c r="B16">
        <f t="shared" si="4"/>
        <v>3</v>
      </c>
      <c r="C16" s="1">
        <f t="shared" ref="C16:C25" si="5">$H$2/12</f>
        <v>766036.11108520592</v>
      </c>
      <c r="D16" s="3">
        <v>1</v>
      </c>
      <c r="E16" s="1">
        <f t="shared" si="2"/>
        <v>766036.11108520592</v>
      </c>
      <c r="F16" s="2"/>
      <c r="G16" s="2"/>
    </row>
    <row r="17" spans="1:9" x14ac:dyDescent="0.35">
      <c r="A17">
        <f t="shared" si="3"/>
        <v>2012</v>
      </c>
      <c r="B17">
        <f t="shared" si="4"/>
        <v>4</v>
      </c>
      <c r="C17" s="1">
        <f t="shared" si="5"/>
        <v>766036.11108520592</v>
      </c>
      <c r="D17" s="3">
        <v>1</v>
      </c>
      <c r="E17" s="1">
        <f t="shared" si="2"/>
        <v>766036.11108520592</v>
      </c>
      <c r="F17" s="2"/>
      <c r="G17" s="2"/>
    </row>
    <row r="18" spans="1:9" x14ac:dyDescent="0.35">
      <c r="A18">
        <f t="shared" si="3"/>
        <v>2012</v>
      </c>
      <c r="B18">
        <f t="shared" si="4"/>
        <v>5</v>
      </c>
      <c r="C18" s="1">
        <f t="shared" si="5"/>
        <v>766036.11108520592</v>
      </c>
      <c r="D18" s="3">
        <v>1</v>
      </c>
      <c r="E18" s="1">
        <f t="shared" si="2"/>
        <v>766036.11108520592</v>
      </c>
      <c r="F18" s="2"/>
      <c r="G18" s="2"/>
    </row>
    <row r="19" spans="1:9" x14ac:dyDescent="0.35">
      <c r="A19">
        <f t="shared" si="3"/>
        <v>2012</v>
      </c>
      <c r="B19">
        <f t="shared" si="4"/>
        <v>6</v>
      </c>
      <c r="C19" s="1">
        <f t="shared" si="5"/>
        <v>766036.11108520592</v>
      </c>
      <c r="D19" s="3">
        <v>1</v>
      </c>
      <c r="E19" s="1">
        <f t="shared" si="2"/>
        <v>766036.11108520592</v>
      </c>
      <c r="F19" s="2"/>
      <c r="G19" s="2"/>
    </row>
    <row r="20" spans="1:9" x14ac:dyDescent="0.35">
      <c r="A20">
        <f t="shared" si="3"/>
        <v>2012</v>
      </c>
      <c r="B20">
        <f t="shared" si="4"/>
        <v>7</v>
      </c>
      <c r="C20" s="1">
        <f t="shared" si="5"/>
        <v>766036.11108520592</v>
      </c>
      <c r="D20" s="3">
        <v>1</v>
      </c>
      <c r="E20" s="1">
        <f t="shared" si="2"/>
        <v>766036.11108520592</v>
      </c>
      <c r="F20" s="2"/>
      <c r="G20" s="2"/>
    </row>
    <row r="21" spans="1:9" x14ac:dyDescent="0.35">
      <c r="A21">
        <f t="shared" si="3"/>
        <v>2012</v>
      </c>
      <c r="B21">
        <f t="shared" si="4"/>
        <v>8</v>
      </c>
      <c r="C21" s="1">
        <f t="shared" si="5"/>
        <v>766036.11108520592</v>
      </c>
      <c r="D21" s="3">
        <v>1</v>
      </c>
      <c r="E21" s="1">
        <f t="shared" si="2"/>
        <v>766036.11108520592</v>
      </c>
      <c r="F21" s="2"/>
      <c r="G21" s="2"/>
    </row>
    <row r="22" spans="1:9" x14ac:dyDescent="0.35">
      <c r="A22">
        <f t="shared" si="3"/>
        <v>2012</v>
      </c>
      <c r="B22">
        <f t="shared" si="4"/>
        <v>9</v>
      </c>
      <c r="C22" s="1">
        <f t="shared" si="5"/>
        <v>766036.11108520592</v>
      </c>
      <c r="D22" s="3">
        <v>1</v>
      </c>
      <c r="E22" s="1">
        <f t="shared" si="2"/>
        <v>766036.11108520592</v>
      </c>
      <c r="F22" s="2"/>
      <c r="G22" s="2"/>
    </row>
    <row r="23" spans="1:9" x14ac:dyDescent="0.35">
      <c r="A23">
        <f t="shared" si="3"/>
        <v>2012</v>
      </c>
      <c r="B23">
        <f t="shared" si="4"/>
        <v>10</v>
      </c>
      <c r="C23" s="1">
        <f t="shared" si="5"/>
        <v>766036.11108520592</v>
      </c>
      <c r="D23" s="3">
        <v>1</v>
      </c>
      <c r="E23" s="1">
        <f t="shared" si="2"/>
        <v>766036.11108520592</v>
      </c>
      <c r="F23" s="2"/>
      <c r="G23" s="2"/>
    </row>
    <row r="24" spans="1:9" x14ac:dyDescent="0.35">
      <c r="A24">
        <f t="shared" si="3"/>
        <v>2012</v>
      </c>
      <c r="B24">
        <f t="shared" si="4"/>
        <v>11</v>
      </c>
      <c r="C24" s="1">
        <f t="shared" si="5"/>
        <v>766036.11108520592</v>
      </c>
      <c r="D24" s="3">
        <v>1</v>
      </c>
      <c r="E24" s="1">
        <f t="shared" si="2"/>
        <v>766036.11108520592</v>
      </c>
      <c r="F24" s="2"/>
      <c r="G24" s="2"/>
    </row>
    <row r="25" spans="1:9" x14ac:dyDescent="0.35">
      <c r="A25">
        <f t="shared" si="3"/>
        <v>2012</v>
      </c>
      <c r="B25">
        <f t="shared" si="4"/>
        <v>12</v>
      </c>
      <c r="C25" s="1">
        <f t="shared" si="5"/>
        <v>766036.11108520592</v>
      </c>
      <c r="D25" s="3">
        <v>1</v>
      </c>
      <c r="E25" s="1">
        <f t="shared" si="2"/>
        <v>766036.11108520592</v>
      </c>
      <c r="F25" s="2"/>
      <c r="G25" s="2">
        <f>SUM(C14:C25)</f>
        <v>9192433.3330224734</v>
      </c>
      <c r="H25" s="2">
        <f>SUM(D14:D25)</f>
        <v>12</v>
      </c>
      <c r="I25" s="2">
        <f>SUM(E14:E25)</f>
        <v>9192433.3330224734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11ED3-1FED-4AA4-8ADF-4BD931E02237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0.54296875" bestFit="1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2030</v>
      </c>
      <c r="B2">
        <v>1</v>
      </c>
      <c r="C2" s="1">
        <f>+$I$6</f>
        <v>1756982.3846153845</v>
      </c>
      <c r="D2" s="3">
        <f>B2/12</f>
        <v>8.3333333333333329E-2</v>
      </c>
      <c r="E2" s="1">
        <f>C2*D2</f>
        <v>146415.19871794869</v>
      </c>
      <c r="H2" s="1">
        <f>'Annual CDM Inputs'!B24</f>
        <v>22840771</v>
      </c>
      <c r="I2" s="1">
        <f>H2/2</f>
        <v>11420385.5</v>
      </c>
    </row>
    <row r="3" spans="1:9" x14ac:dyDescent="0.35">
      <c r="A3">
        <v>2030</v>
      </c>
      <c r="B3">
        <v>2</v>
      </c>
      <c r="C3" s="1">
        <f t="shared" ref="C3:C13" si="0">+$I$6</f>
        <v>1756982.3846153845</v>
      </c>
      <c r="D3" s="3">
        <f t="shared" ref="D3:D13" si="1">B3/12</f>
        <v>0.16666666666666666</v>
      </c>
      <c r="E3" s="1">
        <f t="shared" ref="E3:E25" si="2">C3*D3</f>
        <v>292830.39743589738</v>
      </c>
      <c r="F3" s="2"/>
      <c r="G3" s="2"/>
      <c r="H3" s="1">
        <v>12</v>
      </c>
      <c r="I3" s="1">
        <v>12</v>
      </c>
    </row>
    <row r="4" spans="1:9" x14ac:dyDescent="0.35">
      <c r="A4">
        <v>2030</v>
      </c>
      <c r="B4">
        <v>3</v>
      </c>
      <c r="C4" s="1">
        <f t="shared" si="0"/>
        <v>1756982.3846153845</v>
      </c>
      <c r="D4" s="3">
        <f t="shared" si="1"/>
        <v>0.25</v>
      </c>
      <c r="E4" s="1">
        <f t="shared" si="2"/>
        <v>439245.59615384613</v>
      </c>
      <c r="F4" s="2"/>
      <c r="G4" s="2"/>
      <c r="H4" s="1">
        <f>H2*H3</f>
        <v>274089252</v>
      </c>
      <c r="I4" s="1">
        <f>I2*I3</f>
        <v>137044626</v>
      </c>
    </row>
    <row r="5" spans="1:9" x14ac:dyDescent="0.35">
      <c r="A5">
        <v>2030</v>
      </c>
      <c r="B5">
        <v>4</v>
      </c>
      <c r="C5" s="1">
        <f t="shared" si="0"/>
        <v>1756982.3846153845</v>
      </c>
      <c r="D5" s="3">
        <f t="shared" si="1"/>
        <v>0.33333333333333331</v>
      </c>
      <c r="E5" s="1">
        <f t="shared" si="2"/>
        <v>585660.79487179476</v>
      </c>
      <c r="F5" s="2"/>
      <c r="G5" s="2"/>
      <c r="H5">
        <v>78</v>
      </c>
      <c r="I5">
        <v>78</v>
      </c>
    </row>
    <row r="6" spans="1:9" x14ac:dyDescent="0.35">
      <c r="A6">
        <v>2030</v>
      </c>
      <c r="B6">
        <v>5</v>
      </c>
      <c r="C6" s="1">
        <f t="shared" si="0"/>
        <v>1756982.3846153845</v>
      </c>
      <c r="D6" s="3">
        <f t="shared" si="1"/>
        <v>0.41666666666666669</v>
      </c>
      <c r="E6" s="1">
        <f t="shared" si="2"/>
        <v>732075.99358974362</v>
      </c>
      <c r="F6" s="2"/>
      <c r="G6" s="2"/>
      <c r="H6" s="1">
        <f>H4/H5</f>
        <v>3513964.769230769</v>
      </c>
      <c r="I6" s="1">
        <f>I4/I5</f>
        <v>1756982.3846153845</v>
      </c>
    </row>
    <row r="7" spans="1:9" x14ac:dyDescent="0.35">
      <c r="A7">
        <v>2030</v>
      </c>
      <c r="B7">
        <v>6</v>
      </c>
      <c r="C7" s="1">
        <f t="shared" si="0"/>
        <v>1756982.3846153845</v>
      </c>
      <c r="D7" s="3">
        <f t="shared" si="1"/>
        <v>0.5</v>
      </c>
      <c r="E7" s="1">
        <f t="shared" si="2"/>
        <v>878491.19230769225</v>
      </c>
      <c r="F7" s="2"/>
      <c r="G7" s="2"/>
    </row>
    <row r="8" spans="1:9" x14ac:dyDescent="0.35">
      <c r="A8">
        <v>2030</v>
      </c>
      <c r="B8">
        <v>7</v>
      </c>
      <c r="C8" s="1">
        <f t="shared" si="0"/>
        <v>1756982.3846153845</v>
      </c>
      <c r="D8" s="3">
        <f t="shared" si="1"/>
        <v>0.58333333333333337</v>
      </c>
      <c r="E8" s="1">
        <f t="shared" si="2"/>
        <v>1024906.391025641</v>
      </c>
      <c r="F8" s="2"/>
      <c r="G8" s="2"/>
    </row>
    <row r="9" spans="1:9" x14ac:dyDescent="0.35">
      <c r="A9">
        <v>2030</v>
      </c>
      <c r="B9">
        <v>8</v>
      </c>
      <c r="C9" s="1">
        <f t="shared" si="0"/>
        <v>1756982.3846153845</v>
      </c>
      <c r="D9" s="3">
        <f t="shared" si="1"/>
        <v>0.66666666666666663</v>
      </c>
      <c r="E9" s="1">
        <f t="shared" si="2"/>
        <v>1171321.5897435895</v>
      </c>
      <c r="F9" s="2"/>
      <c r="G9" s="2"/>
    </row>
    <row r="10" spans="1:9" x14ac:dyDescent="0.35">
      <c r="A10">
        <v>2030</v>
      </c>
      <c r="B10">
        <v>9</v>
      </c>
      <c r="C10" s="1">
        <f t="shared" si="0"/>
        <v>1756982.3846153845</v>
      </c>
      <c r="D10" s="3">
        <f t="shared" si="1"/>
        <v>0.75</v>
      </c>
      <c r="E10" s="1">
        <f t="shared" si="2"/>
        <v>1317736.7884615385</v>
      </c>
      <c r="F10" s="2"/>
      <c r="G10" s="2"/>
    </row>
    <row r="11" spans="1:9" x14ac:dyDescent="0.35">
      <c r="A11">
        <v>2030</v>
      </c>
      <c r="B11">
        <v>10</v>
      </c>
      <c r="C11" s="1">
        <f t="shared" si="0"/>
        <v>1756982.3846153845</v>
      </c>
      <c r="D11" s="3">
        <f t="shared" si="1"/>
        <v>0.83333333333333337</v>
      </c>
      <c r="E11" s="1">
        <f t="shared" si="2"/>
        <v>1464151.9871794872</v>
      </c>
      <c r="F11" s="2"/>
      <c r="G11" s="2"/>
      <c r="H11" s="1"/>
      <c r="I11" s="1"/>
    </row>
    <row r="12" spans="1:9" x14ac:dyDescent="0.35">
      <c r="A12">
        <v>2030</v>
      </c>
      <c r="B12">
        <v>11</v>
      </c>
      <c r="C12" s="1">
        <f t="shared" si="0"/>
        <v>1756982.3846153845</v>
      </c>
      <c r="D12" s="3">
        <f t="shared" si="1"/>
        <v>0.91666666666666663</v>
      </c>
      <c r="E12" s="1">
        <f t="shared" si="2"/>
        <v>1610567.1858974358</v>
      </c>
      <c r="F12" s="2"/>
      <c r="G12" s="2"/>
    </row>
    <row r="13" spans="1:9" x14ac:dyDescent="0.35">
      <c r="A13">
        <v>2030</v>
      </c>
      <c r="B13">
        <v>12</v>
      </c>
      <c r="C13" s="1">
        <f t="shared" si="0"/>
        <v>1756982.3846153845</v>
      </c>
      <c r="D13" s="3">
        <f t="shared" si="1"/>
        <v>1</v>
      </c>
      <c r="E13" s="1">
        <f t="shared" si="2"/>
        <v>1756982.3846153845</v>
      </c>
      <c r="F13" s="2"/>
      <c r="G13" s="2">
        <f>SUM(C2:C13)</f>
        <v>21083788.615384612</v>
      </c>
      <c r="H13" s="2">
        <f>SUM(D2:D13)</f>
        <v>6.5</v>
      </c>
      <c r="I13" s="2">
        <f>SUM(E2:E13)</f>
        <v>11420385.499999998</v>
      </c>
    </row>
    <row r="14" spans="1:9" x14ac:dyDescent="0.35">
      <c r="A14">
        <f t="shared" ref="A14:A25" si="3">A2+1</f>
        <v>2031</v>
      </c>
      <c r="B14">
        <f t="shared" ref="B14:B25" si="4">B2</f>
        <v>1</v>
      </c>
      <c r="C14" s="1">
        <f>$H$2/12</f>
        <v>1903397.5833333333</v>
      </c>
      <c r="D14" s="3">
        <v>1</v>
      </c>
      <c r="E14" s="1">
        <f t="shared" si="2"/>
        <v>1903397.5833333333</v>
      </c>
      <c r="F14" s="2"/>
      <c r="G14" s="2"/>
    </row>
    <row r="15" spans="1:9" x14ac:dyDescent="0.35">
      <c r="A15">
        <f t="shared" si="3"/>
        <v>2031</v>
      </c>
      <c r="B15">
        <f t="shared" si="4"/>
        <v>2</v>
      </c>
      <c r="C15" s="1">
        <f>$H$2/12</f>
        <v>1903397.5833333333</v>
      </c>
      <c r="D15" s="3">
        <v>1</v>
      </c>
      <c r="E15" s="1">
        <f t="shared" si="2"/>
        <v>1903397.5833333333</v>
      </c>
      <c r="F15" s="2"/>
      <c r="G15" s="2"/>
    </row>
    <row r="16" spans="1:9" x14ac:dyDescent="0.35">
      <c r="A16">
        <f t="shared" si="3"/>
        <v>2031</v>
      </c>
      <c r="B16">
        <f t="shared" si="4"/>
        <v>3</v>
      </c>
      <c r="C16" s="1">
        <f t="shared" ref="C16:C25" si="5">$H$2/12</f>
        <v>1903397.5833333333</v>
      </c>
      <c r="D16" s="3">
        <v>1</v>
      </c>
      <c r="E16" s="1">
        <f t="shared" si="2"/>
        <v>1903397.5833333333</v>
      </c>
      <c r="F16" s="2"/>
      <c r="G16" s="2"/>
    </row>
    <row r="17" spans="1:9" x14ac:dyDescent="0.35">
      <c r="A17">
        <f t="shared" si="3"/>
        <v>2031</v>
      </c>
      <c r="B17">
        <f t="shared" si="4"/>
        <v>4</v>
      </c>
      <c r="C17" s="1">
        <f t="shared" si="5"/>
        <v>1903397.5833333333</v>
      </c>
      <c r="D17" s="3">
        <v>1</v>
      </c>
      <c r="E17" s="1">
        <f t="shared" si="2"/>
        <v>1903397.5833333333</v>
      </c>
      <c r="F17" s="2"/>
      <c r="G17" s="2"/>
    </row>
    <row r="18" spans="1:9" x14ac:dyDescent="0.35">
      <c r="A18">
        <f t="shared" si="3"/>
        <v>2031</v>
      </c>
      <c r="B18">
        <f t="shared" si="4"/>
        <v>5</v>
      </c>
      <c r="C18" s="1">
        <f t="shared" si="5"/>
        <v>1903397.5833333333</v>
      </c>
      <c r="D18" s="3">
        <v>1</v>
      </c>
      <c r="E18" s="1">
        <f t="shared" si="2"/>
        <v>1903397.5833333333</v>
      </c>
      <c r="F18" s="2"/>
      <c r="G18" s="2"/>
    </row>
    <row r="19" spans="1:9" x14ac:dyDescent="0.35">
      <c r="A19">
        <f t="shared" si="3"/>
        <v>2031</v>
      </c>
      <c r="B19">
        <f t="shared" si="4"/>
        <v>6</v>
      </c>
      <c r="C19" s="1">
        <f t="shared" si="5"/>
        <v>1903397.5833333333</v>
      </c>
      <c r="D19" s="3">
        <v>1</v>
      </c>
      <c r="E19" s="1">
        <f t="shared" si="2"/>
        <v>1903397.5833333333</v>
      </c>
      <c r="F19" s="2"/>
      <c r="G19" s="2"/>
    </row>
    <row r="20" spans="1:9" x14ac:dyDescent="0.35">
      <c r="A20">
        <f t="shared" si="3"/>
        <v>2031</v>
      </c>
      <c r="B20">
        <f t="shared" si="4"/>
        <v>7</v>
      </c>
      <c r="C20" s="1">
        <f t="shared" si="5"/>
        <v>1903397.5833333333</v>
      </c>
      <c r="D20" s="3">
        <v>1</v>
      </c>
      <c r="E20" s="1">
        <f t="shared" si="2"/>
        <v>1903397.5833333333</v>
      </c>
      <c r="F20" s="2"/>
      <c r="G20" s="2"/>
    </row>
    <row r="21" spans="1:9" x14ac:dyDescent="0.35">
      <c r="A21">
        <f t="shared" si="3"/>
        <v>2031</v>
      </c>
      <c r="B21">
        <f t="shared" si="4"/>
        <v>8</v>
      </c>
      <c r="C21" s="1">
        <f t="shared" si="5"/>
        <v>1903397.5833333333</v>
      </c>
      <c r="D21" s="3">
        <v>1</v>
      </c>
      <c r="E21" s="1">
        <f t="shared" si="2"/>
        <v>1903397.5833333333</v>
      </c>
      <c r="F21" s="2"/>
      <c r="G21" s="2"/>
    </row>
    <row r="22" spans="1:9" x14ac:dyDescent="0.35">
      <c r="A22">
        <f t="shared" si="3"/>
        <v>2031</v>
      </c>
      <c r="B22">
        <f t="shared" si="4"/>
        <v>9</v>
      </c>
      <c r="C22" s="1">
        <f t="shared" si="5"/>
        <v>1903397.5833333333</v>
      </c>
      <c r="D22" s="3">
        <v>1</v>
      </c>
      <c r="E22" s="1">
        <f t="shared" si="2"/>
        <v>1903397.5833333333</v>
      </c>
      <c r="F22" s="2"/>
      <c r="G22" s="2"/>
    </row>
    <row r="23" spans="1:9" x14ac:dyDescent="0.35">
      <c r="A23">
        <f t="shared" si="3"/>
        <v>2031</v>
      </c>
      <c r="B23">
        <f t="shared" si="4"/>
        <v>10</v>
      </c>
      <c r="C23" s="1">
        <f t="shared" si="5"/>
        <v>1903397.5833333333</v>
      </c>
      <c r="D23" s="3">
        <v>1</v>
      </c>
      <c r="E23" s="1">
        <f t="shared" si="2"/>
        <v>1903397.5833333333</v>
      </c>
      <c r="F23" s="2"/>
      <c r="G23" s="2"/>
    </row>
    <row r="24" spans="1:9" x14ac:dyDescent="0.35">
      <c r="A24">
        <f t="shared" si="3"/>
        <v>2031</v>
      </c>
      <c r="B24">
        <f t="shared" si="4"/>
        <v>11</v>
      </c>
      <c r="C24" s="1">
        <f t="shared" si="5"/>
        <v>1903397.5833333333</v>
      </c>
      <c r="D24" s="3">
        <v>1</v>
      </c>
      <c r="E24" s="1">
        <f t="shared" si="2"/>
        <v>1903397.5833333333</v>
      </c>
      <c r="F24" s="2"/>
      <c r="G24" s="2"/>
    </row>
    <row r="25" spans="1:9" x14ac:dyDescent="0.35">
      <c r="A25">
        <f t="shared" si="3"/>
        <v>2031</v>
      </c>
      <c r="B25">
        <f t="shared" si="4"/>
        <v>12</v>
      </c>
      <c r="C25" s="1">
        <f t="shared" si="5"/>
        <v>1903397.5833333333</v>
      </c>
      <c r="D25" s="3">
        <v>1</v>
      </c>
      <c r="E25" s="1">
        <f t="shared" si="2"/>
        <v>1903397.5833333333</v>
      </c>
      <c r="F25" s="2"/>
      <c r="G25" s="2">
        <f>SUM(C14:C25)</f>
        <v>22840770.999999996</v>
      </c>
      <c r="H25" s="2">
        <f>SUM(D14:D25)</f>
        <v>12</v>
      </c>
      <c r="I25" s="2">
        <f>SUM(E14:E25)</f>
        <v>22840770.999999996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4130-FB4B-4AA7-BA79-C5DCEC8BE09D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2029</v>
      </c>
      <c r="B2">
        <v>1</v>
      </c>
      <c r="C2" s="1">
        <f>+$I$6</f>
        <v>1885309.5384615385</v>
      </c>
      <c r="D2" s="3">
        <f>B2/12</f>
        <v>8.3333333333333329E-2</v>
      </c>
      <c r="E2" s="1">
        <f>C2*D2</f>
        <v>157109.12820512819</v>
      </c>
      <c r="H2" s="1">
        <f>'Annual CDM Inputs'!B23</f>
        <v>24509024</v>
      </c>
      <c r="I2" s="1">
        <f>H2/2</f>
        <v>12254512</v>
      </c>
    </row>
    <row r="3" spans="1:9" x14ac:dyDescent="0.35">
      <c r="A3">
        <v>2029</v>
      </c>
      <c r="B3">
        <v>2</v>
      </c>
      <c r="C3" s="1">
        <f t="shared" ref="C3:C13" si="0">+$I$6</f>
        <v>1885309.5384615385</v>
      </c>
      <c r="D3" s="3">
        <f t="shared" ref="D3:D13" si="1">B3/12</f>
        <v>0.16666666666666666</v>
      </c>
      <c r="E3" s="1">
        <f t="shared" ref="E3:E25" si="2">C3*D3</f>
        <v>314218.25641025638</v>
      </c>
      <c r="F3" s="2"/>
      <c r="G3" s="2"/>
      <c r="H3" s="1">
        <v>12</v>
      </c>
      <c r="I3" s="1">
        <v>12</v>
      </c>
    </row>
    <row r="4" spans="1:9" x14ac:dyDescent="0.35">
      <c r="A4">
        <v>2029</v>
      </c>
      <c r="B4">
        <v>3</v>
      </c>
      <c r="C4" s="1">
        <f t="shared" si="0"/>
        <v>1885309.5384615385</v>
      </c>
      <c r="D4" s="3">
        <f t="shared" si="1"/>
        <v>0.25</v>
      </c>
      <c r="E4" s="1">
        <f t="shared" si="2"/>
        <v>471327.38461538462</v>
      </c>
      <c r="F4" s="2"/>
      <c r="G4" s="2"/>
      <c r="H4" s="1">
        <f>H2*H3</f>
        <v>294108288</v>
      </c>
      <c r="I4" s="1">
        <f>I2*I3</f>
        <v>147054144</v>
      </c>
    </row>
    <row r="5" spans="1:9" x14ac:dyDescent="0.35">
      <c r="A5">
        <v>2029</v>
      </c>
      <c r="B5">
        <v>4</v>
      </c>
      <c r="C5" s="1">
        <f t="shared" si="0"/>
        <v>1885309.5384615385</v>
      </c>
      <c r="D5" s="3">
        <f t="shared" si="1"/>
        <v>0.33333333333333331</v>
      </c>
      <c r="E5" s="1">
        <f t="shared" si="2"/>
        <v>628436.51282051275</v>
      </c>
      <c r="F5" s="2"/>
      <c r="G5" s="2"/>
      <c r="H5">
        <v>78</v>
      </c>
      <c r="I5">
        <v>78</v>
      </c>
    </row>
    <row r="6" spans="1:9" x14ac:dyDescent="0.35">
      <c r="A6">
        <v>2029</v>
      </c>
      <c r="B6">
        <v>5</v>
      </c>
      <c r="C6" s="1">
        <f t="shared" si="0"/>
        <v>1885309.5384615385</v>
      </c>
      <c r="D6" s="3">
        <f>B6/12</f>
        <v>0.41666666666666669</v>
      </c>
      <c r="E6" s="1">
        <f t="shared" si="2"/>
        <v>785545.64102564112</v>
      </c>
      <c r="F6" s="2"/>
      <c r="G6" s="2"/>
      <c r="H6" s="1">
        <f>H4/H5</f>
        <v>3770619.076923077</v>
      </c>
      <c r="I6" s="1">
        <f>I4/I5</f>
        <v>1885309.5384615385</v>
      </c>
    </row>
    <row r="7" spans="1:9" x14ac:dyDescent="0.35">
      <c r="A7">
        <v>2029</v>
      </c>
      <c r="B7">
        <v>6</v>
      </c>
      <c r="C7" s="1">
        <f t="shared" si="0"/>
        <v>1885309.5384615385</v>
      </c>
      <c r="D7" s="3">
        <f t="shared" si="1"/>
        <v>0.5</v>
      </c>
      <c r="E7" s="1">
        <f t="shared" si="2"/>
        <v>942654.76923076925</v>
      </c>
      <c r="F7" s="2"/>
      <c r="G7" s="2"/>
    </row>
    <row r="8" spans="1:9" x14ac:dyDescent="0.35">
      <c r="A8">
        <v>2029</v>
      </c>
      <c r="B8">
        <v>7</v>
      </c>
      <c r="C8" s="1">
        <f t="shared" si="0"/>
        <v>1885309.5384615385</v>
      </c>
      <c r="D8" s="3">
        <f t="shared" si="1"/>
        <v>0.58333333333333337</v>
      </c>
      <c r="E8" s="1">
        <f t="shared" si="2"/>
        <v>1099763.8974358975</v>
      </c>
      <c r="F8" s="2"/>
      <c r="G8" s="2"/>
    </row>
    <row r="9" spans="1:9" x14ac:dyDescent="0.35">
      <c r="A9">
        <v>2029</v>
      </c>
      <c r="B9">
        <v>8</v>
      </c>
      <c r="C9" s="1">
        <f t="shared" si="0"/>
        <v>1885309.5384615385</v>
      </c>
      <c r="D9" s="3">
        <f t="shared" si="1"/>
        <v>0.66666666666666663</v>
      </c>
      <c r="E9" s="1">
        <f t="shared" si="2"/>
        <v>1256873.0256410255</v>
      </c>
      <c r="F9" s="2"/>
      <c r="G9" s="2"/>
    </row>
    <row r="10" spans="1:9" x14ac:dyDescent="0.35">
      <c r="A10">
        <v>2029</v>
      </c>
      <c r="B10">
        <v>9</v>
      </c>
      <c r="C10" s="1">
        <f t="shared" si="0"/>
        <v>1885309.5384615385</v>
      </c>
      <c r="D10" s="3">
        <f t="shared" si="1"/>
        <v>0.75</v>
      </c>
      <c r="E10" s="1">
        <f t="shared" si="2"/>
        <v>1413982.153846154</v>
      </c>
      <c r="F10" s="2"/>
      <c r="G10" s="2"/>
    </row>
    <row r="11" spans="1:9" x14ac:dyDescent="0.35">
      <c r="A11">
        <v>2029</v>
      </c>
      <c r="B11">
        <v>10</v>
      </c>
      <c r="C11" s="1">
        <f t="shared" si="0"/>
        <v>1885309.5384615385</v>
      </c>
      <c r="D11" s="3">
        <f t="shared" si="1"/>
        <v>0.83333333333333337</v>
      </c>
      <c r="E11" s="1">
        <f t="shared" si="2"/>
        <v>1571091.2820512822</v>
      </c>
      <c r="F11" s="2"/>
      <c r="G11" s="2"/>
      <c r="H11" s="1"/>
      <c r="I11" s="1"/>
    </row>
    <row r="12" spans="1:9" x14ac:dyDescent="0.35">
      <c r="A12">
        <v>2029</v>
      </c>
      <c r="B12">
        <v>11</v>
      </c>
      <c r="C12" s="1">
        <f t="shared" si="0"/>
        <v>1885309.5384615385</v>
      </c>
      <c r="D12" s="3">
        <f t="shared" si="1"/>
        <v>0.91666666666666663</v>
      </c>
      <c r="E12" s="1">
        <f t="shared" si="2"/>
        <v>1728200.4102564103</v>
      </c>
      <c r="F12" s="2"/>
      <c r="G12" s="2"/>
    </row>
    <row r="13" spans="1:9" x14ac:dyDescent="0.35">
      <c r="A13">
        <v>2029</v>
      </c>
      <c r="B13">
        <v>12</v>
      </c>
      <c r="C13" s="1">
        <f t="shared" si="0"/>
        <v>1885309.5384615385</v>
      </c>
      <c r="D13" s="3">
        <f t="shared" si="1"/>
        <v>1</v>
      </c>
      <c r="E13" s="1">
        <f t="shared" si="2"/>
        <v>1885309.5384615385</v>
      </c>
      <c r="F13" s="2"/>
      <c r="G13" s="2">
        <f>SUM(C2:C13)</f>
        <v>22623714.461538464</v>
      </c>
      <c r="H13" s="2">
        <f>SUM(D2:D13)</f>
        <v>6.5</v>
      </c>
      <c r="I13" s="2">
        <f>SUM(E2:E13)</f>
        <v>12254512</v>
      </c>
    </row>
    <row r="14" spans="1:9" x14ac:dyDescent="0.35">
      <c r="A14">
        <f t="shared" ref="A14:A25" si="3">A2+1</f>
        <v>2030</v>
      </c>
      <c r="B14">
        <f t="shared" ref="B14:B25" si="4">B2</f>
        <v>1</v>
      </c>
      <c r="C14" s="1">
        <f>$H$2/12</f>
        <v>2042418.6666666667</v>
      </c>
      <c r="D14" s="3">
        <v>1</v>
      </c>
      <c r="E14" s="1">
        <f t="shared" si="2"/>
        <v>2042418.6666666667</v>
      </c>
      <c r="F14" s="2"/>
      <c r="G14" s="2"/>
    </row>
    <row r="15" spans="1:9" x14ac:dyDescent="0.35">
      <c r="A15">
        <f t="shared" si="3"/>
        <v>2030</v>
      </c>
      <c r="B15">
        <f t="shared" si="4"/>
        <v>2</v>
      </c>
      <c r="C15" s="1">
        <f>$H$2/12</f>
        <v>2042418.6666666667</v>
      </c>
      <c r="D15" s="3">
        <v>1</v>
      </c>
      <c r="E15" s="1">
        <f t="shared" si="2"/>
        <v>2042418.6666666667</v>
      </c>
      <c r="F15" s="2"/>
      <c r="G15" s="2"/>
    </row>
    <row r="16" spans="1:9" x14ac:dyDescent="0.35">
      <c r="A16">
        <f t="shared" si="3"/>
        <v>2030</v>
      </c>
      <c r="B16">
        <f t="shared" si="4"/>
        <v>3</v>
      </c>
      <c r="C16" s="1">
        <f t="shared" ref="C16:C25" si="5">$H$2/12</f>
        <v>2042418.6666666667</v>
      </c>
      <c r="D16" s="3">
        <v>1</v>
      </c>
      <c r="E16" s="1">
        <f t="shared" si="2"/>
        <v>2042418.6666666667</v>
      </c>
      <c r="F16" s="2"/>
      <c r="G16" s="2"/>
    </row>
    <row r="17" spans="1:9" x14ac:dyDescent="0.35">
      <c r="A17">
        <f t="shared" si="3"/>
        <v>2030</v>
      </c>
      <c r="B17">
        <f t="shared" si="4"/>
        <v>4</v>
      </c>
      <c r="C17" s="1">
        <f t="shared" si="5"/>
        <v>2042418.6666666667</v>
      </c>
      <c r="D17" s="3">
        <v>1</v>
      </c>
      <c r="E17" s="1">
        <f t="shared" si="2"/>
        <v>2042418.6666666667</v>
      </c>
      <c r="F17" s="2"/>
      <c r="G17" s="2"/>
    </row>
    <row r="18" spans="1:9" x14ac:dyDescent="0.35">
      <c r="A18">
        <f t="shared" si="3"/>
        <v>2030</v>
      </c>
      <c r="B18">
        <f t="shared" si="4"/>
        <v>5</v>
      </c>
      <c r="C18" s="1">
        <f t="shared" si="5"/>
        <v>2042418.6666666667</v>
      </c>
      <c r="D18" s="3">
        <v>1</v>
      </c>
      <c r="E18" s="1">
        <f t="shared" si="2"/>
        <v>2042418.6666666667</v>
      </c>
      <c r="F18" s="2"/>
      <c r="G18" s="2"/>
    </row>
    <row r="19" spans="1:9" x14ac:dyDescent="0.35">
      <c r="A19">
        <f t="shared" si="3"/>
        <v>2030</v>
      </c>
      <c r="B19">
        <f t="shared" si="4"/>
        <v>6</v>
      </c>
      <c r="C19" s="1">
        <f t="shared" si="5"/>
        <v>2042418.6666666667</v>
      </c>
      <c r="D19" s="3">
        <v>1</v>
      </c>
      <c r="E19" s="1">
        <f t="shared" si="2"/>
        <v>2042418.6666666667</v>
      </c>
      <c r="F19" s="2"/>
      <c r="G19" s="2"/>
    </row>
    <row r="20" spans="1:9" x14ac:dyDescent="0.35">
      <c r="A20">
        <f t="shared" si="3"/>
        <v>2030</v>
      </c>
      <c r="B20">
        <f t="shared" si="4"/>
        <v>7</v>
      </c>
      <c r="C20" s="1">
        <f t="shared" si="5"/>
        <v>2042418.6666666667</v>
      </c>
      <c r="D20" s="3">
        <v>1</v>
      </c>
      <c r="E20" s="1">
        <f t="shared" si="2"/>
        <v>2042418.6666666667</v>
      </c>
      <c r="F20" s="2"/>
      <c r="G20" s="2"/>
    </row>
    <row r="21" spans="1:9" x14ac:dyDescent="0.35">
      <c r="A21">
        <f t="shared" si="3"/>
        <v>2030</v>
      </c>
      <c r="B21">
        <f t="shared" si="4"/>
        <v>8</v>
      </c>
      <c r="C21" s="1">
        <f t="shared" si="5"/>
        <v>2042418.6666666667</v>
      </c>
      <c r="D21" s="3">
        <v>1</v>
      </c>
      <c r="E21" s="1">
        <f t="shared" si="2"/>
        <v>2042418.6666666667</v>
      </c>
      <c r="F21" s="2"/>
      <c r="G21" s="2"/>
    </row>
    <row r="22" spans="1:9" x14ac:dyDescent="0.35">
      <c r="A22">
        <f t="shared" si="3"/>
        <v>2030</v>
      </c>
      <c r="B22">
        <f t="shared" si="4"/>
        <v>9</v>
      </c>
      <c r="C22" s="1">
        <f t="shared" si="5"/>
        <v>2042418.6666666667</v>
      </c>
      <c r="D22" s="3">
        <v>1</v>
      </c>
      <c r="E22" s="1">
        <f t="shared" si="2"/>
        <v>2042418.6666666667</v>
      </c>
      <c r="F22" s="2"/>
      <c r="G22" s="2"/>
    </row>
    <row r="23" spans="1:9" x14ac:dyDescent="0.35">
      <c r="A23">
        <f t="shared" si="3"/>
        <v>2030</v>
      </c>
      <c r="B23">
        <f t="shared" si="4"/>
        <v>10</v>
      </c>
      <c r="C23" s="1">
        <f t="shared" si="5"/>
        <v>2042418.6666666667</v>
      </c>
      <c r="D23" s="3">
        <v>1</v>
      </c>
      <c r="E23" s="1">
        <f t="shared" si="2"/>
        <v>2042418.6666666667</v>
      </c>
      <c r="F23" s="2"/>
      <c r="G23" s="2"/>
    </row>
    <row r="24" spans="1:9" x14ac:dyDescent="0.35">
      <c r="A24">
        <f t="shared" si="3"/>
        <v>2030</v>
      </c>
      <c r="B24">
        <f t="shared" si="4"/>
        <v>11</v>
      </c>
      <c r="C24" s="1">
        <f t="shared" si="5"/>
        <v>2042418.6666666667</v>
      </c>
      <c r="D24" s="3">
        <v>1</v>
      </c>
      <c r="E24" s="1">
        <f t="shared" si="2"/>
        <v>2042418.6666666667</v>
      </c>
      <c r="F24" s="2"/>
      <c r="G24" s="2"/>
    </row>
    <row r="25" spans="1:9" x14ac:dyDescent="0.35">
      <c r="A25">
        <f t="shared" si="3"/>
        <v>2030</v>
      </c>
      <c r="B25">
        <f t="shared" si="4"/>
        <v>12</v>
      </c>
      <c r="C25" s="1">
        <f t="shared" si="5"/>
        <v>2042418.6666666667</v>
      </c>
      <c r="D25" s="3">
        <v>1</v>
      </c>
      <c r="E25" s="1">
        <f t="shared" si="2"/>
        <v>2042418.6666666667</v>
      </c>
      <c r="F25" s="2"/>
      <c r="G25" s="2">
        <f>SUM(C14:C25)</f>
        <v>24509024.000000004</v>
      </c>
      <c r="H25" s="2">
        <f>SUM(D14:D25)</f>
        <v>12</v>
      </c>
      <c r="I25" s="2">
        <f>SUM(E14:E25)</f>
        <v>24509024.000000004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6A30C-4248-4580-AF92-78FCE55AA056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2028</v>
      </c>
      <c r="B2">
        <v>1</v>
      </c>
      <c r="C2" s="1">
        <f>+$I$6</f>
        <v>1824382.1538461538</v>
      </c>
      <c r="D2" s="3">
        <f>B2/12</f>
        <v>8.3333333333333329E-2</v>
      </c>
      <c r="E2" s="1">
        <f>C2*D2</f>
        <v>152031.84615384613</v>
      </c>
      <c r="H2" s="1">
        <f>'Annual CDM Inputs'!B22</f>
        <v>23716968</v>
      </c>
      <c r="I2" s="1">
        <f>H2/2</f>
        <v>11858484</v>
      </c>
    </row>
    <row r="3" spans="1:9" x14ac:dyDescent="0.35">
      <c r="A3">
        <v>2028</v>
      </c>
      <c r="B3">
        <v>2</v>
      </c>
      <c r="C3" s="1">
        <f t="shared" ref="C3:C13" si="0">+$I$6</f>
        <v>1824382.1538461538</v>
      </c>
      <c r="D3" s="3">
        <f t="shared" ref="D3:D13" si="1">B3/12</f>
        <v>0.16666666666666666</v>
      </c>
      <c r="E3" s="1">
        <f t="shared" ref="E3:E25" si="2">C3*D3</f>
        <v>304063.69230769225</v>
      </c>
      <c r="F3" s="2"/>
      <c r="G3" s="2"/>
      <c r="H3" s="1">
        <v>12</v>
      </c>
      <c r="I3" s="1">
        <v>12</v>
      </c>
    </row>
    <row r="4" spans="1:9" x14ac:dyDescent="0.35">
      <c r="A4">
        <v>2028</v>
      </c>
      <c r="B4">
        <v>3</v>
      </c>
      <c r="C4" s="1">
        <f t="shared" si="0"/>
        <v>1824382.1538461538</v>
      </c>
      <c r="D4" s="3">
        <f t="shared" si="1"/>
        <v>0.25</v>
      </c>
      <c r="E4" s="1">
        <f t="shared" si="2"/>
        <v>456095.53846153844</v>
      </c>
      <c r="F4" s="2"/>
      <c r="G4" s="2"/>
      <c r="H4" s="1">
        <f>H2*H3</f>
        <v>284603616</v>
      </c>
      <c r="I4" s="1">
        <f>I2*I3</f>
        <v>142301808</v>
      </c>
    </row>
    <row r="5" spans="1:9" x14ac:dyDescent="0.35">
      <c r="A5">
        <v>2028</v>
      </c>
      <c r="B5">
        <v>4</v>
      </c>
      <c r="C5" s="1">
        <f t="shared" si="0"/>
        <v>1824382.1538461538</v>
      </c>
      <c r="D5" s="3">
        <f t="shared" si="1"/>
        <v>0.33333333333333331</v>
      </c>
      <c r="E5" s="1">
        <f t="shared" si="2"/>
        <v>608127.38461538451</v>
      </c>
      <c r="F5" s="2"/>
      <c r="G5" s="2"/>
      <c r="H5">
        <v>78</v>
      </c>
      <c r="I5">
        <v>78</v>
      </c>
    </row>
    <row r="6" spans="1:9" x14ac:dyDescent="0.35">
      <c r="A6">
        <v>2028</v>
      </c>
      <c r="B6">
        <v>5</v>
      </c>
      <c r="C6" s="1">
        <f t="shared" si="0"/>
        <v>1824382.1538461538</v>
      </c>
      <c r="D6" s="3">
        <f t="shared" si="1"/>
        <v>0.41666666666666669</v>
      </c>
      <c r="E6" s="1">
        <f t="shared" si="2"/>
        <v>760159.23076923075</v>
      </c>
      <c r="F6" s="2"/>
      <c r="G6" s="2"/>
      <c r="H6" s="1">
        <f>H4/H5</f>
        <v>3648764.3076923075</v>
      </c>
      <c r="I6" s="1">
        <f>I4/I5</f>
        <v>1824382.1538461538</v>
      </c>
    </row>
    <row r="7" spans="1:9" x14ac:dyDescent="0.35">
      <c r="A7">
        <v>2028</v>
      </c>
      <c r="B7">
        <v>6</v>
      </c>
      <c r="C7" s="1">
        <f t="shared" si="0"/>
        <v>1824382.1538461538</v>
      </c>
      <c r="D7" s="3">
        <f t="shared" si="1"/>
        <v>0.5</v>
      </c>
      <c r="E7" s="1">
        <f t="shared" si="2"/>
        <v>912191.07692307688</v>
      </c>
      <c r="F7" s="2"/>
      <c r="G7" s="2"/>
    </row>
    <row r="8" spans="1:9" x14ac:dyDescent="0.35">
      <c r="A8">
        <v>2028</v>
      </c>
      <c r="B8">
        <v>7</v>
      </c>
      <c r="C8" s="1">
        <f t="shared" si="0"/>
        <v>1824382.1538461538</v>
      </c>
      <c r="D8" s="3">
        <f t="shared" si="1"/>
        <v>0.58333333333333337</v>
      </c>
      <c r="E8" s="1">
        <f t="shared" si="2"/>
        <v>1064222.923076923</v>
      </c>
      <c r="F8" s="2"/>
      <c r="G8" s="2"/>
    </row>
    <row r="9" spans="1:9" x14ac:dyDescent="0.35">
      <c r="A9">
        <v>2028</v>
      </c>
      <c r="B9">
        <v>8</v>
      </c>
      <c r="C9" s="1">
        <f t="shared" si="0"/>
        <v>1824382.1538461538</v>
      </c>
      <c r="D9" s="3">
        <f t="shared" si="1"/>
        <v>0.66666666666666663</v>
      </c>
      <c r="E9" s="1">
        <f t="shared" si="2"/>
        <v>1216254.769230769</v>
      </c>
      <c r="F9" s="2"/>
      <c r="G9" s="2"/>
    </row>
    <row r="10" spans="1:9" x14ac:dyDescent="0.35">
      <c r="A10">
        <v>2028</v>
      </c>
      <c r="B10">
        <v>9</v>
      </c>
      <c r="C10" s="1">
        <f t="shared" si="0"/>
        <v>1824382.1538461538</v>
      </c>
      <c r="D10" s="3">
        <f t="shared" si="1"/>
        <v>0.75</v>
      </c>
      <c r="E10" s="1">
        <f t="shared" si="2"/>
        <v>1368286.6153846153</v>
      </c>
      <c r="F10" s="2"/>
      <c r="G10" s="2"/>
    </row>
    <row r="11" spans="1:9" x14ac:dyDescent="0.35">
      <c r="A11">
        <v>2028</v>
      </c>
      <c r="B11">
        <v>10</v>
      </c>
      <c r="C11" s="1">
        <f t="shared" si="0"/>
        <v>1824382.1538461538</v>
      </c>
      <c r="D11" s="3">
        <f t="shared" si="1"/>
        <v>0.83333333333333337</v>
      </c>
      <c r="E11" s="1">
        <f t="shared" si="2"/>
        <v>1520318.4615384615</v>
      </c>
      <c r="F11" s="2"/>
      <c r="G11" s="2"/>
      <c r="H11" s="1"/>
      <c r="I11" s="1"/>
    </row>
    <row r="12" spans="1:9" x14ac:dyDescent="0.35">
      <c r="A12">
        <v>2028</v>
      </c>
      <c r="B12">
        <v>11</v>
      </c>
      <c r="C12" s="1">
        <f t="shared" si="0"/>
        <v>1824382.1538461538</v>
      </c>
      <c r="D12" s="3">
        <f t="shared" si="1"/>
        <v>0.91666666666666663</v>
      </c>
      <c r="E12" s="1">
        <f t="shared" si="2"/>
        <v>1672350.3076923075</v>
      </c>
      <c r="F12" s="2"/>
      <c r="G12" s="2"/>
    </row>
    <row r="13" spans="1:9" x14ac:dyDescent="0.35">
      <c r="A13">
        <v>2028</v>
      </c>
      <c r="B13">
        <v>12</v>
      </c>
      <c r="C13" s="1">
        <f t="shared" si="0"/>
        <v>1824382.1538461538</v>
      </c>
      <c r="D13" s="3">
        <f t="shared" si="1"/>
        <v>1</v>
      </c>
      <c r="E13" s="1">
        <f t="shared" si="2"/>
        <v>1824382.1538461538</v>
      </c>
      <c r="F13" s="2"/>
      <c r="G13" s="2">
        <f>SUM(C2:C13)</f>
        <v>21892585.84615384</v>
      </c>
      <c r="H13" s="2">
        <f>SUM(D2:D13)</f>
        <v>6.5</v>
      </c>
      <c r="I13" s="2">
        <f>SUM(E2:E13)</f>
        <v>11858484</v>
      </c>
    </row>
    <row r="14" spans="1:9" x14ac:dyDescent="0.35">
      <c r="A14">
        <f t="shared" ref="A14:A25" si="3">A2+1</f>
        <v>2029</v>
      </c>
      <c r="B14">
        <f t="shared" ref="B14:B25" si="4">B2</f>
        <v>1</v>
      </c>
      <c r="C14" s="1">
        <f>$H$2/12</f>
        <v>1976414</v>
      </c>
      <c r="D14" s="3">
        <v>1</v>
      </c>
      <c r="E14" s="1">
        <f t="shared" si="2"/>
        <v>1976414</v>
      </c>
      <c r="F14" s="2"/>
      <c r="G14" s="2"/>
    </row>
    <row r="15" spans="1:9" x14ac:dyDescent="0.35">
      <c r="A15">
        <f t="shared" si="3"/>
        <v>2029</v>
      </c>
      <c r="B15">
        <f t="shared" si="4"/>
        <v>2</v>
      </c>
      <c r="C15" s="1">
        <f>$H$2/12</f>
        <v>1976414</v>
      </c>
      <c r="D15" s="3">
        <v>1</v>
      </c>
      <c r="E15" s="1">
        <f t="shared" si="2"/>
        <v>1976414</v>
      </c>
      <c r="F15" s="2"/>
      <c r="G15" s="2"/>
    </row>
    <row r="16" spans="1:9" x14ac:dyDescent="0.35">
      <c r="A16">
        <f t="shared" si="3"/>
        <v>2029</v>
      </c>
      <c r="B16">
        <f t="shared" si="4"/>
        <v>3</v>
      </c>
      <c r="C16" s="1">
        <f t="shared" ref="C16:C25" si="5">$H$2/12</f>
        <v>1976414</v>
      </c>
      <c r="D16" s="3">
        <v>1</v>
      </c>
      <c r="E16" s="1">
        <f t="shared" si="2"/>
        <v>1976414</v>
      </c>
      <c r="F16" s="2"/>
      <c r="G16" s="2"/>
    </row>
    <row r="17" spans="1:9" x14ac:dyDescent="0.35">
      <c r="A17">
        <f t="shared" si="3"/>
        <v>2029</v>
      </c>
      <c r="B17">
        <f t="shared" si="4"/>
        <v>4</v>
      </c>
      <c r="C17" s="1">
        <f t="shared" si="5"/>
        <v>1976414</v>
      </c>
      <c r="D17" s="3">
        <v>1</v>
      </c>
      <c r="E17" s="1">
        <f t="shared" si="2"/>
        <v>1976414</v>
      </c>
      <c r="F17" s="2"/>
      <c r="G17" s="2"/>
    </row>
    <row r="18" spans="1:9" x14ac:dyDescent="0.35">
      <c r="A18">
        <f t="shared" si="3"/>
        <v>2029</v>
      </c>
      <c r="B18">
        <f t="shared" si="4"/>
        <v>5</v>
      </c>
      <c r="C18" s="1">
        <f t="shared" si="5"/>
        <v>1976414</v>
      </c>
      <c r="D18" s="3">
        <v>1</v>
      </c>
      <c r="E18" s="1">
        <f t="shared" si="2"/>
        <v>1976414</v>
      </c>
      <c r="F18" s="2"/>
      <c r="G18" s="2"/>
    </row>
    <row r="19" spans="1:9" x14ac:dyDescent="0.35">
      <c r="A19">
        <f t="shared" si="3"/>
        <v>2029</v>
      </c>
      <c r="B19">
        <f t="shared" si="4"/>
        <v>6</v>
      </c>
      <c r="C19" s="1">
        <f t="shared" si="5"/>
        <v>1976414</v>
      </c>
      <c r="D19" s="3">
        <v>1</v>
      </c>
      <c r="E19" s="1">
        <f t="shared" si="2"/>
        <v>1976414</v>
      </c>
      <c r="F19" s="2"/>
      <c r="G19" s="2"/>
    </row>
    <row r="20" spans="1:9" x14ac:dyDescent="0.35">
      <c r="A20">
        <f t="shared" si="3"/>
        <v>2029</v>
      </c>
      <c r="B20">
        <f t="shared" si="4"/>
        <v>7</v>
      </c>
      <c r="C20" s="1">
        <f t="shared" si="5"/>
        <v>1976414</v>
      </c>
      <c r="D20" s="3">
        <v>1</v>
      </c>
      <c r="E20" s="1">
        <f t="shared" si="2"/>
        <v>1976414</v>
      </c>
      <c r="F20" s="2"/>
      <c r="G20" s="2"/>
    </row>
    <row r="21" spans="1:9" x14ac:dyDescent="0.35">
      <c r="A21">
        <f t="shared" si="3"/>
        <v>2029</v>
      </c>
      <c r="B21">
        <f t="shared" si="4"/>
        <v>8</v>
      </c>
      <c r="C21" s="1">
        <f t="shared" si="5"/>
        <v>1976414</v>
      </c>
      <c r="D21" s="3">
        <v>1</v>
      </c>
      <c r="E21" s="1">
        <f t="shared" si="2"/>
        <v>1976414</v>
      </c>
      <c r="F21" s="2"/>
      <c r="G21" s="2"/>
    </row>
    <row r="22" spans="1:9" x14ac:dyDescent="0.35">
      <c r="A22">
        <f t="shared" si="3"/>
        <v>2029</v>
      </c>
      <c r="B22">
        <f t="shared" si="4"/>
        <v>9</v>
      </c>
      <c r="C22" s="1">
        <f t="shared" si="5"/>
        <v>1976414</v>
      </c>
      <c r="D22" s="3">
        <v>1</v>
      </c>
      <c r="E22" s="1">
        <f t="shared" si="2"/>
        <v>1976414</v>
      </c>
      <c r="F22" s="2"/>
      <c r="G22" s="2"/>
    </row>
    <row r="23" spans="1:9" x14ac:dyDescent="0.35">
      <c r="A23">
        <f t="shared" si="3"/>
        <v>2029</v>
      </c>
      <c r="B23">
        <f t="shared" si="4"/>
        <v>10</v>
      </c>
      <c r="C23" s="1">
        <f t="shared" si="5"/>
        <v>1976414</v>
      </c>
      <c r="D23" s="3">
        <v>1</v>
      </c>
      <c r="E23" s="1">
        <f t="shared" si="2"/>
        <v>1976414</v>
      </c>
      <c r="F23" s="2"/>
      <c r="G23" s="2"/>
    </row>
    <row r="24" spans="1:9" x14ac:dyDescent="0.35">
      <c r="A24">
        <f t="shared" si="3"/>
        <v>2029</v>
      </c>
      <c r="B24">
        <f t="shared" si="4"/>
        <v>11</v>
      </c>
      <c r="C24" s="1">
        <f t="shared" si="5"/>
        <v>1976414</v>
      </c>
      <c r="D24" s="3">
        <v>1</v>
      </c>
      <c r="E24" s="1">
        <f t="shared" si="2"/>
        <v>1976414</v>
      </c>
      <c r="F24" s="2"/>
      <c r="G24" s="2"/>
    </row>
    <row r="25" spans="1:9" x14ac:dyDescent="0.35">
      <c r="A25">
        <f t="shared" si="3"/>
        <v>2029</v>
      </c>
      <c r="B25">
        <f t="shared" si="4"/>
        <v>12</v>
      </c>
      <c r="C25" s="1">
        <f t="shared" si="5"/>
        <v>1976414</v>
      </c>
      <c r="D25" s="3">
        <v>1</v>
      </c>
      <c r="E25" s="1">
        <f t="shared" si="2"/>
        <v>1976414</v>
      </c>
      <c r="F25" s="2"/>
      <c r="G25" s="2">
        <f>SUM(C14:C25)</f>
        <v>23716968</v>
      </c>
      <c r="H25" s="2">
        <f>SUM(D14:D25)</f>
        <v>12</v>
      </c>
      <c r="I25" s="2">
        <f>SUM(E14:E25)</f>
        <v>23716968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5AE6-9FF4-4D19-B9FF-2295DD93C6D9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2027</v>
      </c>
      <c r="B2">
        <v>1</v>
      </c>
      <c r="C2" s="1">
        <f>+$I$6</f>
        <v>1766746.4615384615</v>
      </c>
      <c r="D2" s="3">
        <f>B2/12</f>
        <v>8.3333333333333329E-2</v>
      </c>
      <c r="E2" s="1">
        <f>C2*D2</f>
        <v>147228.87179487178</v>
      </c>
      <c r="H2" s="1">
        <f>'Annual CDM Inputs'!B21</f>
        <v>22967704</v>
      </c>
      <c r="I2" s="1">
        <f>H2/2</f>
        <v>11483852</v>
      </c>
    </row>
    <row r="3" spans="1:9" x14ac:dyDescent="0.35">
      <c r="A3">
        <v>2027</v>
      </c>
      <c r="B3">
        <v>2</v>
      </c>
      <c r="C3" s="1">
        <f t="shared" ref="C3:C13" si="0">+$I$6</f>
        <v>1766746.4615384615</v>
      </c>
      <c r="D3" s="3">
        <f t="shared" ref="D3:D13" si="1">B3/12</f>
        <v>0.16666666666666666</v>
      </c>
      <c r="E3" s="1">
        <f t="shared" ref="E3:E25" si="2">C3*D3</f>
        <v>294457.74358974356</v>
      </c>
      <c r="F3" s="2"/>
      <c r="G3" s="2"/>
      <c r="H3" s="1">
        <v>12</v>
      </c>
      <c r="I3" s="1">
        <v>12</v>
      </c>
    </row>
    <row r="4" spans="1:9" x14ac:dyDescent="0.35">
      <c r="A4">
        <v>2027</v>
      </c>
      <c r="B4">
        <v>3</v>
      </c>
      <c r="C4" s="1">
        <f t="shared" si="0"/>
        <v>1766746.4615384615</v>
      </c>
      <c r="D4" s="3">
        <f t="shared" si="1"/>
        <v>0.25</v>
      </c>
      <c r="E4" s="1">
        <f t="shared" si="2"/>
        <v>441686.61538461538</v>
      </c>
      <c r="F4" s="2"/>
      <c r="G4" s="2"/>
      <c r="H4" s="1">
        <f>H2*H3</f>
        <v>275612448</v>
      </c>
      <c r="I4" s="1">
        <f>I2*I3</f>
        <v>137806224</v>
      </c>
    </row>
    <row r="5" spans="1:9" x14ac:dyDescent="0.35">
      <c r="A5">
        <v>2027</v>
      </c>
      <c r="B5">
        <v>4</v>
      </c>
      <c r="C5" s="1">
        <f t="shared" si="0"/>
        <v>1766746.4615384615</v>
      </c>
      <c r="D5" s="3">
        <f t="shared" si="1"/>
        <v>0.33333333333333331</v>
      </c>
      <c r="E5" s="1">
        <f t="shared" si="2"/>
        <v>588915.48717948713</v>
      </c>
      <c r="F5" s="2"/>
      <c r="G5" s="2"/>
      <c r="H5">
        <v>78</v>
      </c>
      <c r="I5">
        <v>78</v>
      </c>
    </row>
    <row r="6" spans="1:9" x14ac:dyDescent="0.35">
      <c r="A6">
        <v>2027</v>
      </c>
      <c r="B6">
        <v>5</v>
      </c>
      <c r="C6" s="1">
        <f t="shared" si="0"/>
        <v>1766746.4615384615</v>
      </c>
      <c r="D6" s="3">
        <f t="shared" si="1"/>
        <v>0.41666666666666669</v>
      </c>
      <c r="E6" s="1">
        <f t="shared" si="2"/>
        <v>736144.358974359</v>
      </c>
      <c r="F6" s="2"/>
      <c r="G6" s="2"/>
      <c r="H6" s="1">
        <f>H4/H5</f>
        <v>3533492.923076923</v>
      </c>
      <c r="I6" s="1">
        <f>I4/I5</f>
        <v>1766746.4615384615</v>
      </c>
    </row>
    <row r="7" spans="1:9" x14ac:dyDescent="0.35">
      <c r="A7">
        <v>2027</v>
      </c>
      <c r="B7">
        <v>6</v>
      </c>
      <c r="C7" s="1">
        <f t="shared" si="0"/>
        <v>1766746.4615384615</v>
      </c>
      <c r="D7" s="3">
        <f t="shared" si="1"/>
        <v>0.5</v>
      </c>
      <c r="E7" s="1">
        <f t="shared" si="2"/>
        <v>883373.23076923075</v>
      </c>
      <c r="F7" s="2"/>
      <c r="G7" s="2"/>
    </row>
    <row r="8" spans="1:9" x14ac:dyDescent="0.35">
      <c r="A8">
        <v>2027</v>
      </c>
      <c r="B8">
        <v>7</v>
      </c>
      <c r="C8" s="1">
        <f t="shared" si="0"/>
        <v>1766746.4615384615</v>
      </c>
      <c r="D8" s="3">
        <f t="shared" si="1"/>
        <v>0.58333333333333337</v>
      </c>
      <c r="E8" s="1">
        <f t="shared" si="2"/>
        <v>1030602.1025641026</v>
      </c>
      <c r="F8" s="2"/>
      <c r="G8" s="2"/>
    </row>
    <row r="9" spans="1:9" x14ac:dyDescent="0.35">
      <c r="A9">
        <v>2027</v>
      </c>
      <c r="B9">
        <v>8</v>
      </c>
      <c r="C9" s="1">
        <f t="shared" si="0"/>
        <v>1766746.4615384615</v>
      </c>
      <c r="D9" s="3">
        <f t="shared" si="1"/>
        <v>0.66666666666666663</v>
      </c>
      <c r="E9" s="1">
        <f t="shared" si="2"/>
        <v>1177830.9743589743</v>
      </c>
      <c r="F9" s="2"/>
      <c r="G9" s="2"/>
    </row>
    <row r="10" spans="1:9" x14ac:dyDescent="0.35">
      <c r="A10">
        <v>2027</v>
      </c>
      <c r="B10">
        <v>9</v>
      </c>
      <c r="C10" s="1">
        <f t="shared" si="0"/>
        <v>1766746.4615384615</v>
      </c>
      <c r="D10" s="3">
        <f t="shared" si="1"/>
        <v>0.75</v>
      </c>
      <c r="E10" s="1">
        <f t="shared" si="2"/>
        <v>1325059.846153846</v>
      </c>
      <c r="F10" s="2"/>
      <c r="G10" s="2"/>
    </row>
    <row r="11" spans="1:9" x14ac:dyDescent="0.35">
      <c r="A11">
        <v>2027</v>
      </c>
      <c r="B11">
        <v>10</v>
      </c>
      <c r="C11" s="1">
        <f t="shared" si="0"/>
        <v>1766746.4615384615</v>
      </c>
      <c r="D11" s="3">
        <f t="shared" si="1"/>
        <v>0.83333333333333337</v>
      </c>
      <c r="E11" s="1">
        <f t="shared" si="2"/>
        <v>1472288.717948718</v>
      </c>
      <c r="F11" s="2"/>
      <c r="G11" s="2"/>
      <c r="H11" s="1"/>
      <c r="I11" s="1"/>
    </row>
    <row r="12" spans="1:9" x14ac:dyDescent="0.35">
      <c r="A12">
        <v>2027</v>
      </c>
      <c r="B12">
        <v>11</v>
      </c>
      <c r="C12" s="1">
        <f t="shared" si="0"/>
        <v>1766746.4615384615</v>
      </c>
      <c r="D12" s="3">
        <f t="shared" si="1"/>
        <v>0.91666666666666663</v>
      </c>
      <c r="E12" s="1">
        <f t="shared" si="2"/>
        <v>1619517.5897435897</v>
      </c>
      <c r="F12" s="2"/>
      <c r="G12" s="2"/>
    </row>
    <row r="13" spans="1:9" x14ac:dyDescent="0.35">
      <c r="A13">
        <v>2027</v>
      </c>
      <c r="B13">
        <v>12</v>
      </c>
      <c r="C13" s="1">
        <f t="shared" si="0"/>
        <v>1766746.4615384615</v>
      </c>
      <c r="D13" s="3">
        <f t="shared" si="1"/>
        <v>1</v>
      </c>
      <c r="E13" s="1">
        <f t="shared" si="2"/>
        <v>1766746.4615384615</v>
      </c>
      <c r="F13" s="2"/>
      <c r="G13" s="2">
        <f>SUM(C2:C13)</f>
        <v>21200957.538461536</v>
      </c>
      <c r="H13" s="2">
        <f>SUM(D2:D13)</f>
        <v>6.5</v>
      </c>
      <c r="I13" s="2">
        <f>SUM(E2:E13)</f>
        <v>11483852</v>
      </c>
    </row>
    <row r="14" spans="1:9" x14ac:dyDescent="0.35">
      <c r="A14">
        <f t="shared" ref="A14:A25" si="3">A2+1</f>
        <v>2028</v>
      </c>
      <c r="B14">
        <f t="shared" ref="B14:B25" si="4">B2</f>
        <v>1</v>
      </c>
      <c r="C14" s="1">
        <f>$H$2/12</f>
        <v>1913975.3333333333</v>
      </c>
      <c r="D14" s="3">
        <v>1</v>
      </c>
      <c r="E14" s="1">
        <f t="shared" si="2"/>
        <v>1913975.3333333333</v>
      </c>
      <c r="F14" s="2"/>
      <c r="G14" s="2"/>
    </row>
    <row r="15" spans="1:9" x14ac:dyDescent="0.35">
      <c r="A15">
        <f t="shared" si="3"/>
        <v>2028</v>
      </c>
      <c r="B15">
        <f t="shared" si="4"/>
        <v>2</v>
      </c>
      <c r="C15" s="1">
        <f>$H$2/12</f>
        <v>1913975.3333333333</v>
      </c>
      <c r="D15" s="3">
        <v>1</v>
      </c>
      <c r="E15" s="1">
        <f t="shared" si="2"/>
        <v>1913975.3333333333</v>
      </c>
      <c r="F15" s="2"/>
      <c r="G15" s="2"/>
    </row>
    <row r="16" spans="1:9" x14ac:dyDescent="0.35">
      <c r="A16">
        <f t="shared" si="3"/>
        <v>2028</v>
      </c>
      <c r="B16">
        <f t="shared" si="4"/>
        <v>3</v>
      </c>
      <c r="C16" s="1">
        <f t="shared" ref="C16:C25" si="5">$H$2/12</f>
        <v>1913975.3333333333</v>
      </c>
      <c r="D16" s="3">
        <v>1</v>
      </c>
      <c r="E16" s="1">
        <f t="shared" si="2"/>
        <v>1913975.3333333333</v>
      </c>
      <c r="F16" s="2"/>
      <c r="G16" s="2"/>
    </row>
    <row r="17" spans="1:9" x14ac:dyDescent="0.35">
      <c r="A17">
        <f t="shared" si="3"/>
        <v>2028</v>
      </c>
      <c r="B17">
        <f t="shared" si="4"/>
        <v>4</v>
      </c>
      <c r="C17" s="1">
        <f t="shared" si="5"/>
        <v>1913975.3333333333</v>
      </c>
      <c r="D17" s="3">
        <v>1</v>
      </c>
      <c r="E17" s="1">
        <f t="shared" si="2"/>
        <v>1913975.3333333333</v>
      </c>
      <c r="F17" s="2"/>
      <c r="G17" s="2"/>
    </row>
    <row r="18" spans="1:9" x14ac:dyDescent="0.35">
      <c r="A18">
        <f t="shared" si="3"/>
        <v>2028</v>
      </c>
      <c r="B18">
        <f t="shared" si="4"/>
        <v>5</v>
      </c>
      <c r="C18" s="1">
        <f t="shared" si="5"/>
        <v>1913975.3333333333</v>
      </c>
      <c r="D18" s="3">
        <v>1</v>
      </c>
      <c r="E18" s="1">
        <f t="shared" si="2"/>
        <v>1913975.3333333333</v>
      </c>
      <c r="F18" s="2"/>
      <c r="G18" s="2"/>
    </row>
    <row r="19" spans="1:9" x14ac:dyDescent="0.35">
      <c r="A19">
        <f t="shared" si="3"/>
        <v>2028</v>
      </c>
      <c r="B19">
        <f t="shared" si="4"/>
        <v>6</v>
      </c>
      <c r="C19" s="1">
        <f t="shared" si="5"/>
        <v>1913975.3333333333</v>
      </c>
      <c r="D19" s="3">
        <v>1</v>
      </c>
      <c r="E19" s="1">
        <f t="shared" si="2"/>
        <v>1913975.3333333333</v>
      </c>
      <c r="F19" s="2"/>
      <c r="G19" s="2"/>
    </row>
    <row r="20" spans="1:9" x14ac:dyDescent="0.35">
      <c r="A20">
        <f t="shared" si="3"/>
        <v>2028</v>
      </c>
      <c r="B20">
        <f t="shared" si="4"/>
        <v>7</v>
      </c>
      <c r="C20" s="1">
        <f t="shared" si="5"/>
        <v>1913975.3333333333</v>
      </c>
      <c r="D20" s="3">
        <v>1</v>
      </c>
      <c r="E20" s="1">
        <f t="shared" si="2"/>
        <v>1913975.3333333333</v>
      </c>
      <c r="F20" s="2"/>
      <c r="G20" s="2"/>
    </row>
    <row r="21" spans="1:9" x14ac:dyDescent="0.35">
      <c r="A21">
        <f t="shared" si="3"/>
        <v>2028</v>
      </c>
      <c r="B21">
        <f t="shared" si="4"/>
        <v>8</v>
      </c>
      <c r="C21" s="1">
        <f t="shared" si="5"/>
        <v>1913975.3333333333</v>
      </c>
      <c r="D21" s="3">
        <v>1</v>
      </c>
      <c r="E21" s="1">
        <f t="shared" si="2"/>
        <v>1913975.3333333333</v>
      </c>
      <c r="F21" s="2"/>
      <c r="G21" s="2"/>
    </row>
    <row r="22" spans="1:9" x14ac:dyDescent="0.35">
      <c r="A22">
        <f t="shared" si="3"/>
        <v>2028</v>
      </c>
      <c r="B22">
        <f t="shared" si="4"/>
        <v>9</v>
      </c>
      <c r="C22" s="1">
        <f t="shared" si="5"/>
        <v>1913975.3333333333</v>
      </c>
      <c r="D22" s="3">
        <v>1</v>
      </c>
      <c r="E22" s="1">
        <f t="shared" si="2"/>
        <v>1913975.3333333333</v>
      </c>
      <c r="F22" s="2"/>
      <c r="G22" s="2"/>
    </row>
    <row r="23" spans="1:9" x14ac:dyDescent="0.35">
      <c r="A23">
        <f t="shared" si="3"/>
        <v>2028</v>
      </c>
      <c r="B23">
        <f t="shared" si="4"/>
        <v>10</v>
      </c>
      <c r="C23" s="1">
        <f t="shared" si="5"/>
        <v>1913975.3333333333</v>
      </c>
      <c r="D23" s="3">
        <v>1</v>
      </c>
      <c r="E23" s="1">
        <f t="shared" si="2"/>
        <v>1913975.3333333333</v>
      </c>
      <c r="F23" s="2"/>
      <c r="G23" s="2"/>
    </row>
    <row r="24" spans="1:9" x14ac:dyDescent="0.35">
      <c r="A24">
        <f t="shared" si="3"/>
        <v>2028</v>
      </c>
      <c r="B24">
        <f t="shared" si="4"/>
        <v>11</v>
      </c>
      <c r="C24" s="1">
        <f t="shared" si="5"/>
        <v>1913975.3333333333</v>
      </c>
      <c r="D24" s="3">
        <v>1</v>
      </c>
      <c r="E24" s="1">
        <f t="shared" si="2"/>
        <v>1913975.3333333333</v>
      </c>
      <c r="F24" s="2"/>
      <c r="G24" s="2"/>
    </row>
    <row r="25" spans="1:9" x14ac:dyDescent="0.35">
      <c r="A25">
        <f t="shared" si="3"/>
        <v>2028</v>
      </c>
      <c r="B25">
        <f t="shared" si="4"/>
        <v>12</v>
      </c>
      <c r="C25" s="1">
        <f t="shared" si="5"/>
        <v>1913975.3333333333</v>
      </c>
      <c r="D25" s="3">
        <v>1</v>
      </c>
      <c r="E25" s="1">
        <f t="shared" si="2"/>
        <v>1913975.3333333333</v>
      </c>
      <c r="F25" s="2"/>
      <c r="G25" s="2">
        <f>SUM(C14:C25)</f>
        <v>22967703.999999996</v>
      </c>
      <c r="H25" s="2">
        <f>SUM(D14:D25)</f>
        <v>12</v>
      </c>
      <c r="I25" s="2">
        <f>SUM(E14:E25)</f>
        <v>22967703.999999996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F5D5B-03CF-4610-A42F-FD2C6176CB51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2026</v>
      </c>
      <c r="B2">
        <v>1</v>
      </c>
      <c r="C2" s="1">
        <f>+$I$6</f>
        <v>1713314</v>
      </c>
      <c r="D2" s="3">
        <f>B2/12</f>
        <v>8.3333333333333329E-2</v>
      </c>
      <c r="E2" s="1">
        <f>C2*D2</f>
        <v>142776.16666666666</v>
      </c>
      <c r="H2" s="1">
        <f>'Annual CDM Inputs'!B20</f>
        <v>22273082</v>
      </c>
      <c r="I2" s="1">
        <f>H2/2</f>
        <v>11136541</v>
      </c>
    </row>
    <row r="3" spans="1:9" x14ac:dyDescent="0.35">
      <c r="A3">
        <v>2026</v>
      </c>
      <c r="B3">
        <v>2</v>
      </c>
      <c r="C3" s="1">
        <f t="shared" ref="C3:C13" si="0">+$I$6</f>
        <v>1713314</v>
      </c>
      <c r="D3" s="3">
        <f t="shared" ref="D3:D13" si="1">B3/12</f>
        <v>0.16666666666666666</v>
      </c>
      <c r="E3" s="1">
        <f t="shared" ref="E3:E25" si="2">C3*D3</f>
        <v>285552.33333333331</v>
      </c>
      <c r="F3" s="2"/>
      <c r="G3" s="2"/>
      <c r="H3" s="1">
        <v>12</v>
      </c>
      <c r="I3" s="1">
        <v>12</v>
      </c>
    </row>
    <row r="4" spans="1:9" x14ac:dyDescent="0.35">
      <c r="A4">
        <v>2026</v>
      </c>
      <c r="B4">
        <v>3</v>
      </c>
      <c r="C4" s="1">
        <f t="shared" si="0"/>
        <v>1713314</v>
      </c>
      <c r="D4" s="3">
        <f t="shared" si="1"/>
        <v>0.25</v>
      </c>
      <c r="E4" s="1">
        <f t="shared" si="2"/>
        <v>428328.5</v>
      </c>
      <c r="F4" s="2"/>
      <c r="G4" s="2"/>
      <c r="H4" s="1">
        <f>H2*H3</f>
        <v>267276984</v>
      </c>
      <c r="I4" s="1">
        <f>I2*I3</f>
        <v>133638492</v>
      </c>
    </row>
    <row r="5" spans="1:9" x14ac:dyDescent="0.35">
      <c r="A5">
        <v>2026</v>
      </c>
      <c r="B5">
        <v>4</v>
      </c>
      <c r="C5" s="1">
        <f t="shared" si="0"/>
        <v>1713314</v>
      </c>
      <c r="D5" s="3">
        <f t="shared" si="1"/>
        <v>0.33333333333333331</v>
      </c>
      <c r="E5" s="1">
        <f t="shared" si="2"/>
        <v>571104.66666666663</v>
      </c>
      <c r="F5" s="2"/>
      <c r="G5" s="2"/>
      <c r="H5">
        <v>78</v>
      </c>
      <c r="I5">
        <v>78</v>
      </c>
    </row>
    <row r="6" spans="1:9" x14ac:dyDescent="0.35">
      <c r="A6">
        <v>2026</v>
      </c>
      <c r="B6">
        <v>5</v>
      </c>
      <c r="C6" s="1">
        <f t="shared" si="0"/>
        <v>1713314</v>
      </c>
      <c r="D6" s="3">
        <f t="shared" si="1"/>
        <v>0.41666666666666669</v>
      </c>
      <c r="E6" s="1">
        <f t="shared" si="2"/>
        <v>713880.83333333337</v>
      </c>
      <c r="F6" s="2"/>
      <c r="G6" s="2"/>
      <c r="H6" s="1">
        <f>H4/H5</f>
        <v>3426628</v>
      </c>
      <c r="I6" s="1">
        <f>I4/I5</f>
        <v>1713314</v>
      </c>
    </row>
    <row r="7" spans="1:9" x14ac:dyDescent="0.35">
      <c r="A7">
        <v>2026</v>
      </c>
      <c r="B7">
        <v>6</v>
      </c>
      <c r="C7" s="1">
        <f t="shared" si="0"/>
        <v>1713314</v>
      </c>
      <c r="D7" s="3">
        <f t="shared" si="1"/>
        <v>0.5</v>
      </c>
      <c r="E7" s="1">
        <f t="shared" si="2"/>
        <v>856657</v>
      </c>
      <c r="F7" s="2"/>
      <c r="G7" s="2"/>
    </row>
    <row r="8" spans="1:9" x14ac:dyDescent="0.35">
      <c r="A8">
        <v>2026</v>
      </c>
      <c r="B8">
        <v>7</v>
      </c>
      <c r="C8" s="1">
        <f t="shared" si="0"/>
        <v>1713314</v>
      </c>
      <c r="D8" s="3">
        <f t="shared" si="1"/>
        <v>0.58333333333333337</v>
      </c>
      <c r="E8" s="1">
        <f t="shared" si="2"/>
        <v>999433.16666666674</v>
      </c>
      <c r="F8" s="2"/>
      <c r="G8" s="2"/>
    </row>
    <row r="9" spans="1:9" x14ac:dyDescent="0.35">
      <c r="A9">
        <v>2026</v>
      </c>
      <c r="B9">
        <v>8</v>
      </c>
      <c r="C9" s="1">
        <f t="shared" si="0"/>
        <v>1713314</v>
      </c>
      <c r="D9" s="3">
        <f t="shared" si="1"/>
        <v>0.66666666666666663</v>
      </c>
      <c r="E9" s="1">
        <f t="shared" si="2"/>
        <v>1142209.3333333333</v>
      </c>
      <c r="F9" s="2"/>
      <c r="G9" s="2"/>
    </row>
    <row r="10" spans="1:9" x14ac:dyDescent="0.35">
      <c r="A10">
        <v>2026</v>
      </c>
      <c r="B10">
        <v>9</v>
      </c>
      <c r="C10" s="1">
        <f t="shared" si="0"/>
        <v>1713314</v>
      </c>
      <c r="D10" s="3">
        <f t="shared" si="1"/>
        <v>0.75</v>
      </c>
      <c r="E10" s="1">
        <f t="shared" si="2"/>
        <v>1284985.5</v>
      </c>
      <c r="F10" s="2"/>
      <c r="G10" s="2"/>
    </row>
    <row r="11" spans="1:9" x14ac:dyDescent="0.35">
      <c r="A11">
        <v>2026</v>
      </c>
      <c r="B11">
        <v>10</v>
      </c>
      <c r="C11" s="1">
        <f t="shared" si="0"/>
        <v>1713314</v>
      </c>
      <c r="D11" s="3">
        <f t="shared" si="1"/>
        <v>0.83333333333333337</v>
      </c>
      <c r="E11" s="1">
        <f t="shared" si="2"/>
        <v>1427761.6666666667</v>
      </c>
      <c r="F11" s="2"/>
      <c r="G11" s="2"/>
      <c r="H11" s="1"/>
      <c r="I11" s="1"/>
    </row>
    <row r="12" spans="1:9" x14ac:dyDescent="0.35">
      <c r="A12">
        <v>2026</v>
      </c>
      <c r="B12">
        <v>11</v>
      </c>
      <c r="C12" s="1">
        <f t="shared" si="0"/>
        <v>1713314</v>
      </c>
      <c r="D12" s="3">
        <f t="shared" si="1"/>
        <v>0.91666666666666663</v>
      </c>
      <c r="E12" s="1">
        <f t="shared" si="2"/>
        <v>1570537.8333333333</v>
      </c>
      <c r="F12" s="2"/>
      <c r="G12" s="2"/>
    </row>
    <row r="13" spans="1:9" x14ac:dyDescent="0.35">
      <c r="A13">
        <v>2026</v>
      </c>
      <c r="B13">
        <v>12</v>
      </c>
      <c r="C13" s="1">
        <f t="shared" si="0"/>
        <v>1713314</v>
      </c>
      <c r="D13" s="3">
        <f t="shared" si="1"/>
        <v>1</v>
      </c>
      <c r="E13" s="1">
        <f t="shared" si="2"/>
        <v>1713314</v>
      </c>
      <c r="F13" s="2"/>
      <c r="G13" s="2">
        <f>SUM(C2:C13)</f>
        <v>20559768</v>
      </c>
      <c r="H13" s="2">
        <f>SUM(D2:D13)</f>
        <v>6.5</v>
      </c>
      <c r="I13" s="2">
        <f>SUM(E2:E13)</f>
        <v>11136541</v>
      </c>
    </row>
    <row r="14" spans="1:9" x14ac:dyDescent="0.35">
      <c r="A14">
        <f t="shared" ref="A14:A25" si="3">A2+1</f>
        <v>2027</v>
      </c>
      <c r="B14">
        <f t="shared" ref="B14:B25" si="4">B2</f>
        <v>1</v>
      </c>
      <c r="C14" s="1">
        <f>$H$2/12</f>
        <v>1856090.1666666667</v>
      </c>
      <c r="D14" s="3">
        <v>1</v>
      </c>
      <c r="E14" s="1">
        <f t="shared" si="2"/>
        <v>1856090.1666666667</v>
      </c>
      <c r="F14" s="2"/>
      <c r="G14" s="2"/>
    </row>
    <row r="15" spans="1:9" x14ac:dyDescent="0.35">
      <c r="A15">
        <f t="shared" si="3"/>
        <v>2027</v>
      </c>
      <c r="B15">
        <f t="shared" si="4"/>
        <v>2</v>
      </c>
      <c r="C15" s="1">
        <f>$H$2/12</f>
        <v>1856090.1666666667</v>
      </c>
      <c r="D15" s="3">
        <v>1</v>
      </c>
      <c r="E15" s="1">
        <f t="shared" si="2"/>
        <v>1856090.1666666667</v>
      </c>
      <c r="F15" s="2"/>
      <c r="G15" s="2"/>
    </row>
    <row r="16" spans="1:9" x14ac:dyDescent="0.35">
      <c r="A16">
        <f t="shared" si="3"/>
        <v>2027</v>
      </c>
      <c r="B16">
        <f t="shared" si="4"/>
        <v>3</v>
      </c>
      <c r="C16" s="1">
        <f t="shared" ref="C16:C25" si="5">$H$2/12</f>
        <v>1856090.1666666667</v>
      </c>
      <c r="D16" s="3">
        <v>1</v>
      </c>
      <c r="E16" s="1">
        <f t="shared" si="2"/>
        <v>1856090.1666666667</v>
      </c>
      <c r="F16" s="2"/>
      <c r="G16" s="2"/>
    </row>
    <row r="17" spans="1:9" x14ac:dyDescent="0.35">
      <c r="A17">
        <f t="shared" si="3"/>
        <v>2027</v>
      </c>
      <c r="B17">
        <f t="shared" si="4"/>
        <v>4</v>
      </c>
      <c r="C17" s="1">
        <f t="shared" si="5"/>
        <v>1856090.1666666667</v>
      </c>
      <c r="D17" s="3">
        <v>1</v>
      </c>
      <c r="E17" s="1">
        <f t="shared" si="2"/>
        <v>1856090.1666666667</v>
      </c>
      <c r="F17" s="2"/>
      <c r="G17" s="2"/>
    </row>
    <row r="18" spans="1:9" x14ac:dyDescent="0.35">
      <c r="A18">
        <f t="shared" si="3"/>
        <v>2027</v>
      </c>
      <c r="B18">
        <f t="shared" si="4"/>
        <v>5</v>
      </c>
      <c r="C18" s="1">
        <f t="shared" si="5"/>
        <v>1856090.1666666667</v>
      </c>
      <c r="D18" s="3">
        <v>1</v>
      </c>
      <c r="E18" s="1">
        <f t="shared" si="2"/>
        <v>1856090.1666666667</v>
      </c>
      <c r="F18" s="2"/>
      <c r="G18" s="2"/>
    </row>
    <row r="19" spans="1:9" x14ac:dyDescent="0.35">
      <c r="A19">
        <f t="shared" si="3"/>
        <v>2027</v>
      </c>
      <c r="B19">
        <f t="shared" si="4"/>
        <v>6</v>
      </c>
      <c r="C19" s="1">
        <f t="shared" si="5"/>
        <v>1856090.1666666667</v>
      </c>
      <c r="D19" s="3">
        <v>1</v>
      </c>
      <c r="E19" s="1">
        <f t="shared" si="2"/>
        <v>1856090.1666666667</v>
      </c>
      <c r="F19" s="2"/>
      <c r="G19" s="2"/>
    </row>
    <row r="20" spans="1:9" x14ac:dyDescent="0.35">
      <c r="A20">
        <f t="shared" si="3"/>
        <v>2027</v>
      </c>
      <c r="B20">
        <f t="shared" si="4"/>
        <v>7</v>
      </c>
      <c r="C20" s="1">
        <f t="shared" si="5"/>
        <v>1856090.1666666667</v>
      </c>
      <c r="D20" s="3">
        <v>1</v>
      </c>
      <c r="E20" s="1">
        <f t="shared" si="2"/>
        <v>1856090.1666666667</v>
      </c>
      <c r="F20" s="2"/>
      <c r="G20" s="2"/>
    </row>
    <row r="21" spans="1:9" x14ac:dyDescent="0.35">
      <c r="A21">
        <f t="shared" si="3"/>
        <v>2027</v>
      </c>
      <c r="B21">
        <f t="shared" si="4"/>
        <v>8</v>
      </c>
      <c r="C21" s="1">
        <f t="shared" si="5"/>
        <v>1856090.1666666667</v>
      </c>
      <c r="D21" s="3">
        <v>1</v>
      </c>
      <c r="E21" s="1">
        <f t="shared" si="2"/>
        <v>1856090.1666666667</v>
      </c>
      <c r="F21" s="2"/>
      <c r="G21" s="2"/>
    </row>
    <row r="22" spans="1:9" x14ac:dyDescent="0.35">
      <c r="A22">
        <f t="shared" si="3"/>
        <v>2027</v>
      </c>
      <c r="B22">
        <f t="shared" si="4"/>
        <v>9</v>
      </c>
      <c r="C22" s="1">
        <f t="shared" si="5"/>
        <v>1856090.1666666667</v>
      </c>
      <c r="D22" s="3">
        <v>1</v>
      </c>
      <c r="E22" s="1">
        <f t="shared" si="2"/>
        <v>1856090.1666666667</v>
      </c>
      <c r="F22" s="2"/>
      <c r="G22" s="2"/>
    </row>
    <row r="23" spans="1:9" x14ac:dyDescent="0.35">
      <c r="A23">
        <f t="shared" si="3"/>
        <v>2027</v>
      </c>
      <c r="B23">
        <f t="shared" si="4"/>
        <v>10</v>
      </c>
      <c r="C23" s="1">
        <f t="shared" si="5"/>
        <v>1856090.1666666667</v>
      </c>
      <c r="D23" s="3">
        <v>1</v>
      </c>
      <c r="E23" s="1">
        <f t="shared" si="2"/>
        <v>1856090.1666666667</v>
      </c>
      <c r="F23" s="2"/>
      <c r="G23" s="2"/>
    </row>
    <row r="24" spans="1:9" x14ac:dyDescent="0.35">
      <c r="A24">
        <f t="shared" si="3"/>
        <v>2027</v>
      </c>
      <c r="B24">
        <f t="shared" si="4"/>
        <v>11</v>
      </c>
      <c r="C24" s="1">
        <f t="shared" si="5"/>
        <v>1856090.1666666667</v>
      </c>
      <c r="D24" s="3">
        <v>1</v>
      </c>
      <c r="E24" s="1">
        <f t="shared" si="2"/>
        <v>1856090.1666666667</v>
      </c>
      <c r="F24" s="2"/>
      <c r="G24" s="2"/>
    </row>
    <row r="25" spans="1:9" x14ac:dyDescent="0.35">
      <c r="A25">
        <f t="shared" si="3"/>
        <v>2027</v>
      </c>
      <c r="B25">
        <f t="shared" si="4"/>
        <v>12</v>
      </c>
      <c r="C25" s="1">
        <f t="shared" si="5"/>
        <v>1856090.1666666667</v>
      </c>
      <c r="D25" s="3">
        <v>1</v>
      </c>
      <c r="E25" s="1">
        <f t="shared" si="2"/>
        <v>1856090.1666666667</v>
      </c>
      <c r="F25" s="2"/>
      <c r="G25" s="2">
        <f>SUM(C14:C25)</f>
        <v>22273082</v>
      </c>
      <c r="H25" s="2">
        <f>SUM(D14:D25)</f>
        <v>12</v>
      </c>
      <c r="I25" s="2">
        <f>SUM(E14:E25)</f>
        <v>22273082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805FE-15F5-4DD2-9375-40E079388876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2025</v>
      </c>
      <c r="B2">
        <v>1</v>
      </c>
      <c r="C2" s="1">
        <f>+$I$6</f>
        <v>1663775</v>
      </c>
      <c r="D2" s="3">
        <f>B2/12</f>
        <v>8.3333333333333329E-2</v>
      </c>
      <c r="E2" s="1">
        <f>C2*D2</f>
        <v>138647.91666666666</v>
      </c>
      <c r="H2" s="1">
        <f>'Annual CDM Inputs'!B19</f>
        <v>21629075</v>
      </c>
      <c r="I2" s="1">
        <f>H2/2</f>
        <v>10814537.5</v>
      </c>
    </row>
    <row r="3" spans="1:9" x14ac:dyDescent="0.35">
      <c r="A3">
        <v>2025</v>
      </c>
      <c r="B3">
        <v>2</v>
      </c>
      <c r="C3" s="1">
        <f t="shared" ref="C3:C13" si="0">+$I$6</f>
        <v>1663775</v>
      </c>
      <c r="D3" s="3">
        <f t="shared" ref="D3:D13" si="1">B3/12</f>
        <v>0.16666666666666666</v>
      </c>
      <c r="E3" s="1">
        <f t="shared" ref="E3:E25" si="2">C3*D3</f>
        <v>277295.83333333331</v>
      </c>
      <c r="F3" s="2"/>
      <c r="G3" s="2"/>
      <c r="H3" s="1">
        <v>12</v>
      </c>
      <c r="I3" s="1">
        <v>12</v>
      </c>
    </row>
    <row r="4" spans="1:9" x14ac:dyDescent="0.35">
      <c r="A4">
        <v>2025</v>
      </c>
      <c r="B4">
        <v>3</v>
      </c>
      <c r="C4" s="1">
        <f t="shared" si="0"/>
        <v>1663775</v>
      </c>
      <c r="D4" s="3">
        <f t="shared" si="1"/>
        <v>0.25</v>
      </c>
      <c r="E4" s="1">
        <f t="shared" si="2"/>
        <v>415943.75</v>
      </c>
      <c r="F4" s="2"/>
      <c r="G4" s="2"/>
      <c r="H4" s="1">
        <f>H2*H3</f>
        <v>259548900</v>
      </c>
      <c r="I4" s="1">
        <f>I2*I3</f>
        <v>129774450</v>
      </c>
    </row>
    <row r="5" spans="1:9" x14ac:dyDescent="0.35">
      <c r="A5">
        <v>2025</v>
      </c>
      <c r="B5">
        <v>4</v>
      </c>
      <c r="C5" s="1">
        <f t="shared" si="0"/>
        <v>1663775</v>
      </c>
      <c r="D5" s="3">
        <f t="shared" si="1"/>
        <v>0.33333333333333331</v>
      </c>
      <c r="E5" s="1">
        <f t="shared" si="2"/>
        <v>554591.66666666663</v>
      </c>
      <c r="F5" s="2"/>
      <c r="G5" s="2"/>
      <c r="H5">
        <v>78</v>
      </c>
      <c r="I5">
        <v>78</v>
      </c>
    </row>
    <row r="6" spans="1:9" x14ac:dyDescent="0.35">
      <c r="A6">
        <v>2025</v>
      </c>
      <c r="B6">
        <v>5</v>
      </c>
      <c r="C6" s="1">
        <f t="shared" si="0"/>
        <v>1663775</v>
      </c>
      <c r="D6" s="3">
        <f t="shared" si="1"/>
        <v>0.41666666666666669</v>
      </c>
      <c r="E6" s="1">
        <f t="shared" si="2"/>
        <v>693239.58333333337</v>
      </c>
      <c r="F6" s="2"/>
      <c r="G6" s="2"/>
      <c r="H6" s="1">
        <f>H4/H5</f>
        <v>3327550</v>
      </c>
      <c r="I6" s="1">
        <f>I4/I5</f>
        <v>1663775</v>
      </c>
    </row>
    <row r="7" spans="1:9" x14ac:dyDescent="0.35">
      <c r="A7">
        <v>2025</v>
      </c>
      <c r="B7">
        <v>6</v>
      </c>
      <c r="C7" s="1">
        <f t="shared" si="0"/>
        <v>1663775</v>
      </c>
      <c r="D7" s="3">
        <f t="shared" si="1"/>
        <v>0.5</v>
      </c>
      <c r="E7" s="1">
        <f t="shared" si="2"/>
        <v>831887.5</v>
      </c>
      <c r="F7" s="2"/>
      <c r="G7" s="2"/>
    </row>
    <row r="8" spans="1:9" x14ac:dyDescent="0.35">
      <c r="A8">
        <v>2025</v>
      </c>
      <c r="B8">
        <v>7</v>
      </c>
      <c r="C8" s="1">
        <f t="shared" si="0"/>
        <v>1663775</v>
      </c>
      <c r="D8" s="3">
        <f t="shared" si="1"/>
        <v>0.58333333333333337</v>
      </c>
      <c r="E8" s="1">
        <f t="shared" si="2"/>
        <v>970535.41666666674</v>
      </c>
      <c r="F8" s="2"/>
      <c r="G8" s="2"/>
    </row>
    <row r="9" spans="1:9" x14ac:dyDescent="0.35">
      <c r="A9">
        <v>2025</v>
      </c>
      <c r="B9">
        <v>8</v>
      </c>
      <c r="C9" s="1">
        <f t="shared" si="0"/>
        <v>1663775</v>
      </c>
      <c r="D9" s="3">
        <f t="shared" si="1"/>
        <v>0.66666666666666663</v>
      </c>
      <c r="E9" s="1">
        <f t="shared" si="2"/>
        <v>1109183.3333333333</v>
      </c>
      <c r="F9" s="2"/>
      <c r="G9" s="2"/>
    </row>
    <row r="10" spans="1:9" x14ac:dyDescent="0.35">
      <c r="A10">
        <v>2025</v>
      </c>
      <c r="B10">
        <v>9</v>
      </c>
      <c r="C10" s="1">
        <f t="shared" si="0"/>
        <v>1663775</v>
      </c>
      <c r="D10" s="3">
        <f t="shared" si="1"/>
        <v>0.75</v>
      </c>
      <c r="E10" s="1">
        <f t="shared" si="2"/>
        <v>1247831.25</v>
      </c>
      <c r="F10" s="2"/>
      <c r="G10" s="2"/>
    </row>
    <row r="11" spans="1:9" x14ac:dyDescent="0.35">
      <c r="A11">
        <v>2025</v>
      </c>
      <c r="B11">
        <v>10</v>
      </c>
      <c r="C11" s="1">
        <f t="shared" si="0"/>
        <v>1663775</v>
      </c>
      <c r="D11" s="3">
        <f t="shared" si="1"/>
        <v>0.83333333333333337</v>
      </c>
      <c r="E11" s="1">
        <f t="shared" si="2"/>
        <v>1386479.1666666667</v>
      </c>
      <c r="F11" s="2"/>
      <c r="G11" s="2"/>
      <c r="H11" s="1"/>
      <c r="I11" s="1"/>
    </row>
    <row r="12" spans="1:9" x14ac:dyDescent="0.35">
      <c r="A12">
        <v>2025</v>
      </c>
      <c r="B12">
        <v>11</v>
      </c>
      <c r="C12" s="1">
        <f t="shared" si="0"/>
        <v>1663775</v>
      </c>
      <c r="D12" s="3">
        <f t="shared" si="1"/>
        <v>0.91666666666666663</v>
      </c>
      <c r="E12" s="1">
        <f t="shared" si="2"/>
        <v>1525127.0833333333</v>
      </c>
      <c r="F12" s="2"/>
      <c r="G12" s="2"/>
    </row>
    <row r="13" spans="1:9" x14ac:dyDescent="0.35">
      <c r="A13">
        <v>2025</v>
      </c>
      <c r="B13">
        <v>12</v>
      </c>
      <c r="C13" s="1">
        <f t="shared" si="0"/>
        <v>1663775</v>
      </c>
      <c r="D13" s="3">
        <f t="shared" si="1"/>
        <v>1</v>
      </c>
      <c r="E13" s="1">
        <f t="shared" si="2"/>
        <v>1663775</v>
      </c>
      <c r="F13" s="2"/>
      <c r="G13" s="2">
        <f>SUM(C2:C13)</f>
        <v>19965300</v>
      </c>
      <c r="H13" s="2">
        <f>SUM(D2:D13)</f>
        <v>6.5</v>
      </c>
      <c r="I13" s="2">
        <f>SUM(E2:E13)</f>
        <v>10814537.5</v>
      </c>
    </row>
    <row r="14" spans="1:9" x14ac:dyDescent="0.35">
      <c r="A14">
        <f t="shared" ref="A14:A25" si="3">A2+1</f>
        <v>2026</v>
      </c>
      <c r="B14">
        <f t="shared" ref="B14:B25" si="4">B2</f>
        <v>1</v>
      </c>
      <c r="C14" s="1">
        <f>$H$2/12</f>
        <v>1802422.9166666667</v>
      </c>
      <c r="D14" s="3">
        <v>1</v>
      </c>
      <c r="E14" s="1">
        <f t="shared" si="2"/>
        <v>1802422.9166666667</v>
      </c>
      <c r="F14" s="2"/>
      <c r="G14" s="2"/>
    </row>
    <row r="15" spans="1:9" x14ac:dyDescent="0.35">
      <c r="A15">
        <f t="shared" si="3"/>
        <v>2026</v>
      </c>
      <c r="B15">
        <f t="shared" si="4"/>
        <v>2</v>
      </c>
      <c r="C15" s="1">
        <f>$H$2/12</f>
        <v>1802422.9166666667</v>
      </c>
      <c r="D15" s="3">
        <v>1</v>
      </c>
      <c r="E15" s="1">
        <f t="shared" si="2"/>
        <v>1802422.9166666667</v>
      </c>
      <c r="F15" s="2"/>
      <c r="G15" s="2"/>
    </row>
    <row r="16" spans="1:9" x14ac:dyDescent="0.35">
      <c r="A16">
        <f t="shared" si="3"/>
        <v>2026</v>
      </c>
      <c r="B16">
        <f t="shared" si="4"/>
        <v>3</v>
      </c>
      <c r="C16" s="1">
        <f t="shared" ref="C16:C25" si="5">$H$2/12</f>
        <v>1802422.9166666667</v>
      </c>
      <c r="D16" s="3">
        <v>1</v>
      </c>
      <c r="E16" s="1">
        <f t="shared" si="2"/>
        <v>1802422.9166666667</v>
      </c>
      <c r="F16" s="2"/>
      <c r="G16" s="2"/>
    </row>
    <row r="17" spans="1:9" x14ac:dyDescent="0.35">
      <c r="A17">
        <f t="shared" si="3"/>
        <v>2026</v>
      </c>
      <c r="B17">
        <f t="shared" si="4"/>
        <v>4</v>
      </c>
      <c r="C17" s="1">
        <f t="shared" si="5"/>
        <v>1802422.9166666667</v>
      </c>
      <c r="D17" s="3">
        <v>1</v>
      </c>
      <c r="E17" s="1">
        <f t="shared" si="2"/>
        <v>1802422.9166666667</v>
      </c>
      <c r="F17" s="2"/>
      <c r="G17" s="2"/>
    </row>
    <row r="18" spans="1:9" x14ac:dyDescent="0.35">
      <c r="A18">
        <f t="shared" si="3"/>
        <v>2026</v>
      </c>
      <c r="B18">
        <f t="shared" si="4"/>
        <v>5</v>
      </c>
      <c r="C18" s="1">
        <f t="shared" si="5"/>
        <v>1802422.9166666667</v>
      </c>
      <c r="D18" s="3">
        <v>1</v>
      </c>
      <c r="E18" s="1">
        <f t="shared" si="2"/>
        <v>1802422.9166666667</v>
      </c>
      <c r="F18" s="2"/>
      <c r="G18" s="2"/>
    </row>
    <row r="19" spans="1:9" x14ac:dyDescent="0.35">
      <c r="A19">
        <f t="shared" si="3"/>
        <v>2026</v>
      </c>
      <c r="B19">
        <f t="shared" si="4"/>
        <v>6</v>
      </c>
      <c r="C19" s="1">
        <f t="shared" si="5"/>
        <v>1802422.9166666667</v>
      </c>
      <c r="D19" s="3">
        <v>1</v>
      </c>
      <c r="E19" s="1">
        <f t="shared" si="2"/>
        <v>1802422.9166666667</v>
      </c>
      <c r="F19" s="2"/>
      <c r="G19" s="2"/>
    </row>
    <row r="20" spans="1:9" x14ac:dyDescent="0.35">
      <c r="A20">
        <f t="shared" si="3"/>
        <v>2026</v>
      </c>
      <c r="B20">
        <f t="shared" si="4"/>
        <v>7</v>
      </c>
      <c r="C20" s="1">
        <f t="shared" si="5"/>
        <v>1802422.9166666667</v>
      </c>
      <c r="D20" s="3">
        <v>1</v>
      </c>
      <c r="E20" s="1">
        <f t="shared" si="2"/>
        <v>1802422.9166666667</v>
      </c>
      <c r="F20" s="2"/>
      <c r="G20" s="2"/>
    </row>
    <row r="21" spans="1:9" x14ac:dyDescent="0.35">
      <c r="A21">
        <f t="shared" si="3"/>
        <v>2026</v>
      </c>
      <c r="B21">
        <f t="shared" si="4"/>
        <v>8</v>
      </c>
      <c r="C21" s="1">
        <f t="shared" si="5"/>
        <v>1802422.9166666667</v>
      </c>
      <c r="D21" s="3">
        <v>1</v>
      </c>
      <c r="E21" s="1">
        <f t="shared" si="2"/>
        <v>1802422.9166666667</v>
      </c>
      <c r="F21" s="2"/>
      <c r="G21" s="2"/>
    </row>
    <row r="22" spans="1:9" x14ac:dyDescent="0.35">
      <c r="A22">
        <f t="shared" si="3"/>
        <v>2026</v>
      </c>
      <c r="B22">
        <f t="shared" si="4"/>
        <v>9</v>
      </c>
      <c r="C22" s="1">
        <f t="shared" si="5"/>
        <v>1802422.9166666667</v>
      </c>
      <c r="D22" s="3">
        <v>1</v>
      </c>
      <c r="E22" s="1">
        <f t="shared" si="2"/>
        <v>1802422.9166666667</v>
      </c>
      <c r="F22" s="2"/>
      <c r="G22" s="2"/>
    </row>
    <row r="23" spans="1:9" x14ac:dyDescent="0.35">
      <c r="A23">
        <f t="shared" si="3"/>
        <v>2026</v>
      </c>
      <c r="B23">
        <f t="shared" si="4"/>
        <v>10</v>
      </c>
      <c r="C23" s="1">
        <f t="shared" si="5"/>
        <v>1802422.9166666667</v>
      </c>
      <c r="D23" s="3">
        <v>1</v>
      </c>
      <c r="E23" s="1">
        <f t="shared" si="2"/>
        <v>1802422.9166666667</v>
      </c>
      <c r="F23" s="2"/>
      <c r="G23" s="2"/>
    </row>
    <row r="24" spans="1:9" x14ac:dyDescent="0.35">
      <c r="A24">
        <f t="shared" si="3"/>
        <v>2026</v>
      </c>
      <c r="B24">
        <f t="shared" si="4"/>
        <v>11</v>
      </c>
      <c r="C24" s="1">
        <f t="shared" si="5"/>
        <v>1802422.9166666667</v>
      </c>
      <c r="D24" s="3">
        <v>1</v>
      </c>
      <c r="E24" s="1">
        <f t="shared" si="2"/>
        <v>1802422.9166666667</v>
      </c>
      <c r="F24" s="2"/>
      <c r="G24" s="2"/>
    </row>
    <row r="25" spans="1:9" x14ac:dyDescent="0.35">
      <c r="A25">
        <f t="shared" si="3"/>
        <v>2026</v>
      </c>
      <c r="B25">
        <f t="shared" si="4"/>
        <v>12</v>
      </c>
      <c r="C25" s="1">
        <f t="shared" si="5"/>
        <v>1802422.9166666667</v>
      </c>
      <c r="D25" s="3">
        <v>1</v>
      </c>
      <c r="E25" s="1">
        <f t="shared" si="2"/>
        <v>1802422.9166666667</v>
      </c>
      <c r="F25" s="2"/>
      <c r="G25" s="2">
        <f>SUM(C14:C25)</f>
        <v>21629075</v>
      </c>
      <c r="H25" s="2">
        <f>SUM(D14:D25)</f>
        <v>12</v>
      </c>
      <c r="I25" s="2">
        <f>SUM(E14:E25)</f>
        <v>21629075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5D1E7-69B6-443D-B0C2-987444FA6C33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2024</v>
      </c>
      <c r="B2">
        <v>1</v>
      </c>
      <c r="C2" s="1">
        <f>+$I$6</f>
        <v>174761.84615384616</v>
      </c>
      <c r="D2" s="3">
        <f>B2/12</f>
        <v>8.3333333333333329E-2</v>
      </c>
      <c r="E2" s="1">
        <f>C2*D2</f>
        <v>14563.48717948718</v>
      </c>
      <c r="H2" s="1">
        <f>'Annual CDM Inputs'!B18</f>
        <v>2271904</v>
      </c>
      <c r="I2" s="1">
        <f>H2/2</f>
        <v>1135952</v>
      </c>
    </row>
    <row r="3" spans="1:9" x14ac:dyDescent="0.35">
      <c r="A3">
        <v>2024</v>
      </c>
      <c r="B3">
        <v>2</v>
      </c>
      <c r="C3" s="1">
        <f t="shared" ref="C3:C13" si="0">+$I$6</f>
        <v>174761.84615384616</v>
      </c>
      <c r="D3" s="3">
        <f t="shared" ref="D3:D13" si="1">B3/12</f>
        <v>0.16666666666666666</v>
      </c>
      <c r="E3" s="1">
        <f t="shared" ref="E3:E25" si="2">C3*D3</f>
        <v>29126.974358974359</v>
      </c>
      <c r="F3" s="2"/>
      <c r="G3" s="2"/>
      <c r="H3" s="1">
        <v>12</v>
      </c>
      <c r="I3" s="1">
        <v>12</v>
      </c>
    </row>
    <row r="4" spans="1:9" x14ac:dyDescent="0.35">
      <c r="A4">
        <v>2024</v>
      </c>
      <c r="B4">
        <v>3</v>
      </c>
      <c r="C4" s="1">
        <f t="shared" si="0"/>
        <v>174761.84615384616</v>
      </c>
      <c r="D4" s="3">
        <f t="shared" si="1"/>
        <v>0.25</v>
      </c>
      <c r="E4" s="1">
        <f t="shared" si="2"/>
        <v>43690.461538461539</v>
      </c>
      <c r="F4" s="2"/>
      <c r="G4" s="2"/>
      <c r="H4" s="1">
        <f>H2*H3</f>
        <v>27262848</v>
      </c>
      <c r="I4" s="1">
        <f>I2*I3</f>
        <v>13631424</v>
      </c>
    </row>
    <row r="5" spans="1:9" x14ac:dyDescent="0.35">
      <c r="A5">
        <v>2024</v>
      </c>
      <c r="B5">
        <v>4</v>
      </c>
      <c r="C5" s="1">
        <f t="shared" si="0"/>
        <v>174761.84615384616</v>
      </c>
      <c r="D5" s="3">
        <f t="shared" si="1"/>
        <v>0.33333333333333331</v>
      </c>
      <c r="E5" s="1">
        <f t="shared" si="2"/>
        <v>58253.948717948719</v>
      </c>
      <c r="F5" s="2"/>
      <c r="G5" s="2"/>
      <c r="H5">
        <v>78</v>
      </c>
      <c r="I5">
        <v>78</v>
      </c>
    </row>
    <row r="6" spans="1:9" x14ac:dyDescent="0.35">
      <c r="A6">
        <v>2024</v>
      </c>
      <c r="B6">
        <v>5</v>
      </c>
      <c r="C6" s="1">
        <f t="shared" si="0"/>
        <v>174761.84615384616</v>
      </c>
      <c r="D6" s="3">
        <f t="shared" si="1"/>
        <v>0.41666666666666669</v>
      </c>
      <c r="E6" s="1">
        <f t="shared" si="2"/>
        <v>72817.435897435906</v>
      </c>
      <c r="F6" s="2"/>
      <c r="G6" s="2"/>
      <c r="H6" s="1">
        <f>H4/H5</f>
        <v>349523.69230769231</v>
      </c>
      <c r="I6" s="1">
        <f>I4/I5</f>
        <v>174761.84615384616</v>
      </c>
    </row>
    <row r="7" spans="1:9" x14ac:dyDescent="0.35">
      <c r="A7">
        <v>2024</v>
      </c>
      <c r="B7">
        <v>6</v>
      </c>
      <c r="C7" s="1">
        <f t="shared" si="0"/>
        <v>174761.84615384616</v>
      </c>
      <c r="D7" s="3">
        <f t="shared" si="1"/>
        <v>0.5</v>
      </c>
      <c r="E7" s="1">
        <f t="shared" si="2"/>
        <v>87380.923076923078</v>
      </c>
      <c r="F7" s="2"/>
      <c r="G7" s="2"/>
    </row>
    <row r="8" spans="1:9" x14ac:dyDescent="0.35">
      <c r="A8">
        <v>2024</v>
      </c>
      <c r="B8">
        <v>7</v>
      </c>
      <c r="C8" s="1">
        <f t="shared" si="0"/>
        <v>174761.84615384616</v>
      </c>
      <c r="D8" s="3">
        <f t="shared" si="1"/>
        <v>0.58333333333333337</v>
      </c>
      <c r="E8" s="1">
        <f t="shared" si="2"/>
        <v>101944.41025641026</v>
      </c>
      <c r="F8" s="2"/>
      <c r="G8" s="2"/>
    </row>
    <row r="9" spans="1:9" x14ac:dyDescent="0.35">
      <c r="A9">
        <v>2024</v>
      </c>
      <c r="B9">
        <v>8</v>
      </c>
      <c r="C9" s="1">
        <f t="shared" si="0"/>
        <v>174761.84615384616</v>
      </c>
      <c r="D9" s="3">
        <f t="shared" si="1"/>
        <v>0.66666666666666663</v>
      </c>
      <c r="E9" s="1">
        <f t="shared" si="2"/>
        <v>116507.89743589744</v>
      </c>
      <c r="F9" s="2"/>
      <c r="G9" s="2"/>
    </row>
    <row r="10" spans="1:9" x14ac:dyDescent="0.35">
      <c r="A10">
        <v>2024</v>
      </c>
      <c r="B10">
        <v>9</v>
      </c>
      <c r="C10" s="1">
        <f t="shared" si="0"/>
        <v>174761.84615384616</v>
      </c>
      <c r="D10" s="3">
        <f t="shared" si="1"/>
        <v>0.75</v>
      </c>
      <c r="E10" s="1">
        <f t="shared" si="2"/>
        <v>131071.38461538462</v>
      </c>
      <c r="F10" s="2"/>
      <c r="G10" s="2"/>
    </row>
    <row r="11" spans="1:9" x14ac:dyDescent="0.35">
      <c r="A11">
        <v>2024</v>
      </c>
      <c r="B11">
        <v>10</v>
      </c>
      <c r="C11" s="1">
        <f t="shared" si="0"/>
        <v>174761.84615384616</v>
      </c>
      <c r="D11" s="3">
        <f t="shared" si="1"/>
        <v>0.83333333333333337</v>
      </c>
      <c r="E11" s="1">
        <f t="shared" si="2"/>
        <v>145634.87179487181</v>
      </c>
      <c r="F11" s="2"/>
      <c r="G11" s="2"/>
      <c r="H11" s="1"/>
      <c r="I11" s="1"/>
    </row>
    <row r="12" spans="1:9" x14ac:dyDescent="0.35">
      <c r="A12">
        <v>2024</v>
      </c>
      <c r="B12">
        <v>11</v>
      </c>
      <c r="C12" s="1">
        <f t="shared" si="0"/>
        <v>174761.84615384616</v>
      </c>
      <c r="D12" s="3">
        <f t="shared" si="1"/>
        <v>0.91666666666666663</v>
      </c>
      <c r="E12" s="1">
        <f t="shared" si="2"/>
        <v>160198.35897435897</v>
      </c>
      <c r="F12" s="2"/>
      <c r="G12" s="2"/>
    </row>
    <row r="13" spans="1:9" x14ac:dyDescent="0.35">
      <c r="A13">
        <v>2024</v>
      </c>
      <c r="B13">
        <v>12</v>
      </c>
      <c r="C13" s="1">
        <f t="shared" si="0"/>
        <v>174761.84615384616</v>
      </c>
      <c r="D13" s="3">
        <f t="shared" si="1"/>
        <v>1</v>
      </c>
      <c r="E13" s="1">
        <f t="shared" si="2"/>
        <v>174761.84615384616</v>
      </c>
      <c r="F13" s="2"/>
      <c r="G13" s="2">
        <f>SUM(C2:C13)</f>
        <v>2097142.1538461542</v>
      </c>
      <c r="H13" s="2">
        <f>SUM(D2:D13)</f>
        <v>6.5</v>
      </c>
      <c r="I13" s="2">
        <f>SUM(E2:E13)</f>
        <v>1135952.0000000002</v>
      </c>
    </row>
    <row r="14" spans="1:9" x14ac:dyDescent="0.35">
      <c r="A14">
        <f t="shared" ref="A14:A25" si="3">A2+1</f>
        <v>2025</v>
      </c>
      <c r="B14">
        <f t="shared" ref="B14:B25" si="4">B2</f>
        <v>1</v>
      </c>
      <c r="C14" s="1">
        <f>$H$2/12</f>
        <v>189325.33333333334</v>
      </c>
      <c r="D14" s="3">
        <v>1</v>
      </c>
      <c r="E14" s="1">
        <f t="shared" si="2"/>
        <v>189325.33333333334</v>
      </c>
      <c r="F14" s="2"/>
      <c r="G14" s="2"/>
    </row>
    <row r="15" spans="1:9" x14ac:dyDescent="0.35">
      <c r="A15">
        <f t="shared" si="3"/>
        <v>2025</v>
      </c>
      <c r="B15">
        <f t="shared" si="4"/>
        <v>2</v>
      </c>
      <c r="C15" s="1">
        <f>$H$2/12</f>
        <v>189325.33333333334</v>
      </c>
      <c r="D15" s="3">
        <v>1</v>
      </c>
      <c r="E15" s="1">
        <f t="shared" si="2"/>
        <v>189325.33333333334</v>
      </c>
      <c r="F15" s="2"/>
      <c r="G15" s="2"/>
    </row>
    <row r="16" spans="1:9" x14ac:dyDescent="0.35">
      <c r="A16">
        <f t="shared" si="3"/>
        <v>2025</v>
      </c>
      <c r="B16">
        <f t="shared" si="4"/>
        <v>3</v>
      </c>
      <c r="C16" s="1">
        <f t="shared" ref="C16:C25" si="5">$H$2/12</f>
        <v>189325.33333333334</v>
      </c>
      <c r="D16" s="3">
        <v>1</v>
      </c>
      <c r="E16" s="1">
        <f t="shared" si="2"/>
        <v>189325.33333333334</v>
      </c>
      <c r="F16" s="2"/>
      <c r="G16" s="2"/>
    </row>
    <row r="17" spans="1:9" x14ac:dyDescent="0.35">
      <c r="A17">
        <f t="shared" si="3"/>
        <v>2025</v>
      </c>
      <c r="B17">
        <f t="shared" si="4"/>
        <v>4</v>
      </c>
      <c r="C17" s="1">
        <f t="shared" si="5"/>
        <v>189325.33333333334</v>
      </c>
      <c r="D17" s="3">
        <v>1</v>
      </c>
      <c r="E17" s="1">
        <f t="shared" si="2"/>
        <v>189325.33333333334</v>
      </c>
      <c r="F17" s="2"/>
      <c r="G17" s="2"/>
    </row>
    <row r="18" spans="1:9" x14ac:dyDescent="0.35">
      <c r="A18">
        <f t="shared" si="3"/>
        <v>2025</v>
      </c>
      <c r="B18">
        <f t="shared" si="4"/>
        <v>5</v>
      </c>
      <c r="C18" s="1">
        <f t="shared" si="5"/>
        <v>189325.33333333334</v>
      </c>
      <c r="D18" s="3">
        <v>1</v>
      </c>
      <c r="E18" s="1">
        <f t="shared" si="2"/>
        <v>189325.33333333334</v>
      </c>
      <c r="F18" s="2"/>
      <c r="G18" s="2"/>
    </row>
    <row r="19" spans="1:9" x14ac:dyDescent="0.35">
      <c r="A19">
        <f t="shared" si="3"/>
        <v>2025</v>
      </c>
      <c r="B19">
        <f t="shared" si="4"/>
        <v>6</v>
      </c>
      <c r="C19" s="1">
        <f t="shared" si="5"/>
        <v>189325.33333333334</v>
      </c>
      <c r="D19" s="3">
        <v>1</v>
      </c>
      <c r="E19" s="1">
        <f t="shared" si="2"/>
        <v>189325.33333333334</v>
      </c>
      <c r="F19" s="2"/>
      <c r="G19" s="2"/>
    </row>
    <row r="20" spans="1:9" x14ac:dyDescent="0.35">
      <c r="A20">
        <f t="shared" si="3"/>
        <v>2025</v>
      </c>
      <c r="B20">
        <f t="shared" si="4"/>
        <v>7</v>
      </c>
      <c r="C20" s="1">
        <f t="shared" si="5"/>
        <v>189325.33333333334</v>
      </c>
      <c r="D20" s="3">
        <v>1</v>
      </c>
      <c r="E20" s="1">
        <f t="shared" si="2"/>
        <v>189325.33333333334</v>
      </c>
      <c r="F20" s="2"/>
      <c r="G20" s="2"/>
    </row>
    <row r="21" spans="1:9" x14ac:dyDescent="0.35">
      <c r="A21">
        <f t="shared" si="3"/>
        <v>2025</v>
      </c>
      <c r="B21">
        <f t="shared" si="4"/>
        <v>8</v>
      </c>
      <c r="C21" s="1">
        <f t="shared" si="5"/>
        <v>189325.33333333334</v>
      </c>
      <c r="D21" s="3">
        <v>1</v>
      </c>
      <c r="E21" s="1">
        <f t="shared" si="2"/>
        <v>189325.33333333334</v>
      </c>
      <c r="F21" s="2"/>
      <c r="G21" s="2"/>
    </row>
    <row r="22" spans="1:9" x14ac:dyDescent="0.35">
      <c r="A22">
        <f t="shared" si="3"/>
        <v>2025</v>
      </c>
      <c r="B22">
        <f t="shared" si="4"/>
        <v>9</v>
      </c>
      <c r="C22" s="1">
        <f t="shared" si="5"/>
        <v>189325.33333333334</v>
      </c>
      <c r="D22" s="3">
        <v>1</v>
      </c>
      <c r="E22" s="1">
        <f t="shared" si="2"/>
        <v>189325.33333333334</v>
      </c>
      <c r="F22" s="2"/>
      <c r="G22" s="2"/>
    </row>
    <row r="23" spans="1:9" x14ac:dyDescent="0.35">
      <c r="A23">
        <f t="shared" si="3"/>
        <v>2025</v>
      </c>
      <c r="B23">
        <f t="shared" si="4"/>
        <v>10</v>
      </c>
      <c r="C23" s="1">
        <f t="shared" si="5"/>
        <v>189325.33333333334</v>
      </c>
      <c r="D23" s="3">
        <v>1</v>
      </c>
      <c r="E23" s="1">
        <f t="shared" si="2"/>
        <v>189325.33333333334</v>
      </c>
      <c r="F23" s="2"/>
      <c r="G23" s="2"/>
    </row>
    <row r="24" spans="1:9" x14ac:dyDescent="0.35">
      <c r="A24">
        <f t="shared" si="3"/>
        <v>2025</v>
      </c>
      <c r="B24">
        <f t="shared" si="4"/>
        <v>11</v>
      </c>
      <c r="C24" s="1">
        <f t="shared" si="5"/>
        <v>189325.33333333334</v>
      </c>
      <c r="D24" s="3">
        <v>1</v>
      </c>
      <c r="E24" s="1">
        <f t="shared" si="2"/>
        <v>189325.33333333334</v>
      </c>
      <c r="F24" s="2"/>
      <c r="G24" s="2"/>
    </row>
    <row r="25" spans="1:9" x14ac:dyDescent="0.35">
      <c r="A25">
        <f t="shared" si="3"/>
        <v>2025</v>
      </c>
      <c r="B25">
        <f t="shared" si="4"/>
        <v>12</v>
      </c>
      <c r="C25" s="1">
        <f t="shared" si="5"/>
        <v>189325.33333333334</v>
      </c>
      <c r="D25" s="3">
        <v>1</v>
      </c>
      <c r="E25" s="1">
        <f t="shared" si="2"/>
        <v>189325.33333333334</v>
      </c>
      <c r="F25" s="2"/>
      <c r="G25" s="2">
        <f>SUM(C14:C25)</f>
        <v>2271903.9999999995</v>
      </c>
      <c r="H25" s="2">
        <f>SUM(D14:D25)</f>
        <v>12</v>
      </c>
      <c r="I25" s="2">
        <f>SUM(E14:E25)</f>
        <v>2271903.9999999995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Annual CDM Inputs</vt:lpstr>
      <vt:lpstr>MonthlyVariable</vt:lpstr>
      <vt:lpstr>2030</vt:lpstr>
      <vt:lpstr>2029</vt:lpstr>
      <vt:lpstr>2028</vt:lpstr>
      <vt:lpstr>2027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janes</dc:creator>
  <cp:lastModifiedBy>Casqueira, Charlotte</cp:lastModifiedBy>
  <cp:lastPrinted>2014-04-10T14:49:02Z</cp:lastPrinted>
  <dcterms:created xsi:type="dcterms:W3CDTF">2014-04-10T14:08:23Z</dcterms:created>
  <dcterms:modified xsi:type="dcterms:W3CDTF">2025-11-05T03:47:30Z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74fa5a-ade0-44e4-85ca-ecf9ffe0a52a_Enabled">
    <vt:lpwstr>true</vt:lpwstr>
  </property>
  <property fmtid="{D5CDD505-2E9C-101B-9397-08002B2CF9AE}" pid="3" name="MSIP_Label_0974fa5a-ade0-44e4-85ca-ecf9ffe0a52a_SetDate">
    <vt:lpwstr>2024-01-05T15:13:13Z</vt:lpwstr>
  </property>
  <property fmtid="{D5CDD505-2E9C-101B-9397-08002B2CF9AE}" pid="4" name="MSIP_Label_0974fa5a-ade0-44e4-85ca-ecf9ffe0a52a_Method">
    <vt:lpwstr>Privileged</vt:lpwstr>
  </property>
  <property fmtid="{D5CDD505-2E9C-101B-9397-08002B2CF9AE}" pid="5" name="MSIP_Label_0974fa5a-ade0-44e4-85ca-ecf9ffe0a52a_Name">
    <vt:lpwstr>Internal Use</vt:lpwstr>
  </property>
  <property fmtid="{D5CDD505-2E9C-101B-9397-08002B2CF9AE}" pid="6" name="MSIP_Label_0974fa5a-ade0-44e4-85ca-ecf9ffe0a52a_SiteId">
    <vt:lpwstr>5818bd20-bf25-47b1-b996-d419d7e6e8ba</vt:lpwstr>
  </property>
  <property fmtid="{D5CDD505-2E9C-101B-9397-08002B2CF9AE}" pid="7" name="MSIP_Label_0974fa5a-ade0-44e4-85ca-ecf9ffe0a52a_ActionId">
    <vt:lpwstr>bb61a1ff-18c4-47c9-90e4-b426c61fee2b</vt:lpwstr>
  </property>
  <property fmtid="{D5CDD505-2E9C-101B-9397-08002B2CF9AE}" pid="8" name="MSIP_Label_0974fa5a-ade0-44e4-85ca-ecf9ffe0a52a_ContentBits">
    <vt:lpwstr>0</vt:lpwstr>
  </property>
</Properties>
</file>