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6E48C4E1-DB3D-4B15-A321-D5A6E52E996A}" xr6:coauthVersionLast="47" xr6:coauthVersionMax="47" xr10:uidLastSave="{00000000-0000-0000-0000-000000000000}"/>
  <bookViews>
    <workbookView xWindow="-110" yWindow="-110" windowWidth="19420" windowHeight="11500" tabRatio="821" xr2:uid="{00000000-000D-0000-FFFF-FFFF00000000}"/>
  </bookViews>
  <sheets>
    <sheet name="Annual CDM Inputs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6" l="1"/>
  <c r="M4" i="16"/>
  <c r="M5" i="16"/>
  <c r="M6" i="16"/>
  <c r="M7" i="16"/>
  <c r="M2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168" i="16"/>
  <c r="N2" i="16" l="1"/>
  <c r="L3" i="16"/>
  <c r="L4" i="16"/>
  <c r="L5" i="16"/>
  <c r="L6" i="16"/>
  <c r="L7" i="16"/>
  <c r="L2" i="16"/>
  <c r="F23" i="20" l="1"/>
  <c r="F22" i="20" s="1"/>
  <c r="F21" i="20" s="1"/>
  <c r="F20" i="20" s="1"/>
  <c r="F19" i="20" s="1"/>
  <c r="F18" i="20" s="1"/>
  <c r="F17" i="20" s="1"/>
  <c r="F16" i="20" s="1"/>
  <c r="F15" i="20" s="1"/>
  <c r="F14" i="20" s="1"/>
  <c r="F13" i="20" s="1"/>
  <c r="F12" i="20" s="1"/>
  <c r="F11" i="20" s="1"/>
  <c r="F10" i="20" s="1"/>
  <c r="F9" i="20" s="1"/>
  <c r="F8" i="20" s="1"/>
  <c r="F7" i="20" s="1"/>
  <c r="F6" i="20" s="1"/>
  <c r="F5" i="20" s="1"/>
  <c r="A14" i="29"/>
  <c r="D6" i="29" l="1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H2" i="29" l="1"/>
  <c r="C18" i="29" s="1"/>
  <c r="E18" i="29" s="1"/>
  <c r="C15" i="29" l="1"/>
  <c r="E15" i="29" s="1"/>
  <c r="I2" i="29"/>
  <c r="I4" i="29" s="1"/>
  <c r="I6" i="29" s="1"/>
  <c r="C25" i="29"/>
  <c r="E25" i="29" s="1"/>
  <c r="C23" i="29"/>
  <c r="E23" i="29" s="1"/>
  <c r="C19" i="29"/>
  <c r="E19" i="29" s="1"/>
  <c r="C24" i="29"/>
  <c r="E24" i="29" s="1"/>
  <c r="C22" i="29"/>
  <c r="E22" i="29" s="1"/>
  <c r="H4" i="29"/>
  <c r="H6" i="29" s="1"/>
  <c r="C14" i="29"/>
  <c r="E14" i="29" s="1"/>
  <c r="C20" i="29"/>
  <c r="E20" i="29" s="1"/>
  <c r="C17" i="29"/>
  <c r="E17" i="29" s="1"/>
  <c r="C21" i="29"/>
  <c r="E21" i="29" s="1"/>
  <c r="C16" i="29"/>
  <c r="E16" i="29" s="1"/>
  <c r="H2" i="30"/>
  <c r="H2" i="27"/>
  <c r="H2" i="26"/>
  <c r="H2" i="28"/>
  <c r="I25" i="29" l="1"/>
  <c r="G25" i="29"/>
  <c r="C3" i="29"/>
  <c r="E3" i="29" s="1"/>
  <c r="C4" i="29"/>
  <c r="E4" i="29" s="1"/>
  <c r="C8" i="29"/>
  <c r="E8" i="29" s="1"/>
  <c r="C9" i="29"/>
  <c r="E9" i="29" s="1"/>
  <c r="C11" i="29"/>
  <c r="E11" i="29" s="1"/>
  <c r="C13" i="29"/>
  <c r="E13" i="29" s="1"/>
  <c r="C12" i="29"/>
  <c r="E12" i="29" s="1"/>
  <c r="C10" i="29"/>
  <c r="E10" i="29" s="1"/>
  <c r="C5" i="29"/>
  <c r="E5" i="29" s="1"/>
  <c r="C2" i="29"/>
  <c r="C7" i="29"/>
  <c r="E7" i="29" s="1"/>
  <c r="C6" i="29"/>
  <c r="E6" i="29" s="1"/>
  <c r="C17" i="26"/>
  <c r="E17" i="26" s="1"/>
  <c r="C21" i="26"/>
  <c r="E21" i="26" s="1"/>
  <c r="C22" i="26"/>
  <c r="E22" i="26" s="1"/>
  <c r="C14" i="26"/>
  <c r="E14" i="26" s="1"/>
  <c r="C15" i="26"/>
  <c r="E15" i="26" s="1"/>
  <c r="C19" i="26"/>
  <c r="E19" i="26" s="1"/>
  <c r="C16" i="26"/>
  <c r="E16" i="26" s="1"/>
  <c r="I2" i="26"/>
  <c r="I4" i="26" s="1"/>
  <c r="I6" i="26" s="1"/>
  <c r="C2" i="26" s="1"/>
  <c r="H4" i="30"/>
  <c r="H6" i="30" s="1"/>
  <c r="C21" i="30"/>
  <c r="E21" i="30" s="1"/>
  <c r="C25" i="30"/>
  <c r="E25" i="30" s="1"/>
  <c r="C18" i="30"/>
  <c r="E18" i="30" s="1"/>
  <c r="C24" i="30"/>
  <c r="E24" i="30" s="1"/>
  <c r="C23" i="30"/>
  <c r="E23" i="30" s="1"/>
  <c r="C15" i="30"/>
  <c r="E15" i="30" s="1"/>
  <c r="C16" i="30"/>
  <c r="E16" i="30" s="1"/>
  <c r="C22" i="30"/>
  <c r="E22" i="30" s="1"/>
  <c r="C17" i="30"/>
  <c r="E17" i="30" s="1"/>
  <c r="C20" i="30"/>
  <c r="E20" i="30" s="1"/>
  <c r="C14" i="30"/>
  <c r="E14" i="30" s="1"/>
  <c r="I2" i="30"/>
  <c r="I4" i="30" s="1"/>
  <c r="I6" i="30" s="1"/>
  <c r="C6" i="30" s="1"/>
  <c r="E6" i="30" s="1"/>
  <c r="C19" i="30"/>
  <c r="E19" i="30" s="1"/>
  <c r="C24" i="28"/>
  <c r="E24" i="28" s="1"/>
  <c r="C14" i="28"/>
  <c r="E14" i="28" s="1"/>
  <c r="C18" i="28"/>
  <c r="E18" i="28" s="1"/>
  <c r="C22" i="28"/>
  <c r="E22" i="28" s="1"/>
  <c r="C25" i="28"/>
  <c r="E25" i="28" s="1"/>
  <c r="C16" i="28"/>
  <c r="E16" i="28" s="1"/>
  <c r="C21" i="28"/>
  <c r="E21" i="28" s="1"/>
  <c r="I2" i="28"/>
  <c r="I4" i="28" s="1"/>
  <c r="I6" i="28" s="1"/>
  <c r="C12" i="28" s="1"/>
  <c r="E12" i="28" s="1"/>
  <c r="C17" i="28"/>
  <c r="E17" i="28" s="1"/>
  <c r="C19" i="28"/>
  <c r="E19" i="28" s="1"/>
  <c r="H4" i="28"/>
  <c r="H6" i="28" s="1"/>
  <c r="C20" i="28"/>
  <c r="E20" i="28" s="1"/>
  <c r="C23" i="28"/>
  <c r="E23" i="28" s="1"/>
  <c r="C15" i="28"/>
  <c r="E15" i="28" s="1"/>
  <c r="C16" i="27"/>
  <c r="E16" i="27" s="1"/>
  <c r="C20" i="27"/>
  <c r="E20" i="27" s="1"/>
  <c r="C23" i="27"/>
  <c r="E23" i="27" s="1"/>
  <c r="C24" i="27"/>
  <c r="E24" i="27" s="1"/>
  <c r="C14" i="27"/>
  <c r="E14" i="27" s="1"/>
  <c r="C21" i="27"/>
  <c r="E21" i="27" s="1"/>
  <c r="C15" i="27"/>
  <c r="E15" i="27" s="1"/>
  <c r="C19" i="27"/>
  <c r="E19" i="27" s="1"/>
  <c r="I2" i="27"/>
  <c r="I4" i="27" s="1"/>
  <c r="I6" i="27" s="1"/>
  <c r="C9" i="27" s="1"/>
  <c r="E9" i="27" s="1"/>
  <c r="H4" i="27"/>
  <c r="H6" i="27" s="1"/>
  <c r="C25" i="27"/>
  <c r="E25" i="27" s="1"/>
  <c r="C17" i="27"/>
  <c r="E17" i="27" s="1"/>
  <c r="C18" i="27"/>
  <c r="E18" i="27" s="1"/>
  <c r="C22" i="27"/>
  <c r="E22" i="27" s="1"/>
  <c r="C18" i="26"/>
  <c r="E18" i="26" s="1"/>
  <c r="C25" i="26"/>
  <c r="E25" i="26" s="1"/>
  <c r="C20" i="26"/>
  <c r="E20" i="26" s="1"/>
  <c r="C24" i="26"/>
  <c r="E24" i="26" s="1"/>
  <c r="C23" i="26"/>
  <c r="E23" i="26" s="1"/>
  <c r="H4" i="26"/>
  <c r="H6" i="26" s="1"/>
  <c r="C2" i="30" l="1"/>
  <c r="C11" i="30"/>
  <c r="E11" i="30" s="1"/>
  <c r="C239" i="16" s="1"/>
  <c r="C10" i="27"/>
  <c r="E10" i="27" s="1"/>
  <c r="C3" i="30"/>
  <c r="E3" i="30" s="1"/>
  <c r="C231" i="16" s="1"/>
  <c r="C8" i="27"/>
  <c r="E8" i="27" s="1"/>
  <c r="C7" i="30"/>
  <c r="E7" i="30" s="1"/>
  <c r="C235" i="16" s="1"/>
  <c r="C13" i="30"/>
  <c r="E13" i="30" s="1"/>
  <c r="C241" i="16" s="1"/>
  <c r="C12" i="30"/>
  <c r="E12" i="30" s="1"/>
  <c r="C240" i="16" s="1"/>
  <c r="C4" i="30"/>
  <c r="E4" i="30" s="1"/>
  <c r="C232" i="16" s="1"/>
  <c r="C9" i="30"/>
  <c r="E9" i="30" s="1"/>
  <c r="C237" i="16" s="1"/>
  <c r="C2" i="28"/>
  <c r="E2" i="28" s="1"/>
  <c r="C4" i="26"/>
  <c r="E4" i="26" s="1"/>
  <c r="C11" i="28"/>
  <c r="E11" i="28" s="1"/>
  <c r="C227" i="16" s="1"/>
  <c r="E2" i="29"/>
  <c r="I13" i="29" s="1"/>
  <c r="G13" i="29"/>
  <c r="C234" i="16"/>
  <c r="C8" i="26"/>
  <c r="E8" i="26" s="1"/>
  <c r="C228" i="16"/>
  <c r="C10" i="30"/>
  <c r="E10" i="30" s="1"/>
  <c r="C238" i="16" s="1"/>
  <c r="C9" i="26"/>
  <c r="E9" i="26" s="1"/>
  <c r="C201" i="16" s="1"/>
  <c r="C3" i="26"/>
  <c r="E3" i="26" s="1"/>
  <c r="C7" i="26"/>
  <c r="E7" i="26" s="1"/>
  <c r="C5" i="30"/>
  <c r="E5" i="30" s="1"/>
  <c r="C233" i="16" s="1"/>
  <c r="C12" i="26"/>
  <c r="E12" i="26" s="1"/>
  <c r="C5" i="26"/>
  <c r="E5" i="26" s="1"/>
  <c r="G25" i="30"/>
  <c r="C8" i="30"/>
  <c r="E8" i="30" s="1"/>
  <c r="C236" i="16" s="1"/>
  <c r="C6" i="26"/>
  <c r="E6" i="26" s="1"/>
  <c r="C11" i="26"/>
  <c r="E11" i="26" s="1"/>
  <c r="G25" i="27"/>
  <c r="C10" i="26"/>
  <c r="E10" i="26" s="1"/>
  <c r="C202" i="16" s="1"/>
  <c r="I25" i="30"/>
  <c r="C13" i="26"/>
  <c r="E13" i="26" s="1"/>
  <c r="C7" i="28"/>
  <c r="E7" i="28" s="1"/>
  <c r="C223" i="16" s="1"/>
  <c r="I25" i="27"/>
  <c r="C6" i="27"/>
  <c r="E6" i="27" s="1"/>
  <c r="C3" i="28"/>
  <c r="E3" i="28" s="1"/>
  <c r="C219" i="16" s="1"/>
  <c r="C4" i="28"/>
  <c r="E4" i="28" s="1"/>
  <c r="C220" i="16" s="1"/>
  <c r="I25" i="28"/>
  <c r="C9" i="28"/>
  <c r="E9" i="28" s="1"/>
  <c r="C225" i="16" s="1"/>
  <c r="C5" i="27"/>
  <c r="E5" i="27" s="1"/>
  <c r="C11" i="27"/>
  <c r="E11" i="27" s="1"/>
  <c r="C8" i="28"/>
  <c r="E8" i="28" s="1"/>
  <c r="C224" i="16" s="1"/>
  <c r="C10" i="28"/>
  <c r="E10" i="28" s="1"/>
  <c r="C226" i="16" s="1"/>
  <c r="G25" i="28"/>
  <c r="C6" i="28"/>
  <c r="E6" i="28" s="1"/>
  <c r="C222" i="16" s="1"/>
  <c r="C7" i="27"/>
  <c r="E7" i="27" s="1"/>
  <c r="G25" i="26"/>
  <c r="C13" i="28"/>
  <c r="E13" i="28" s="1"/>
  <c r="C229" i="16" s="1"/>
  <c r="C3" i="27"/>
  <c r="E3" i="27" s="1"/>
  <c r="C2" i="27"/>
  <c r="E2" i="27" s="1"/>
  <c r="C5" i="28"/>
  <c r="E5" i="28" s="1"/>
  <c r="C221" i="16" s="1"/>
  <c r="C13" i="27"/>
  <c r="E13" i="27" s="1"/>
  <c r="C12" i="27"/>
  <c r="E12" i="27" s="1"/>
  <c r="C216" i="16" s="1"/>
  <c r="C4" i="27"/>
  <c r="E4" i="27" s="1"/>
  <c r="E2" i="26"/>
  <c r="I25" i="26"/>
  <c r="E2" i="30"/>
  <c r="C200" i="16" l="1"/>
  <c r="C197" i="16"/>
  <c r="C218" i="16"/>
  <c r="C215" i="16"/>
  <c r="C198" i="16"/>
  <c r="C208" i="16"/>
  <c r="C211" i="16"/>
  <c r="C212" i="16"/>
  <c r="C204" i="16"/>
  <c r="C203" i="16"/>
  <c r="C205" i="16"/>
  <c r="I13" i="26"/>
  <c r="C195" i="16"/>
  <c r="C199" i="16"/>
  <c r="C196" i="16"/>
  <c r="C213" i="16"/>
  <c r="G13" i="30"/>
  <c r="G13" i="26"/>
  <c r="C207" i="16"/>
  <c r="G13" i="27"/>
  <c r="C210" i="16"/>
  <c r="C209" i="16"/>
  <c r="I13" i="27"/>
  <c r="C217" i="16"/>
  <c r="G13" i="28"/>
  <c r="C214" i="16"/>
  <c r="C194" i="16"/>
  <c r="C206" i="16"/>
  <c r="I13" i="28"/>
  <c r="C230" i="16"/>
  <c r="I13" i="30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86" i="16" s="1"/>
  <c r="C19" i="25"/>
  <c r="E19" i="25" s="1"/>
  <c r="C20" i="25"/>
  <c r="E20" i="25" s="1"/>
  <c r="C188" i="16" s="1"/>
  <c r="C21" i="25"/>
  <c r="E21" i="25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89" i="16" l="1"/>
  <c r="C183" i="16"/>
  <c r="C159" i="16"/>
  <c r="C147" i="16"/>
  <c r="C167" i="16"/>
  <c r="C193" i="16"/>
  <c r="C190" i="16"/>
  <c r="C5" i="21"/>
  <c r="E5" i="21" s="1"/>
  <c r="C137" i="16" s="1"/>
  <c r="C2" i="21"/>
  <c r="E2" i="21" s="1"/>
  <c r="C6" i="21"/>
  <c r="E6" i="21" s="1"/>
  <c r="C138" i="16" s="1"/>
  <c r="C8" i="21"/>
  <c r="E8" i="21" s="1"/>
  <c r="C140" i="16" s="1"/>
  <c r="C10" i="21"/>
  <c r="E10" i="21" s="1"/>
  <c r="C142" i="16" s="1"/>
  <c r="C9" i="21"/>
  <c r="E9" i="21" s="1"/>
  <c r="C141" i="16" s="1"/>
  <c r="C13" i="21"/>
  <c r="E13" i="21" s="1"/>
  <c r="C145" i="16" s="1"/>
  <c r="C155" i="16"/>
  <c r="C171" i="16"/>
  <c r="C191" i="16"/>
  <c r="C150" i="16"/>
  <c r="C192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3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C8" i="20" l="1"/>
  <c r="G25" i="12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9" i="20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0" i="20" l="1"/>
  <c r="C14" i="16"/>
  <c r="I13" i="14"/>
  <c r="C26" i="16"/>
  <c r="C38" i="16"/>
  <c r="C11" i="20" l="1"/>
  <c r="C24" i="6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12" i="20" l="1"/>
  <c r="C2" i="3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3" i="20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4" i="20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5" i="20" l="1"/>
  <c r="C122" i="16"/>
  <c r="C86" i="16"/>
  <c r="I13" i="8"/>
  <c r="I13" i="5"/>
  <c r="C16" i="20" l="1"/>
  <c r="A25" i="16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C17" i="20" l="1"/>
  <c r="A26" i="16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C18" i="20" l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C20" i="20" l="1"/>
  <c r="B18" i="16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C21" i="20" l="1"/>
  <c r="B19" i="16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C22" i="20" l="1"/>
  <c r="B20" i="16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C23" i="20" l="1"/>
  <c r="B10" i="16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C24" i="20" l="1"/>
  <c r="B22" i="16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B23" i="16" l="1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C62" i="16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I25" i="3" l="1"/>
  <c r="C4" i="16"/>
  <c r="D4" i="16" s="1"/>
  <c r="C11" i="16"/>
  <c r="D11" i="16" s="1"/>
  <c r="C6" i="16"/>
  <c r="D6" i="16" s="1"/>
  <c r="C5" i="16"/>
  <c r="D5" i="16" s="1"/>
  <c r="C7" i="16"/>
  <c r="D7" i="16" s="1"/>
  <c r="C3" i="16"/>
  <c r="D3" i="16" s="1"/>
  <c r="C8" i="16"/>
  <c r="D8" i="16" s="1"/>
  <c r="C13" i="16"/>
  <c r="D13" i="16" s="1"/>
  <c r="C12" i="16"/>
  <c r="D12" i="16" s="1"/>
  <c r="C2" i="16"/>
  <c r="D2" i="16" s="1"/>
  <c r="C10" i="16"/>
  <c r="D10" i="16" s="1"/>
  <c r="C9" i="16"/>
  <c r="D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E13" i="16" l="1"/>
  <c r="D14" i="16"/>
  <c r="E14" i="16" s="1"/>
  <c r="G14" i="16" s="1"/>
  <c r="I13" i="3"/>
  <c r="F14" i="16" l="1"/>
  <c r="G13" i="16"/>
  <c r="F13" i="16" s="1"/>
  <c r="C61" i="16"/>
  <c r="D25" i="16" l="1"/>
  <c r="D24" i="16"/>
  <c r="D15" i="16"/>
  <c r="D19" i="16"/>
  <c r="D21" i="16"/>
  <c r="D17" i="16"/>
  <c r="D18" i="16"/>
  <c r="D23" i="16"/>
  <c r="D16" i="16"/>
  <c r="D22" i="16"/>
  <c r="D20" i="16"/>
  <c r="C55" i="16"/>
  <c r="C54" i="16"/>
  <c r="C56" i="16"/>
  <c r="C51" i="16"/>
  <c r="C58" i="16"/>
  <c r="C57" i="16"/>
  <c r="C52" i="16"/>
  <c r="C59" i="16"/>
  <c r="C53" i="16"/>
  <c r="C60" i="16"/>
  <c r="E17" i="16" l="1"/>
  <c r="G17" i="16" s="1"/>
  <c r="E21" i="16"/>
  <c r="G21" i="16" s="1"/>
  <c r="E25" i="16"/>
  <c r="G25" i="16" s="1"/>
  <c r="E19" i="16"/>
  <c r="G19" i="16" s="1"/>
  <c r="E22" i="16"/>
  <c r="G22" i="16" s="1"/>
  <c r="E24" i="16"/>
  <c r="E16" i="16"/>
  <c r="G16" i="16" s="1"/>
  <c r="E23" i="16"/>
  <c r="G23" i="16" s="1"/>
  <c r="E15" i="16"/>
  <c r="G15" i="16" s="1"/>
  <c r="E18" i="16"/>
  <c r="E20" i="16"/>
  <c r="G20" i="16" s="1"/>
  <c r="D27" i="16"/>
  <c r="D37" i="16"/>
  <c r="D33" i="16"/>
  <c r="D32" i="16"/>
  <c r="D36" i="16"/>
  <c r="D28" i="16"/>
  <c r="D30" i="16"/>
  <c r="D35" i="16"/>
  <c r="D29" i="16"/>
  <c r="D31" i="16"/>
  <c r="D34" i="16"/>
  <c r="D26" i="16"/>
  <c r="E26" i="5"/>
  <c r="C26" i="5"/>
  <c r="F16" i="16" l="1"/>
  <c r="F23" i="16"/>
  <c r="F22" i="16"/>
  <c r="F19" i="16"/>
  <c r="F25" i="16"/>
  <c r="F20" i="16"/>
  <c r="F21" i="16"/>
  <c r="F15" i="16"/>
  <c r="F17" i="16"/>
  <c r="E29" i="16"/>
  <c r="G29" i="16" s="1"/>
  <c r="E36" i="16"/>
  <c r="G36" i="16" s="1"/>
  <c r="E26" i="16"/>
  <c r="G26" i="16" s="1"/>
  <c r="G18" i="16"/>
  <c r="E31" i="16"/>
  <c r="G31" i="16" s="1"/>
  <c r="E34" i="16"/>
  <c r="G24" i="16"/>
  <c r="E30" i="16"/>
  <c r="G30" i="16" s="1"/>
  <c r="E27" i="16"/>
  <c r="G27" i="16" s="1"/>
  <c r="E35" i="16"/>
  <c r="G35" i="16" s="1"/>
  <c r="E37" i="16"/>
  <c r="G37" i="16" s="1"/>
  <c r="E33" i="16"/>
  <c r="G33" i="16" s="1"/>
  <c r="E32" i="16"/>
  <c r="G32" i="16" s="1"/>
  <c r="E28" i="16"/>
  <c r="G28" i="16" s="1"/>
  <c r="D39" i="16"/>
  <c r="D49" i="16"/>
  <c r="D41" i="16"/>
  <c r="D48" i="16"/>
  <c r="D46" i="16"/>
  <c r="D42" i="16"/>
  <c r="D45" i="16"/>
  <c r="D47" i="16"/>
  <c r="D44" i="16"/>
  <c r="D43" i="16"/>
  <c r="D40" i="16"/>
  <c r="D38" i="16"/>
  <c r="F31" i="16" l="1"/>
  <c r="F18" i="16"/>
  <c r="F26" i="16"/>
  <c r="F35" i="16"/>
  <c r="F37" i="16"/>
  <c r="F29" i="16"/>
  <c r="F32" i="16"/>
  <c r="F36" i="16"/>
  <c r="F30" i="16"/>
  <c r="F28" i="16"/>
  <c r="F33" i="16"/>
  <c r="F27" i="16"/>
  <c r="F24" i="16"/>
  <c r="E40" i="16"/>
  <c r="G40" i="16" s="1"/>
  <c r="E47" i="16"/>
  <c r="G47" i="16" s="1"/>
  <c r="E44" i="16"/>
  <c r="G44" i="16" s="1"/>
  <c r="E45" i="16"/>
  <c r="G45" i="16" s="1"/>
  <c r="E39" i="16"/>
  <c r="G39" i="16" s="1"/>
  <c r="E41" i="16"/>
  <c r="G41" i="16" s="1"/>
  <c r="E38" i="16"/>
  <c r="G38" i="16" s="1"/>
  <c r="E43" i="16"/>
  <c r="G43" i="16" s="1"/>
  <c r="G34" i="16"/>
  <c r="E49" i="16"/>
  <c r="G49" i="16" s="1"/>
  <c r="E46" i="16"/>
  <c r="E42" i="16"/>
  <c r="G42" i="16" s="1"/>
  <c r="E48" i="16"/>
  <c r="G48" i="16" s="1"/>
  <c r="D51" i="16"/>
  <c r="D55" i="16"/>
  <c r="D59" i="16"/>
  <c r="D57" i="16"/>
  <c r="D58" i="16"/>
  <c r="D53" i="16"/>
  <c r="D52" i="16"/>
  <c r="D56" i="16"/>
  <c r="D54" i="16"/>
  <c r="D60" i="16"/>
  <c r="D61" i="16"/>
  <c r="D50" i="16"/>
  <c r="F39" i="16" l="1"/>
  <c r="F42" i="16"/>
  <c r="F44" i="16"/>
  <c r="F48" i="16"/>
  <c r="F45" i="16"/>
  <c r="F40" i="16"/>
  <c r="F41" i="16"/>
  <c r="F49" i="16"/>
  <c r="F43" i="16"/>
  <c r="F47" i="16"/>
  <c r="F34" i="16"/>
  <c r="F38" i="16"/>
  <c r="G46" i="16"/>
  <c r="E56" i="16"/>
  <c r="E54" i="16"/>
  <c r="G54" i="16" s="1"/>
  <c r="E55" i="16"/>
  <c r="G55" i="16" s="1"/>
  <c r="E57" i="16"/>
  <c r="E50" i="16"/>
  <c r="E58" i="16"/>
  <c r="G58" i="16" s="1"/>
  <c r="E51" i="16"/>
  <c r="E59" i="16"/>
  <c r="G59" i="16" s="1"/>
  <c r="E52" i="16"/>
  <c r="G52" i="16" s="1"/>
  <c r="E60" i="16"/>
  <c r="G60" i="16" s="1"/>
  <c r="E53" i="16"/>
  <c r="G53" i="16" s="1"/>
  <c r="E61" i="16"/>
  <c r="G61" i="16" s="1"/>
  <c r="D63" i="16"/>
  <c r="D71" i="16"/>
  <c r="D73" i="16"/>
  <c r="D66" i="16"/>
  <c r="D68" i="16"/>
  <c r="D65" i="16"/>
  <c r="D69" i="16"/>
  <c r="D67" i="16"/>
  <c r="D70" i="16"/>
  <c r="D72" i="16"/>
  <c r="D64" i="16"/>
  <c r="D62" i="16"/>
  <c r="F46" i="16" l="1"/>
  <c r="F58" i="16"/>
  <c r="F60" i="16"/>
  <c r="F61" i="16"/>
  <c r="F53" i="16"/>
  <c r="F55" i="16"/>
  <c r="F54" i="16"/>
  <c r="F52" i="16"/>
  <c r="F59" i="16"/>
  <c r="E64" i="16"/>
  <c r="G64" i="16" s="1"/>
  <c r="E62" i="16"/>
  <c r="G62" i="16" s="1"/>
  <c r="G56" i="16"/>
  <c r="E69" i="16"/>
  <c r="G69" i="16" s="1"/>
  <c r="E65" i="16"/>
  <c r="E66" i="16"/>
  <c r="G66" i="16" s="1"/>
  <c r="E71" i="16"/>
  <c r="G71" i="16" s="1"/>
  <c r="G51" i="16"/>
  <c r="E63" i="16"/>
  <c r="E73" i="16"/>
  <c r="G73" i="16" s="1"/>
  <c r="E70" i="16"/>
  <c r="G70" i="16" s="1"/>
  <c r="E68" i="16"/>
  <c r="G68" i="16" s="1"/>
  <c r="G50" i="16"/>
  <c r="E67" i="16"/>
  <c r="G57" i="16"/>
  <c r="E72" i="16"/>
  <c r="D75" i="16"/>
  <c r="D87" i="16" s="1"/>
  <c r="D76" i="16"/>
  <c r="D82" i="16"/>
  <c r="D79" i="16"/>
  <c r="D77" i="16"/>
  <c r="D84" i="16"/>
  <c r="D78" i="16"/>
  <c r="D81" i="16"/>
  <c r="D80" i="16"/>
  <c r="D85" i="16"/>
  <c r="D83" i="16"/>
  <c r="D74" i="16"/>
  <c r="F71" i="16" l="1"/>
  <c r="F66" i="16"/>
  <c r="F50" i="16"/>
  <c r="F69" i="16"/>
  <c r="F51" i="16"/>
  <c r="F70" i="16"/>
  <c r="F56" i="16"/>
  <c r="F73" i="16"/>
  <c r="F62" i="16"/>
  <c r="F57" i="16"/>
  <c r="F68" i="16"/>
  <c r="F64" i="16"/>
  <c r="E78" i="16"/>
  <c r="G78" i="16" s="1"/>
  <c r="E80" i="16"/>
  <c r="G80" i="16" s="1"/>
  <c r="E83" i="16"/>
  <c r="G65" i="16"/>
  <c r="G72" i="16"/>
  <c r="E75" i="16"/>
  <c r="G63" i="16"/>
  <c r="E77" i="16"/>
  <c r="E79" i="16"/>
  <c r="G79" i="16" s="1"/>
  <c r="E85" i="16"/>
  <c r="G67" i="16"/>
  <c r="E81" i="16"/>
  <c r="G81" i="16" s="1"/>
  <c r="E84" i="16"/>
  <c r="G84" i="16" s="1"/>
  <c r="E74" i="16"/>
  <c r="G74" i="16" s="1"/>
  <c r="E76" i="16"/>
  <c r="G76" i="16" s="1"/>
  <c r="E82" i="16"/>
  <c r="D95" i="16"/>
  <c r="D92" i="16"/>
  <c r="D93" i="16"/>
  <c r="D96" i="16"/>
  <c r="D91" i="16"/>
  <c r="D88" i="16"/>
  <c r="D97" i="16"/>
  <c r="D90" i="16"/>
  <c r="D89" i="16"/>
  <c r="D94" i="16"/>
  <c r="D86" i="16"/>
  <c r="E86" i="16" s="1"/>
  <c r="G86" i="16" s="1"/>
  <c r="D99" i="16"/>
  <c r="F63" i="16" l="1"/>
  <c r="F72" i="16"/>
  <c r="F65" i="16"/>
  <c r="F84" i="16"/>
  <c r="F67" i="16"/>
  <c r="F74" i="16"/>
  <c r="F86" i="16"/>
  <c r="F80" i="16"/>
  <c r="F76" i="16"/>
  <c r="F81" i="16"/>
  <c r="F79" i="16"/>
  <c r="F78" i="16"/>
  <c r="E87" i="16"/>
  <c r="G87" i="16" s="1"/>
  <c r="E90" i="16"/>
  <c r="G90" i="16" s="1"/>
  <c r="E96" i="16"/>
  <c r="G96" i="16" s="1"/>
  <c r="E92" i="16"/>
  <c r="G92" i="16" s="1"/>
  <c r="E89" i="16"/>
  <c r="G89" i="16" s="1"/>
  <c r="G77" i="16"/>
  <c r="G83" i="16"/>
  <c r="E88" i="16"/>
  <c r="E93" i="16"/>
  <c r="E94" i="16"/>
  <c r="G94" i="16" s="1"/>
  <c r="G85" i="16"/>
  <c r="E91" i="16"/>
  <c r="G91" i="16" s="1"/>
  <c r="G82" i="16"/>
  <c r="E97" i="16"/>
  <c r="G97" i="16" s="1"/>
  <c r="E95" i="16"/>
  <c r="G75" i="16"/>
  <c r="D106" i="16"/>
  <c r="D109" i="16"/>
  <c r="D103" i="16"/>
  <c r="D104" i="16"/>
  <c r="D111" i="16"/>
  <c r="D101" i="16"/>
  <c r="D105" i="16"/>
  <c r="D102" i="16"/>
  <c r="D100" i="16"/>
  <c r="D108" i="16"/>
  <c r="D107" i="16"/>
  <c r="D98" i="16"/>
  <c r="F83" i="16" l="1"/>
  <c r="F77" i="16"/>
  <c r="F89" i="16"/>
  <c r="F92" i="16"/>
  <c r="F97" i="16"/>
  <c r="F96" i="16"/>
  <c r="F82" i="16"/>
  <c r="F85" i="16"/>
  <c r="F90" i="16"/>
  <c r="F75" i="16"/>
  <c r="F91" i="16"/>
  <c r="F94" i="16"/>
  <c r="F87" i="16"/>
  <c r="E103" i="16"/>
  <c r="G103" i="16" s="1"/>
  <c r="E99" i="16"/>
  <c r="G99" i="16" s="1"/>
  <c r="E98" i="16"/>
  <c r="G98" i="16" s="1"/>
  <c r="G93" i="16"/>
  <c r="G88" i="16"/>
  <c r="E100" i="16"/>
  <c r="G100" i="16" s="1"/>
  <c r="E102" i="16"/>
  <c r="G102" i="16" s="1"/>
  <c r="E108" i="16"/>
  <c r="G108" i="16" s="1"/>
  <c r="G95" i="16"/>
  <c r="E101" i="16"/>
  <c r="G101" i="16" s="1"/>
  <c r="E104" i="16"/>
  <c r="E106" i="16"/>
  <c r="G106" i="16" s="1"/>
  <c r="E109" i="16"/>
  <c r="E107" i="16"/>
  <c r="G107" i="16" s="1"/>
  <c r="E105" i="16"/>
  <c r="G105" i="16" s="1"/>
  <c r="D118" i="16"/>
  <c r="D120" i="16"/>
  <c r="D114" i="16"/>
  <c r="D113" i="16"/>
  <c r="D116" i="16"/>
  <c r="D117" i="16"/>
  <c r="D121" i="16"/>
  <c r="D123" i="16"/>
  <c r="D115" i="16"/>
  <c r="D119" i="16"/>
  <c r="D112" i="16"/>
  <c r="D110" i="16"/>
  <c r="F88" i="16" l="1"/>
  <c r="F106" i="16"/>
  <c r="F98" i="16"/>
  <c r="F93" i="16"/>
  <c r="F99" i="16"/>
  <c r="F100" i="16"/>
  <c r="F103" i="16"/>
  <c r="F107" i="16"/>
  <c r="F95" i="16"/>
  <c r="F108" i="16"/>
  <c r="F101" i="16"/>
  <c r="F105" i="16"/>
  <c r="F102" i="16"/>
  <c r="E116" i="16"/>
  <c r="G116" i="16" s="1"/>
  <c r="E114" i="16"/>
  <c r="G114" i="16" s="1"/>
  <c r="E117" i="16"/>
  <c r="E118" i="16"/>
  <c r="G118" i="16" s="1"/>
  <c r="E121" i="16"/>
  <c r="G121" i="16" s="1"/>
  <c r="G109" i="16"/>
  <c r="E120" i="16"/>
  <c r="E119" i="16"/>
  <c r="G119" i="16" s="1"/>
  <c r="G104" i="16"/>
  <c r="E112" i="16"/>
  <c r="E110" i="16"/>
  <c r="E115" i="16"/>
  <c r="E111" i="16"/>
  <c r="E113" i="16"/>
  <c r="D128" i="16"/>
  <c r="D122" i="16"/>
  <c r="D124" i="16"/>
  <c r="D127" i="16"/>
  <c r="D125" i="16"/>
  <c r="D126" i="16"/>
  <c r="D131" i="16"/>
  <c r="D135" i="16"/>
  <c r="D133" i="16"/>
  <c r="D129" i="16"/>
  <c r="D132" i="16"/>
  <c r="D130" i="16"/>
  <c r="F121" i="16" l="1"/>
  <c r="F114" i="16"/>
  <c r="F118" i="16"/>
  <c r="F104" i="16"/>
  <c r="F119" i="16"/>
  <c r="F109" i="16"/>
  <c r="F116" i="16"/>
  <c r="E127" i="16"/>
  <c r="G127" i="16" s="1"/>
  <c r="E123" i="16"/>
  <c r="G123" i="16" s="1"/>
  <c r="E126" i="16"/>
  <c r="G126" i="16" s="1"/>
  <c r="E124" i="16"/>
  <c r="G124" i="16" s="1"/>
  <c r="E131" i="16"/>
  <c r="E133" i="16"/>
  <c r="E130" i="16"/>
  <c r="G130" i="16" s="1"/>
  <c r="G113" i="16"/>
  <c r="E125" i="16"/>
  <c r="G125" i="16" s="1"/>
  <c r="E128" i="16"/>
  <c r="G128" i="16" s="1"/>
  <c r="G111" i="16"/>
  <c r="G120" i="16"/>
  <c r="G117" i="16"/>
  <c r="G110" i="16"/>
  <c r="G115" i="16"/>
  <c r="G112" i="16"/>
  <c r="E132" i="16"/>
  <c r="G132" i="16" s="1"/>
  <c r="E129" i="16"/>
  <c r="G129" i="16" s="1"/>
  <c r="E122" i="16"/>
  <c r="G122" i="16" s="1"/>
  <c r="D141" i="16"/>
  <c r="D143" i="16"/>
  <c r="D138" i="16"/>
  <c r="D136" i="16"/>
  <c r="D144" i="16"/>
  <c r="D147" i="16"/>
  <c r="D137" i="16"/>
  <c r="D139" i="16"/>
  <c r="D142" i="16"/>
  <c r="D145" i="16"/>
  <c r="D134" i="16"/>
  <c r="D140" i="16"/>
  <c r="F129" i="16" l="1"/>
  <c r="F127" i="16"/>
  <c r="F113" i="16"/>
  <c r="F130" i="16"/>
  <c r="F128" i="16"/>
  <c r="F112" i="16"/>
  <c r="F110" i="16"/>
  <c r="F125" i="16"/>
  <c r="F117" i="16"/>
  <c r="F123" i="16"/>
  <c r="F115" i="16"/>
  <c r="F120" i="16"/>
  <c r="F124" i="16"/>
  <c r="F132" i="16"/>
  <c r="F122" i="16"/>
  <c r="F111" i="16"/>
  <c r="F126" i="16"/>
  <c r="E145" i="16"/>
  <c r="G145" i="16" s="1"/>
  <c r="G133" i="16"/>
  <c r="E143" i="16"/>
  <c r="G143" i="16" s="1"/>
  <c r="E134" i="16"/>
  <c r="G134" i="16" s="1"/>
  <c r="G131" i="16"/>
  <c r="E135" i="16"/>
  <c r="E137" i="16"/>
  <c r="E142" i="16"/>
  <c r="E136" i="16"/>
  <c r="G136" i="16" s="1"/>
  <c r="E144" i="16"/>
  <c r="E139" i="16"/>
  <c r="G139" i="16" s="1"/>
  <c r="E138" i="16"/>
  <c r="E140" i="16"/>
  <c r="E141" i="16"/>
  <c r="G141" i="16" s="1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F131" i="16" l="1"/>
  <c r="F145" i="16"/>
  <c r="G135" i="16"/>
  <c r="G140" i="16"/>
  <c r="G137" i="16"/>
  <c r="E152" i="16"/>
  <c r="G138" i="16"/>
  <c r="E150" i="16"/>
  <c r="F143" i="16"/>
  <c r="G144" i="16"/>
  <c r="G142" i="16"/>
  <c r="F133" i="16"/>
  <c r="F134" i="16"/>
  <c r="E154" i="16"/>
  <c r="E156" i="16"/>
  <c r="F139" i="16"/>
  <c r="E153" i="16"/>
  <c r="F136" i="16"/>
  <c r="E157" i="16"/>
  <c r="G157" i="16" s="1"/>
  <c r="F141" i="16"/>
  <c r="E148" i="16"/>
  <c r="E147" i="16"/>
  <c r="G147" i="16" s="1"/>
  <c r="E146" i="16"/>
  <c r="G146" i="16" s="1"/>
  <c r="E151" i="16"/>
  <c r="E149" i="16"/>
  <c r="G149" i="16" s="1"/>
  <c r="E155" i="16"/>
  <c r="D161" i="16"/>
  <c r="D167" i="16"/>
  <c r="D165" i="16"/>
  <c r="D163" i="16"/>
  <c r="D160" i="16"/>
  <c r="D162" i="16"/>
  <c r="D164" i="16"/>
  <c r="D166" i="16"/>
  <c r="D169" i="16"/>
  <c r="D171" i="16"/>
  <c r="D158" i="16"/>
  <c r="E159" i="16" s="1"/>
  <c r="G159" i="16" s="1"/>
  <c r="D168" i="16"/>
  <c r="F137" i="16" l="1"/>
  <c r="F142" i="16"/>
  <c r="F140" i="16"/>
  <c r="F144" i="16"/>
  <c r="F135" i="16"/>
  <c r="F138" i="16"/>
  <c r="E168" i="16"/>
  <c r="G168" i="16" s="1"/>
  <c r="E160" i="16"/>
  <c r="G160" i="16" s="1"/>
  <c r="G151" i="16"/>
  <c r="G153" i="16"/>
  <c r="G156" i="16"/>
  <c r="E167" i="16"/>
  <c r="G167" i="16" s="1"/>
  <c r="G148" i="16"/>
  <c r="G154" i="16"/>
  <c r="G150" i="16"/>
  <c r="G152" i="16"/>
  <c r="G155" i="16"/>
  <c r="F146" i="16"/>
  <c r="F157" i="16"/>
  <c r="E162" i="16"/>
  <c r="G162" i="16" s="1"/>
  <c r="E166" i="16"/>
  <c r="E163" i="16"/>
  <c r="G163" i="16" s="1"/>
  <c r="F149" i="16"/>
  <c r="F147" i="16"/>
  <c r="F159" i="16"/>
  <c r="E165" i="16"/>
  <c r="G165" i="16" s="1"/>
  <c r="E169" i="16"/>
  <c r="E161" i="16"/>
  <c r="E164" i="16"/>
  <c r="E158" i="16"/>
  <c r="D183" i="16"/>
  <c r="D174" i="16"/>
  <c r="D179" i="16"/>
  <c r="D181" i="16"/>
  <c r="D178" i="16"/>
  <c r="D176" i="16"/>
  <c r="D172" i="16"/>
  <c r="D175" i="16"/>
  <c r="D173" i="16"/>
  <c r="D180" i="16"/>
  <c r="D170" i="16"/>
  <c r="D177" i="16"/>
  <c r="F148" i="16" l="1"/>
  <c r="F156" i="16"/>
  <c r="F153" i="16"/>
  <c r="F155" i="16"/>
  <c r="F151" i="16"/>
  <c r="F160" i="16"/>
  <c r="F154" i="16"/>
  <c r="F152" i="16"/>
  <c r="F150" i="16"/>
  <c r="F168" i="16"/>
  <c r="E173" i="16"/>
  <c r="G173" i="16" s="1"/>
  <c r="F167" i="16"/>
  <c r="E172" i="16"/>
  <c r="G172" i="16" s="1"/>
  <c r="E179" i="16"/>
  <c r="G179" i="16" s="1"/>
  <c r="G158" i="16"/>
  <c r="G169" i="16"/>
  <c r="G164" i="16"/>
  <c r="G166" i="16"/>
  <c r="G161" i="16"/>
  <c r="E180" i="16"/>
  <c r="E181" i="16"/>
  <c r="G181" i="16" s="1"/>
  <c r="F165" i="16"/>
  <c r="E177" i="16"/>
  <c r="G177" i="16" s="1"/>
  <c r="E175" i="16"/>
  <c r="G175" i="16" s="1"/>
  <c r="F162" i="16"/>
  <c r="E170" i="16"/>
  <c r="E178" i="16"/>
  <c r="G178" i="16" s="1"/>
  <c r="E171" i="16"/>
  <c r="E176" i="16"/>
  <c r="G176" i="16" s="1"/>
  <c r="E174" i="16"/>
  <c r="G174" i="16" s="1"/>
  <c r="F163" i="16"/>
  <c r="D195" i="16"/>
  <c r="D188" i="16"/>
  <c r="D184" i="16"/>
  <c r="D189" i="16"/>
  <c r="D187" i="16"/>
  <c r="D190" i="16"/>
  <c r="D191" i="16"/>
  <c r="D192" i="16"/>
  <c r="D186" i="16"/>
  <c r="D193" i="16"/>
  <c r="D182" i="16"/>
  <c r="E184" i="16" s="1"/>
  <c r="G184" i="16" s="1"/>
  <c r="D185" i="16"/>
  <c r="H168" i="16" l="1"/>
  <c r="F172" i="16"/>
  <c r="H172" i="16" s="1"/>
  <c r="F173" i="16"/>
  <c r="H173" i="16" s="1"/>
  <c r="F166" i="16"/>
  <c r="F164" i="16"/>
  <c r="F161" i="16"/>
  <c r="F169" i="16"/>
  <c r="H169" i="16" s="1"/>
  <c r="F158" i="16"/>
  <c r="F179" i="16"/>
  <c r="H179" i="16" s="1"/>
  <c r="G171" i="16"/>
  <c r="G180" i="16"/>
  <c r="E188" i="16"/>
  <c r="E190" i="16"/>
  <c r="G190" i="16" s="1"/>
  <c r="G170" i="16"/>
  <c r="E191" i="16"/>
  <c r="E187" i="16"/>
  <c r="E189" i="16"/>
  <c r="F177" i="16"/>
  <c r="H177" i="16" s="1"/>
  <c r="F178" i="16"/>
  <c r="H178" i="16" s="1"/>
  <c r="F174" i="16"/>
  <c r="H174" i="16" s="1"/>
  <c r="E183" i="16"/>
  <c r="F181" i="16"/>
  <c r="H181" i="16" s="1"/>
  <c r="F176" i="16"/>
  <c r="H176" i="16" s="1"/>
  <c r="E192" i="16"/>
  <c r="F175" i="16"/>
  <c r="H175" i="16" s="1"/>
  <c r="F184" i="16"/>
  <c r="H184" i="16" s="1"/>
  <c r="E193" i="16"/>
  <c r="E186" i="16"/>
  <c r="E185" i="16"/>
  <c r="E182" i="16"/>
  <c r="D207" i="16"/>
  <c r="D203" i="16"/>
  <c r="D202" i="16"/>
  <c r="D196" i="16"/>
  <c r="D194" i="16"/>
  <c r="E195" i="16" s="1"/>
  <c r="G195" i="16" s="1"/>
  <c r="D200" i="16"/>
  <c r="D205" i="16"/>
  <c r="D201" i="16"/>
  <c r="D198" i="16"/>
  <c r="D199" i="16"/>
  <c r="D197" i="16"/>
  <c r="D204" i="16"/>
  <c r="F170" i="16" l="1"/>
  <c r="H170" i="16" s="1"/>
  <c r="F180" i="16"/>
  <c r="H180" i="16" s="1"/>
  <c r="F171" i="16"/>
  <c r="H171" i="16" s="1"/>
  <c r="G185" i="16"/>
  <c r="G188" i="16"/>
  <c r="E202" i="16"/>
  <c r="G193" i="16"/>
  <c r="F190" i="16"/>
  <c r="H190" i="16" s="1"/>
  <c r="G189" i="16"/>
  <c r="G186" i="16"/>
  <c r="G187" i="16"/>
  <c r="G183" i="16"/>
  <c r="G192" i="16"/>
  <c r="G182" i="16"/>
  <c r="G191" i="16"/>
  <c r="F195" i="16"/>
  <c r="H195" i="16" s="1"/>
  <c r="E201" i="16"/>
  <c r="E194" i="16"/>
  <c r="E200" i="16"/>
  <c r="E197" i="16"/>
  <c r="G197" i="16" s="1"/>
  <c r="E205" i="16"/>
  <c r="G205" i="16" s="1"/>
  <c r="E199" i="16"/>
  <c r="E196" i="16"/>
  <c r="D219" i="16"/>
  <c r="D212" i="16"/>
  <c r="D224" i="16" s="1"/>
  <c r="D208" i="16"/>
  <c r="E204" i="16"/>
  <c r="E198" i="16"/>
  <c r="G198" i="16" s="1"/>
  <c r="E203" i="16"/>
  <c r="G203" i="16" s="1"/>
  <c r="D215" i="16"/>
  <c r="D214" i="16"/>
  <c r="D206" i="16"/>
  <c r="D217" i="16"/>
  <c r="D209" i="16"/>
  <c r="D213" i="16"/>
  <c r="D210" i="16"/>
  <c r="D211" i="16"/>
  <c r="D216" i="16"/>
  <c r="F185" i="16" l="1"/>
  <c r="H185" i="16" s="1"/>
  <c r="F188" i="16"/>
  <c r="H188" i="16" s="1"/>
  <c r="F187" i="16"/>
  <c r="H187" i="16" s="1"/>
  <c r="F192" i="16"/>
  <c r="H192" i="16" s="1"/>
  <c r="F186" i="16"/>
  <c r="H186" i="16" s="1"/>
  <c r="F189" i="16"/>
  <c r="H189" i="16" s="1"/>
  <c r="F183" i="16"/>
  <c r="H183" i="16" s="1"/>
  <c r="F191" i="16"/>
  <c r="H191" i="16" s="1"/>
  <c r="F193" i="16"/>
  <c r="H193" i="16" s="1"/>
  <c r="F182" i="16"/>
  <c r="H182" i="16" s="1"/>
  <c r="E212" i="16"/>
  <c r="G212" i="16" s="1"/>
  <c r="G201" i="16"/>
  <c r="G196" i="16"/>
  <c r="G199" i="16"/>
  <c r="G202" i="16"/>
  <c r="G204" i="16"/>
  <c r="G200" i="16"/>
  <c r="G194" i="16"/>
  <c r="E207" i="16"/>
  <c r="F205" i="16"/>
  <c r="H205" i="16" s="1"/>
  <c r="E217" i="16"/>
  <c r="E211" i="16"/>
  <c r="G211" i="16" s="1"/>
  <c r="E210" i="16"/>
  <c r="G210" i="16" s="1"/>
  <c r="E208" i="16"/>
  <c r="E213" i="16"/>
  <c r="G213" i="16" s="1"/>
  <c r="E209" i="16"/>
  <c r="E215" i="16"/>
  <c r="D220" i="16"/>
  <c r="F203" i="16"/>
  <c r="H203" i="16" s="1"/>
  <c r="E214" i="16"/>
  <c r="E206" i="16"/>
  <c r="G206" i="16" s="1"/>
  <c r="E216" i="16"/>
  <c r="F198" i="16"/>
  <c r="H198" i="16" s="1"/>
  <c r="F197" i="16"/>
  <c r="H197" i="16" s="1"/>
  <c r="D218" i="16"/>
  <c r="D222" i="16"/>
  <c r="D221" i="16"/>
  <c r="D223" i="16"/>
  <c r="D225" i="16"/>
  <c r="N3" i="16" l="1"/>
  <c r="F212" i="16"/>
  <c r="H212" i="16" s="1"/>
  <c r="F199" i="16"/>
  <c r="H199" i="16" s="1"/>
  <c r="F196" i="16"/>
  <c r="H196" i="16" s="1"/>
  <c r="F201" i="16"/>
  <c r="H201" i="16" s="1"/>
  <c r="F194" i="16"/>
  <c r="H194" i="16" s="1"/>
  <c r="N4" i="16" s="1"/>
  <c r="F200" i="16"/>
  <c r="H200" i="16" s="1"/>
  <c r="F204" i="16"/>
  <c r="H204" i="16" s="1"/>
  <c r="F202" i="16"/>
  <c r="H202" i="16" s="1"/>
  <c r="G209" i="16"/>
  <c r="G216" i="16"/>
  <c r="G217" i="16"/>
  <c r="G214" i="16"/>
  <c r="G208" i="16"/>
  <c r="E220" i="16"/>
  <c r="G215" i="16"/>
  <c r="G207" i="16"/>
  <c r="F206" i="16"/>
  <c r="H206" i="16" s="1"/>
  <c r="E225" i="16"/>
  <c r="F213" i="16"/>
  <c r="H213" i="16" s="1"/>
  <c r="E223" i="16"/>
  <c r="G223" i="16" s="1"/>
  <c r="E221" i="16"/>
  <c r="G221" i="16" s="1"/>
  <c r="E222" i="16"/>
  <c r="F210" i="16"/>
  <c r="H210" i="16" s="1"/>
  <c r="E224" i="16"/>
  <c r="E219" i="16"/>
  <c r="F211" i="16"/>
  <c r="H211" i="16" s="1"/>
  <c r="E218" i="16"/>
  <c r="D226" i="16"/>
  <c r="E226" i="16" s="1"/>
  <c r="G226" i="16" s="1"/>
  <c r="F207" i="16" l="1"/>
  <c r="H207" i="16" s="1"/>
  <c r="N5" i="16" s="1"/>
  <c r="F215" i="16"/>
  <c r="H215" i="16" s="1"/>
  <c r="F208" i="16"/>
  <c r="H208" i="16" s="1"/>
  <c r="F214" i="16"/>
  <c r="H214" i="16" s="1"/>
  <c r="F217" i="16"/>
  <c r="H217" i="16" s="1"/>
  <c r="F216" i="16"/>
  <c r="H216" i="16" s="1"/>
  <c r="F209" i="16"/>
  <c r="H209" i="16" s="1"/>
  <c r="G224" i="16"/>
  <c r="G220" i="16"/>
  <c r="G222" i="16"/>
  <c r="G218" i="16"/>
  <c r="G219" i="16"/>
  <c r="G225" i="16"/>
  <c r="F223" i="16"/>
  <c r="H223" i="16" s="1"/>
  <c r="F226" i="16"/>
  <c r="H226" i="16" s="1"/>
  <c r="F221" i="16"/>
  <c r="H221" i="16" s="1"/>
  <c r="D227" i="16"/>
  <c r="F220" i="16" l="1"/>
  <c r="H220" i="16" s="1"/>
  <c r="F224" i="16"/>
  <c r="H224" i="16" s="1"/>
  <c r="F225" i="16"/>
  <c r="H225" i="16" s="1"/>
  <c r="F219" i="16"/>
  <c r="H219" i="16" s="1"/>
  <c r="F218" i="16"/>
  <c r="H218" i="16" s="1"/>
  <c r="F222" i="16"/>
  <c r="H222" i="16" s="1"/>
  <c r="E227" i="16"/>
  <c r="G227" i="16" s="1"/>
  <c r="D228" i="16"/>
  <c r="E228" i="16" l="1"/>
  <c r="F227" i="16"/>
  <c r="H227" i="16" s="1"/>
  <c r="D229" i="16"/>
  <c r="E229" i="16" s="1"/>
  <c r="G229" i="16" s="1"/>
  <c r="G228" i="16" l="1"/>
  <c r="F229" i="16"/>
  <c r="H229" i="16" s="1"/>
  <c r="D230" i="16"/>
  <c r="E230" i="16" s="1"/>
  <c r="F228" i="16" l="1"/>
  <c r="H228" i="16" s="1"/>
  <c r="N6" i="16" s="1"/>
  <c r="G230" i="16"/>
  <c r="D231" i="16"/>
  <c r="E231" i="16" s="1"/>
  <c r="G231" i="16" s="1"/>
  <c r="F230" i="16" l="1"/>
  <c r="H230" i="16" s="1"/>
  <c r="F231" i="16"/>
  <c r="H231" i="16" s="1"/>
  <c r="D232" i="16"/>
  <c r="E232" i="16" l="1"/>
  <c r="G232" i="16" s="1"/>
  <c r="D233" i="16"/>
  <c r="E233" i="16" s="1"/>
  <c r="G233" i="16" l="1"/>
  <c r="F232" i="16"/>
  <c r="H232" i="16" s="1"/>
  <c r="D234" i="16"/>
  <c r="E234" i="16" s="1"/>
  <c r="F233" i="16" l="1"/>
  <c r="H233" i="16" s="1"/>
  <c r="G234" i="16"/>
  <c r="D235" i="16"/>
  <c r="E235" i="16" s="1"/>
  <c r="F234" i="16" l="1"/>
  <c r="H234" i="16" s="1"/>
  <c r="G235" i="16"/>
  <c r="D236" i="16"/>
  <c r="E236" i="16" s="1"/>
  <c r="F235" i="16" l="1"/>
  <c r="H235" i="16" s="1"/>
  <c r="G236" i="16"/>
  <c r="D237" i="16"/>
  <c r="E237" i="16" s="1"/>
  <c r="G237" i="16" s="1"/>
  <c r="F236" i="16" l="1"/>
  <c r="H236" i="16" s="1"/>
  <c r="F237" i="16"/>
  <c r="H237" i="16" s="1"/>
  <c r="D238" i="16"/>
  <c r="E238" i="16" s="1"/>
  <c r="G238" i="16" s="1"/>
  <c r="F238" i="16" l="1"/>
  <c r="H238" i="16" s="1"/>
  <c r="D239" i="16"/>
  <c r="E239" i="16" s="1"/>
  <c r="G239" i="16" s="1"/>
  <c r="F239" i="16" l="1"/>
  <c r="H239" i="16" s="1"/>
  <c r="D241" i="16"/>
  <c r="D240" i="16"/>
  <c r="E240" i="16" s="1"/>
  <c r="G240" i="16" s="1"/>
  <c r="F240" i="16" l="1"/>
  <c r="H240" i="16" s="1"/>
  <c r="E241" i="16"/>
  <c r="G241" i="16" s="1"/>
  <c r="F241" i="16" l="1"/>
  <c r="H241" i="16" s="1"/>
  <c r="N7" i="16" s="1"/>
</calcChain>
</file>

<file path=xl/sharedStrings.xml><?xml version="1.0" encoding="utf-8"?>
<sst xmlns="http://schemas.openxmlformats.org/spreadsheetml/2006/main" count="119" uniqueCount="19">
  <si>
    <t>Year</t>
  </si>
  <si>
    <t>Month</t>
  </si>
  <si>
    <t>Monthly Allocated</t>
  </si>
  <si>
    <t>MoSavings</t>
  </si>
  <si>
    <t>TotalSaving</t>
  </si>
  <si>
    <t>Full Year</t>
  </si>
  <si>
    <t>Half Year</t>
  </si>
  <si>
    <t>Cumulative</t>
  </si>
  <si>
    <t>ma_CDM</t>
  </si>
  <si>
    <t>GS1000</t>
  </si>
  <si>
    <t>GS1500</t>
  </si>
  <si>
    <t>Savings</t>
  </si>
  <si>
    <t>GS1500Share</t>
  </si>
  <si>
    <t>GS1000_New</t>
  </si>
  <si>
    <t>GS1500_New</t>
  </si>
  <si>
    <t>Diff in Annual Savings</t>
  </si>
  <si>
    <t>Calculated eDSM Savings match Table 13 3-1-1 Values</t>
  </si>
  <si>
    <t>Calculated TABLE 13 VS TABLE 3-2</t>
  </si>
  <si>
    <t>GS1000Share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</si>
</sst>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67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5" fillId="0" borderId="0" xfId="0" quotePrefix="1" applyNumberFormat="1" applyFont="1" applyAlignment="1">
      <alignment horizontal="left" vertical="center"/>
    </xf>
    <xf numFmtId="167" fontId="3" fillId="0" borderId="0" xfId="2" applyNumberFormat="1" applyFont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8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  <xf numFmtId="167" fontId="1" fillId="0" borderId="0" xfId="2" applyNumberFormat="1" applyFont="1" applyBorder="1" applyAlignment="1">
      <alignment horizontal="center"/>
    </xf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2</xdr:row>
      <xdr:rowOff>152400</xdr:rowOff>
    </xdr:from>
    <xdr:to>
      <xdr:col>18</xdr:col>
      <xdr:colOff>350111</xdr:colOff>
      <xdr:row>24</xdr:row>
      <xdr:rowOff>95827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746C5-1CF3-4F51-A208-2603EB47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533400"/>
          <a:ext cx="6179411" cy="41344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87C61E48-8474-43E7-B647-355039D25FFF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5-11-04T14:22:10.96" personId="{87C61E48-8474-43E7-B647-355039D25FFF}" id="{C0FB80BD-D943-4228-A8D3-E1FE49D7DB03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S44"/>
  <sheetViews>
    <sheetView tabSelected="1" workbookViewId="0">
      <selection activeCell="C19" sqref="C19"/>
    </sheetView>
  </sheetViews>
  <sheetFormatPr defaultRowHeight="14.5" x14ac:dyDescent="0.35"/>
  <cols>
    <col min="2" max="3" width="12.54296875" bestFit="1" customWidth="1"/>
    <col min="4" max="4" width="13.81640625" customWidth="1"/>
    <col min="5" max="6" width="11.54296875" bestFit="1" customWidth="1"/>
    <col min="7" max="7" width="12.1796875" bestFit="1" customWidth="1"/>
    <col min="8" max="8" width="12.26953125" bestFit="1" customWidth="1"/>
  </cols>
  <sheetData>
    <row r="1" spans="1:8" x14ac:dyDescent="0.35">
      <c r="A1" s="18" t="s">
        <v>0</v>
      </c>
      <c r="B1" s="19" t="s">
        <v>11</v>
      </c>
      <c r="C1" s="19" t="s">
        <v>7</v>
      </c>
      <c r="F1" t="s">
        <v>0</v>
      </c>
      <c r="G1" t="s">
        <v>12</v>
      </c>
      <c r="H1" t="s">
        <v>18</v>
      </c>
    </row>
    <row r="2" spans="1:8" x14ac:dyDescent="0.35">
      <c r="A2" s="20">
        <v>2008</v>
      </c>
      <c r="B2" s="21">
        <v>0</v>
      </c>
      <c r="C2" s="17">
        <f>B2</f>
        <v>0</v>
      </c>
    </row>
    <row r="3" spans="1:8" x14ac:dyDescent="0.35">
      <c r="A3" s="20">
        <v>2009</v>
      </c>
      <c r="B3" s="21">
        <v>0</v>
      </c>
      <c r="C3" s="17">
        <f t="shared" ref="C3:C7" si="0">C2+B3</f>
        <v>0</v>
      </c>
    </row>
    <row r="4" spans="1:8" x14ac:dyDescent="0.35">
      <c r="A4" s="20">
        <v>2010</v>
      </c>
      <c r="B4" s="21">
        <v>0</v>
      </c>
      <c r="C4" s="17">
        <f t="shared" si="0"/>
        <v>0</v>
      </c>
    </row>
    <row r="5" spans="1:8" x14ac:dyDescent="0.35">
      <c r="A5" s="20">
        <f>A4+1</f>
        <v>2011</v>
      </c>
      <c r="B5" s="31">
        <v>21886970.157991614</v>
      </c>
      <c r="C5" s="17">
        <f t="shared" si="0"/>
        <v>21886970.157991614</v>
      </c>
      <c r="F5" s="20">
        <f t="shared" ref="F5:F23" si="1">F6-1</f>
        <v>2011</v>
      </c>
      <c r="G5" s="26">
        <v>0.11256701198302992</v>
      </c>
      <c r="H5" s="26">
        <v>0.88743298801697013</v>
      </c>
    </row>
    <row r="6" spans="1:8" x14ac:dyDescent="0.35">
      <c r="A6" s="20">
        <f t="shared" ref="A6:A24" si="2">A5+1</f>
        <v>2012</v>
      </c>
      <c r="B6" s="31">
        <v>29457455.110542901</v>
      </c>
      <c r="C6" s="17">
        <f t="shared" si="0"/>
        <v>51344425.268534511</v>
      </c>
      <c r="F6" s="20">
        <f t="shared" si="1"/>
        <v>2012</v>
      </c>
      <c r="G6" s="26">
        <v>0.1147496936431642</v>
      </c>
      <c r="H6" s="26">
        <v>0.88525030635683577</v>
      </c>
    </row>
    <row r="7" spans="1:8" x14ac:dyDescent="0.35">
      <c r="A7" s="20">
        <f t="shared" si="2"/>
        <v>2013</v>
      </c>
      <c r="B7" s="31">
        <v>37282815.453588352</v>
      </c>
      <c r="C7" s="17">
        <f t="shared" si="0"/>
        <v>88627240.722122863</v>
      </c>
      <c r="D7" s="17"/>
      <c r="F7" s="20">
        <f t="shared" si="1"/>
        <v>2013</v>
      </c>
      <c r="G7" s="26">
        <v>0.11697469764219298</v>
      </c>
      <c r="H7" s="26">
        <v>0.88302530235780696</v>
      </c>
    </row>
    <row r="8" spans="1:8" x14ac:dyDescent="0.35">
      <c r="A8" s="20">
        <f t="shared" si="2"/>
        <v>2014</v>
      </c>
      <c r="B8" s="31">
        <v>40278005.282262005</v>
      </c>
      <c r="C8" s="17">
        <f>C7+B8</f>
        <v>128905246.00438488</v>
      </c>
      <c r="D8" s="17"/>
      <c r="F8" s="20">
        <f t="shared" si="1"/>
        <v>2014</v>
      </c>
      <c r="G8" s="26">
        <v>0.1192428446130112</v>
      </c>
      <c r="H8" s="26">
        <v>0.88075715538698884</v>
      </c>
    </row>
    <row r="9" spans="1:8" x14ac:dyDescent="0.35">
      <c r="A9" s="20">
        <f t="shared" si="2"/>
        <v>2015</v>
      </c>
      <c r="B9" s="22">
        <v>37922940</v>
      </c>
      <c r="C9" s="17">
        <f t="shared" ref="C9:C24" si="3">C8+B9</f>
        <v>166828186.00438488</v>
      </c>
      <c r="D9" s="17"/>
      <c r="F9" s="20">
        <f t="shared" si="1"/>
        <v>2015</v>
      </c>
      <c r="G9" s="26">
        <v>0.12155497110063884</v>
      </c>
      <c r="H9" s="26">
        <v>0.87844502889936116</v>
      </c>
    </row>
    <row r="10" spans="1:8" x14ac:dyDescent="0.35">
      <c r="A10" s="20">
        <f t="shared" si="2"/>
        <v>2016</v>
      </c>
      <c r="B10" s="22">
        <v>35951717</v>
      </c>
      <c r="C10" s="17">
        <f t="shared" si="3"/>
        <v>202779903.00438488</v>
      </c>
      <c r="D10" s="17"/>
      <c r="F10" s="20">
        <f t="shared" si="1"/>
        <v>2016</v>
      </c>
      <c r="G10" s="26">
        <v>0.12391192987075805</v>
      </c>
      <c r="H10" s="26">
        <v>0.87608807012924195</v>
      </c>
    </row>
    <row r="11" spans="1:8" x14ac:dyDescent="0.35">
      <c r="A11" s="20">
        <f t="shared" si="2"/>
        <v>2017</v>
      </c>
      <c r="B11" s="22">
        <v>33805402</v>
      </c>
      <c r="C11" s="17">
        <f t="shared" si="3"/>
        <v>236585305.00438488</v>
      </c>
      <c r="D11" s="17"/>
      <c r="F11" s="20">
        <f t="shared" si="1"/>
        <v>2017</v>
      </c>
      <c r="G11" s="26">
        <v>0.12631459022423286</v>
      </c>
      <c r="H11" s="26">
        <v>0.87368540977576714</v>
      </c>
    </row>
    <row r="12" spans="1:8" x14ac:dyDescent="0.35">
      <c r="A12" s="20">
        <f t="shared" si="2"/>
        <v>2018</v>
      </c>
      <c r="B12" s="22">
        <v>23161861</v>
      </c>
      <c r="C12" s="17">
        <f t="shared" si="3"/>
        <v>259747166.00438488</v>
      </c>
      <c r="D12" s="17"/>
      <c r="F12" s="20">
        <f t="shared" si="1"/>
        <v>2018</v>
      </c>
      <c r="G12" s="26">
        <v>0.12876383831772736</v>
      </c>
      <c r="H12" s="26">
        <v>0.87123616168227258</v>
      </c>
    </row>
    <row r="13" spans="1:8" x14ac:dyDescent="0.35">
      <c r="A13" s="20">
        <f t="shared" si="2"/>
        <v>2019</v>
      </c>
      <c r="B13" s="22">
        <v>23205549</v>
      </c>
      <c r="C13" s="17">
        <f t="shared" si="3"/>
        <v>282952715.00438488</v>
      </c>
      <c r="D13" s="17"/>
      <c r="F13" s="20">
        <f t="shared" si="1"/>
        <v>2019</v>
      </c>
      <c r="G13" s="26">
        <v>0.13126057749054088</v>
      </c>
      <c r="H13" s="26">
        <v>0.86873942250945912</v>
      </c>
    </row>
    <row r="14" spans="1:8" x14ac:dyDescent="0.35">
      <c r="A14" s="20">
        <f t="shared" si="2"/>
        <v>2020</v>
      </c>
      <c r="B14" s="22">
        <v>13873834</v>
      </c>
      <c r="C14" s="17">
        <f t="shared" si="3"/>
        <v>296826549.00438488</v>
      </c>
      <c r="D14" s="17"/>
      <c r="F14" s="20">
        <f t="shared" si="1"/>
        <v>2020</v>
      </c>
      <c r="G14" s="26">
        <v>0.13380572859778025</v>
      </c>
      <c r="H14" s="26">
        <v>0.86619427140221972</v>
      </c>
    </row>
    <row r="15" spans="1:8" x14ac:dyDescent="0.35">
      <c r="A15" s="20">
        <f t="shared" si="2"/>
        <v>2021</v>
      </c>
      <c r="B15" s="22">
        <v>17758076</v>
      </c>
      <c r="C15" s="17">
        <f t="shared" si="3"/>
        <v>314584625.00438488</v>
      </c>
      <c r="D15" s="17"/>
      <c r="F15" s="20">
        <f t="shared" si="1"/>
        <v>2021</v>
      </c>
      <c r="G15" s="26">
        <v>0.1364002303499926</v>
      </c>
      <c r="H15" s="26">
        <v>0.8635997696500074</v>
      </c>
    </row>
    <row r="16" spans="1:8" x14ac:dyDescent="0.35">
      <c r="A16" s="20">
        <f t="shared" si="2"/>
        <v>2022</v>
      </c>
      <c r="B16" s="22">
        <v>8665331</v>
      </c>
      <c r="C16" s="17">
        <f t="shared" si="3"/>
        <v>323249956.00438488</v>
      </c>
      <c r="D16" s="17"/>
      <c r="F16" s="20">
        <f t="shared" si="1"/>
        <v>2022</v>
      </c>
      <c r="G16" s="26">
        <v>0.13904503965938336</v>
      </c>
      <c r="H16" s="26">
        <v>0.86095496034061658</v>
      </c>
    </row>
    <row r="17" spans="1:19" x14ac:dyDescent="0.35">
      <c r="A17" s="20">
        <f t="shared" si="2"/>
        <v>2023</v>
      </c>
      <c r="B17" s="22">
        <v>10087096</v>
      </c>
      <c r="C17" s="17">
        <f t="shared" si="3"/>
        <v>333337052.00438488</v>
      </c>
      <c r="D17" s="17"/>
      <c r="F17" s="20">
        <f t="shared" si="1"/>
        <v>2023</v>
      </c>
      <c r="G17" s="26">
        <v>0.14174113199274782</v>
      </c>
      <c r="H17" s="26">
        <v>0.85825886800725215</v>
      </c>
    </row>
    <row r="18" spans="1:19" x14ac:dyDescent="0.35">
      <c r="A18" s="20">
        <f t="shared" si="2"/>
        <v>2024</v>
      </c>
      <c r="B18" s="22">
        <v>13989275</v>
      </c>
      <c r="C18" s="17">
        <f t="shared" si="3"/>
        <v>347326327.00438488</v>
      </c>
      <c r="D18" s="17"/>
      <c r="F18" s="20">
        <f t="shared" si="1"/>
        <v>2024</v>
      </c>
      <c r="G18" s="26">
        <v>0.14174113199274782</v>
      </c>
      <c r="H18" s="26">
        <v>0.85825886800725215</v>
      </c>
    </row>
    <row r="19" spans="1:19" x14ac:dyDescent="0.35">
      <c r="A19" s="20">
        <f t="shared" si="2"/>
        <v>2025</v>
      </c>
      <c r="B19" s="23">
        <v>35049065</v>
      </c>
      <c r="C19" s="17">
        <f t="shared" si="3"/>
        <v>382375392.00438488</v>
      </c>
      <c r="D19" s="17"/>
      <c r="F19" s="20">
        <f t="shared" si="1"/>
        <v>2025</v>
      </c>
      <c r="G19" s="26">
        <v>0.14174113199274782</v>
      </c>
      <c r="H19" s="26">
        <v>0.85825886800725215</v>
      </c>
    </row>
    <row r="20" spans="1:19" x14ac:dyDescent="0.35">
      <c r="A20" s="20">
        <f t="shared" si="2"/>
        <v>2026</v>
      </c>
      <c r="B20" s="2">
        <v>29627016</v>
      </c>
      <c r="C20" s="17">
        <f t="shared" si="3"/>
        <v>412002408.00438488</v>
      </c>
      <c r="D20" s="17"/>
      <c r="F20" s="20">
        <f t="shared" si="1"/>
        <v>2026</v>
      </c>
      <c r="G20" s="26">
        <v>0.14174113199274782</v>
      </c>
      <c r="H20" s="26">
        <v>0.85825886800725215</v>
      </c>
    </row>
    <row r="21" spans="1:19" x14ac:dyDescent="0.35">
      <c r="A21" s="20">
        <f t="shared" si="2"/>
        <v>2027</v>
      </c>
      <c r="B21" s="2">
        <v>30438712</v>
      </c>
      <c r="C21" s="17">
        <f t="shared" si="3"/>
        <v>442441120.00438488</v>
      </c>
      <c r="D21" s="17"/>
      <c r="F21" s="20">
        <f t="shared" si="1"/>
        <v>2027</v>
      </c>
      <c r="G21" s="26">
        <v>0.14174113199274782</v>
      </c>
      <c r="H21" s="26">
        <v>0.85825886800725215</v>
      </c>
      <c r="S21" s="2"/>
    </row>
    <row r="22" spans="1:19" x14ac:dyDescent="0.35">
      <c r="A22" s="20">
        <f t="shared" si="2"/>
        <v>2028</v>
      </c>
      <c r="B22" s="2">
        <v>31430067</v>
      </c>
      <c r="C22" s="17">
        <f t="shared" si="3"/>
        <v>473871187.00438488</v>
      </c>
      <c r="D22" s="17"/>
      <c r="F22" s="20">
        <f t="shared" si="1"/>
        <v>2028</v>
      </c>
      <c r="G22" s="26">
        <v>0.14174113199274782</v>
      </c>
      <c r="H22" s="26">
        <v>0.85825886800725215</v>
      </c>
      <c r="S22" s="2"/>
    </row>
    <row r="23" spans="1:19" x14ac:dyDescent="0.35">
      <c r="A23" s="20">
        <f t="shared" si="2"/>
        <v>2029</v>
      </c>
      <c r="B23" s="2">
        <v>32543248</v>
      </c>
      <c r="C23" s="17">
        <f t="shared" si="3"/>
        <v>506414435.00438488</v>
      </c>
      <c r="D23" s="17"/>
      <c r="F23" s="20">
        <f t="shared" si="1"/>
        <v>2029</v>
      </c>
      <c r="G23" s="26">
        <v>0.14174113199274782</v>
      </c>
      <c r="H23" s="26">
        <v>0.85825886800725215</v>
      </c>
      <c r="S23" s="2"/>
    </row>
    <row r="24" spans="1:19" x14ac:dyDescent="0.35">
      <c r="A24" s="20">
        <f t="shared" si="2"/>
        <v>2030</v>
      </c>
      <c r="B24" s="2">
        <v>33793050</v>
      </c>
      <c r="C24" s="17">
        <f t="shared" si="3"/>
        <v>540207485.00438488</v>
      </c>
      <c r="D24" s="17"/>
      <c r="F24" s="20">
        <v>2030</v>
      </c>
      <c r="G24" s="26">
        <v>0.14174113199274782</v>
      </c>
      <c r="H24" s="26">
        <v>0.85825886800725215</v>
      </c>
      <c r="S24" s="2"/>
    </row>
    <row r="25" spans="1:19" x14ac:dyDescent="0.35">
      <c r="E25" s="10"/>
      <c r="S25" s="2"/>
    </row>
    <row r="26" spans="1:19" x14ac:dyDescent="0.35">
      <c r="B26" s="17"/>
      <c r="E26" s="10"/>
      <c r="S26" s="2"/>
    </row>
    <row r="27" spans="1:19" x14ac:dyDescent="0.35">
      <c r="B27" s="2"/>
      <c r="E27" s="10"/>
    </row>
    <row r="28" spans="1:19" x14ac:dyDescent="0.35">
      <c r="E28" s="10"/>
    </row>
    <row r="29" spans="1:19" x14ac:dyDescent="0.35">
      <c r="E29" s="10"/>
    </row>
    <row r="30" spans="1:19" x14ac:dyDescent="0.35">
      <c r="E30" s="10"/>
    </row>
    <row r="31" spans="1:19" x14ac:dyDescent="0.35">
      <c r="E31" s="10"/>
    </row>
    <row r="32" spans="1:19" x14ac:dyDescent="0.35">
      <c r="E32" s="10"/>
    </row>
    <row r="33" spans="5:7" x14ac:dyDescent="0.35">
      <c r="E33" s="10"/>
    </row>
    <row r="34" spans="5:7" x14ac:dyDescent="0.35">
      <c r="E34" s="10"/>
    </row>
    <row r="35" spans="5:7" x14ac:dyDescent="0.35">
      <c r="E35" s="10"/>
    </row>
    <row r="36" spans="5:7" x14ac:dyDescent="0.35">
      <c r="E36" s="10"/>
      <c r="F36" s="20"/>
      <c r="G36" s="16"/>
    </row>
    <row r="37" spans="5:7" x14ac:dyDescent="0.35">
      <c r="E37" s="10"/>
    </row>
    <row r="38" spans="5:7" x14ac:dyDescent="0.35">
      <c r="E38" s="10"/>
    </row>
    <row r="39" spans="5:7" x14ac:dyDescent="0.35">
      <c r="E39" s="10"/>
    </row>
    <row r="40" spans="5:7" x14ac:dyDescent="0.35">
      <c r="E40" s="10"/>
    </row>
    <row r="41" spans="5:7" x14ac:dyDescent="0.35">
      <c r="E41" s="10"/>
    </row>
    <row r="43" spans="5:7" x14ac:dyDescent="0.35">
      <c r="F43" s="20"/>
    </row>
    <row r="44" spans="5:7" x14ac:dyDescent="0.35">
      <c r="F44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2023</v>
      </c>
      <c r="B2">
        <v>1</v>
      </c>
      <c r="C2" s="1">
        <f>+$I$6</f>
        <v>775930.4615384615</v>
      </c>
      <c r="D2" s="3">
        <f>B2/12</f>
        <v>8.3333333333333329E-2</v>
      </c>
      <c r="E2" s="1">
        <f>C2*D2</f>
        <v>64660.871794871789</v>
      </c>
      <c r="H2" s="1">
        <f>'Annual CDM Inputs'!B17</f>
        <v>10087096</v>
      </c>
      <c r="I2" s="1">
        <f>H2/2</f>
        <v>5043548</v>
      </c>
    </row>
    <row r="3" spans="1:9" x14ac:dyDescent="0.35">
      <c r="A3">
        <v>2023</v>
      </c>
      <c r="B3">
        <v>2</v>
      </c>
      <c r="C3" s="1">
        <f t="shared" ref="C3:C13" si="0">+$I$6</f>
        <v>775930.4615384615</v>
      </c>
      <c r="D3" s="3">
        <f t="shared" ref="D3:D13" si="1">B3/12</f>
        <v>0.16666666666666666</v>
      </c>
      <c r="E3" s="1">
        <f t="shared" ref="E3:E25" si="2">C3*D3</f>
        <v>129321.74358974358</v>
      </c>
      <c r="F3" s="2"/>
      <c r="G3" s="2"/>
      <c r="H3" s="1">
        <v>12</v>
      </c>
      <c r="I3" s="1">
        <v>12</v>
      </c>
    </row>
    <row r="4" spans="1:9" x14ac:dyDescent="0.35">
      <c r="A4">
        <v>2023</v>
      </c>
      <c r="B4">
        <v>3</v>
      </c>
      <c r="C4" s="1">
        <f t="shared" si="0"/>
        <v>775930.4615384615</v>
      </c>
      <c r="D4" s="3">
        <f t="shared" si="1"/>
        <v>0.25</v>
      </c>
      <c r="E4" s="1">
        <f t="shared" si="2"/>
        <v>193982.61538461538</v>
      </c>
      <c r="F4" s="2"/>
      <c r="G4" s="2"/>
      <c r="H4" s="1">
        <f>H2*H3</f>
        <v>121045152</v>
      </c>
      <c r="I4" s="1">
        <f>I2*I3</f>
        <v>60522576</v>
      </c>
    </row>
    <row r="5" spans="1:9" x14ac:dyDescent="0.35">
      <c r="A5">
        <v>2023</v>
      </c>
      <c r="B5">
        <v>4</v>
      </c>
      <c r="C5" s="1">
        <f t="shared" si="0"/>
        <v>775930.4615384615</v>
      </c>
      <c r="D5" s="3">
        <f t="shared" si="1"/>
        <v>0.33333333333333331</v>
      </c>
      <c r="E5" s="1">
        <f t="shared" si="2"/>
        <v>258643.48717948716</v>
      </c>
      <c r="F5" s="2"/>
      <c r="G5" s="2"/>
      <c r="H5">
        <v>78</v>
      </c>
      <c r="I5">
        <v>78</v>
      </c>
    </row>
    <row r="6" spans="1:9" x14ac:dyDescent="0.35">
      <c r="A6">
        <v>2023</v>
      </c>
      <c r="B6">
        <v>5</v>
      </c>
      <c r="C6" s="1">
        <f t="shared" si="0"/>
        <v>775930.4615384615</v>
      </c>
      <c r="D6" s="3">
        <f t="shared" si="1"/>
        <v>0.41666666666666669</v>
      </c>
      <c r="E6" s="1">
        <f t="shared" si="2"/>
        <v>323304.358974359</v>
      </c>
      <c r="F6" s="2"/>
      <c r="G6" s="2"/>
      <c r="H6" s="1">
        <f>H4/H5</f>
        <v>1551860.923076923</v>
      </c>
      <c r="I6" s="1">
        <f>I4/I5</f>
        <v>775930.4615384615</v>
      </c>
    </row>
    <row r="7" spans="1:9" x14ac:dyDescent="0.35">
      <c r="A7">
        <v>2023</v>
      </c>
      <c r="B7">
        <v>6</v>
      </c>
      <c r="C7" s="1">
        <f t="shared" si="0"/>
        <v>775930.4615384615</v>
      </c>
      <c r="D7" s="3">
        <f t="shared" si="1"/>
        <v>0.5</v>
      </c>
      <c r="E7" s="1">
        <f t="shared" si="2"/>
        <v>387965.23076923075</v>
      </c>
      <c r="F7" s="2"/>
      <c r="G7" s="2"/>
    </row>
    <row r="8" spans="1:9" x14ac:dyDescent="0.35">
      <c r="A8">
        <v>2023</v>
      </c>
      <c r="B8">
        <v>7</v>
      </c>
      <c r="C8" s="1">
        <f t="shared" si="0"/>
        <v>775930.4615384615</v>
      </c>
      <c r="D8" s="3">
        <f t="shared" si="1"/>
        <v>0.58333333333333337</v>
      </c>
      <c r="E8" s="1">
        <f t="shared" si="2"/>
        <v>452626.10256410256</v>
      </c>
      <c r="F8" s="2"/>
      <c r="G8" s="2"/>
    </row>
    <row r="9" spans="1:9" x14ac:dyDescent="0.35">
      <c r="A9">
        <v>2023</v>
      </c>
      <c r="B9">
        <v>8</v>
      </c>
      <c r="C9" s="1">
        <f t="shared" si="0"/>
        <v>775930.4615384615</v>
      </c>
      <c r="D9" s="3">
        <f t="shared" si="1"/>
        <v>0.66666666666666663</v>
      </c>
      <c r="E9" s="1">
        <f t="shared" si="2"/>
        <v>517286.97435897432</v>
      </c>
      <c r="F9" s="2"/>
      <c r="G9" s="2"/>
    </row>
    <row r="10" spans="1:9" x14ac:dyDescent="0.35">
      <c r="A10">
        <v>2023</v>
      </c>
      <c r="B10">
        <v>9</v>
      </c>
      <c r="C10" s="1">
        <f t="shared" si="0"/>
        <v>775930.4615384615</v>
      </c>
      <c r="D10" s="3">
        <f t="shared" si="1"/>
        <v>0.75</v>
      </c>
      <c r="E10" s="1">
        <f t="shared" si="2"/>
        <v>581947.84615384613</v>
      </c>
      <c r="F10" s="2"/>
      <c r="G10" s="2"/>
    </row>
    <row r="11" spans="1:9" x14ac:dyDescent="0.35">
      <c r="A11">
        <v>2023</v>
      </c>
      <c r="B11">
        <v>10</v>
      </c>
      <c r="C11" s="1">
        <f t="shared" si="0"/>
        <v>775930.4615384615</v>
      </c>
      <c r="D11" s="3">
        <f t="shared" si="1"/>
        <v>0.83333333333333337</v>
      </c>
      <c r="E11" s="1">
        <f t="shared" si="2"/>
        <v>646608.717948718</v>
      </c>
      <c r="F11" s="2"/>
      <c r="G11" s="2"/>
      <c r="H11" s="1"/>
      <c r="I11" s="1"/>
    </row>
    <row r="12" spans="1:9" x14ac:dyDescent="0.35">
      <c r="A12">
        <v>2023</v>
      </c>
      <c r="B12">
        <v>11</v>
      </c>
      <c r="C12" s="1">
        <f t="shared" si="0"/>
        <v>775930.4615384615</v>
      </c>
      <c r="D12" s="3">
        <f t="shared" si="1"/>
        <v>0.91666666666666663</v>
      </c>
      <c r="E12" s="1">
        <f t="shared" si="2"/>
        <v>711269.58974358963</v>
      </c>
      <c r="F12" s="2"/>
      <c r="G12" s="2"/>
    </row>
    <row r="13" spans="1:9" x14ac:dyDescent="0.35">
      <c r="A13">
        <v>2023</v>
      </c>
      <c r="B13">
        <v>12</v>
      </c>
      <c r="C13" s="1">
        <f t="shared" si="0"/>
        <v>775930.4615384615</v>
      </c>
      <c r="D13" s="3">
        <f t="shared" si="1"/>
        <v>1</v>
      </c>
      <c r="E13" s="1">
        <f t="shared" si="2"/>
        <v>775930.4615384615</v>
      </c>
      <c r="F13" s="2"/>
      <c r="G13" s="2">
        <f>SUM(C2:C13)</f>
        <v>9311165.5384615399</v>
      </c>
      <c r="H13" s="2">
        <f>SUM(D2:D13)</f>
        <v>6.5</v>
      </c>
      <c r="I13" s="2">
        <f>SUM(E2:E13)</f>
        <v>5043548</v>
      </c>
    </row>
    <row r="14" spans="1:9" x14ac:dyDescent="0.35">
      <c r="A14">
        <f t="shared" ref="A14:A25" si="3">A2+1</f>
        <v>2024</v>
      </c>
      <c r="B14">
        <f t="shared" ref="B14:B25" si="4">B2</f>
        <v>1</v>
      </c>
      <c r="C14" s="1">
        <f>$H$2/12</f>
        <v>840591.33333333337</v>
      </c>
      <c r="D14" s="3">
        <v>1</v>
      </c>
      <c r="E14" s="1">
        <f t="shared" si="2"/>
        <v>840591.33333333337</v>
      </c>
      <c r="F14" s="2"/>
      <c r="G14" s="2"/>
    </row>
    <row r="15" spans="1:9" x14ac:dyDescent="0.35">
      <c r="A15">
        <f t="shared" si="3"/>
        <v>2024</v>
      </c>
      <c r="B15">
        <f t="shared" si="4"/>
        <v>2</v>
      </c>
      <c r="C15" s="1">
        <f>$H$2/12</f>
        <v>840591.33333333337</v>
      </c>
      <c r="D15" s="3">
        <v>1</v>
      </c>
      <c r="E15" s="1">
        <f t="shared" si="2"/>
        <v>840591.33333333337</v>
      </c>
      <c r="F15" s="2"/>
      <c r="G15" s="2"/>
    </row>
    <row r="16" spans="1:9" x14ac:dyDescent="0.35">
      <c r="A16">
        <f t="shared" si="3"/>
        <v>2024</v>
      </c>
      <c r="B16">
        <f t="shared" si="4"/>
        <v>3</v>
      </c>
      <c r="C16" s="1">
        <f t="shared" ref="C16:C25" si="5">$H$2/12</f>
        <v>840591.33333333337</v>
      </c>
      <c r="D16" s="3">
        <v>1</v>
      </c>
      <c r="E16" s="1">
        <f t="shared" si="2"/>
        <v>840591.33333333337</v>
      </c>
      <c r="F16" s="2"/>
      <c r="G16" s="2"/>
    </row>
    <row r="17" spans="1:9" x14ac:dyDescent="0.35">
      <c r="A17">
        <f t="shared" si="3"/>
        <v>2024</v>
      </c>
      <c r="B17">
        <f t="shared" si="4"/>
        <v>4</v>
      </c>
      <c r="C17" s="1">
        <f t="shared" si="5"/>
        <v>840591.33333333337</v>
      </c>
      <c r="D17" s="3">
        <v>1</v>
      </c>
      <c r="E17" s="1">
        <f t="shared" si="2"/>
        <v>840591.33333333337</v>
      </c>
      <c r="F17" s="2"/>
      <c r="G17" s="2"/>
    </row>
    <row r="18" spans="1:9" x14ac:dyDescent="0.35">
      <c r="A18">
        <f t="shared" si="3"/>
        <v>2024</v>
      </c>
      <c r="B18">
        <f t="shared" si="4"/>
        <v>5</v>
      </c>
      <c r="C18" s="1">
        <f t="shared" si="5"/>
        <v>840591.33333333337</v>
      </c>
      <c r="D18" s="3">
        <v>1</v>
      </c>
      <c r="E18" s="1">
        <f t="shared" si="2"/>
        <v>840591.33333333337</v>
      </c>
      <c r="F18" s="2"/>
      <c r="G18" s="2"/>
    </row>
    <row r="19" spans="1:9" x14ac:dyDescent="0.35">
      <c r="A19">
        <f t="shared" si="3"/>
        <v>2024</v>
      </c>
      <c r="B19">
        <f t="shared" si="4"/>
        <v>6</v>
      </c>
      <c r="C19" s="1">
        <f t="shared" si="5"/>
        <v>840591.33333333337</v>
      </c>
      <c r="D19" s="3">
        <v>1</v>
      </c>
      <c r="E19" s="1">
        <f t="shared" si="2"/>
        <v>840591.33333333337</v>
      </c>
      <c r="F19" s="2"/>
      <c r="G19" s="2"/>
    </row>
    <row r="20" spans="1:9" x14ac:dyDescent="0.35">
      <c r="A20">
        <f t="shared" si="3"/>
        <v>2024</v>
      </c>
      <c r="B20">
        <f t="shared" si="4"/>
        <v>7</v>
      </c>
      <c r="C20" s="1">
        <f t="shared" si="5"/>
        <v>840591.33333333337</v>
      </c>
      <c r="D20" s="3">
        <v>1</v>
      </c>
      <c r="E20" s="1">
        <f t="shared" si="2"/>
        <v>840591.33333333337</v>
      </c>
      <c r="F20" s="2"/>
      <c r="G20" s="2"/>
    </row>
    <row r="21" spans="1:9" x14ac:dyDescent="0.35">
      <c r="A21">
        <f t="shared" si="3"/>
        <v>2024</v>
      </c>
      <c r="B21">
        <f t="shared" si="4"/>
        <v>8</v>
      </c>
      <c r="C21" s="1">
        <f t="shared" si="5"/>
        <v>840591.33333333337</v>
      </c>
      <c r="D21" s="3">
        <v>1</v>
      </c>
      <c r="E21" s="1">
        <f t="shared" si="2"/>
        <v>840591.33333333337</v>
      </c>
      <c r="F21" s="2"/>
      <c r="G21" s="2"/>
    </row>
    <row r="22" spans="1:9" x14ac:dyDescent="0.35">
      <c r="A22">
        <f t="shared" si="3"/>
        <v>2024</v>
      </c>
      <c r="B22">
        <f t="shared" si="4"/>
        <v>9</v>
      </c>
      <c r="C22" s="1">
        <f t="shared" si="5"/>
        <v>840591.33333333337</v>
      </c>
      <c r="D22" s="3">
        <v>1</v>
      </c>
      <c r="E22" s="1">
        <f t="shared" si="2"/>
        <v>840591.33333333337</v>
      </c>
      <c r="F22" s="2"/>
      <c r="G22" s="2"/>
    </row>
    <row r="23" spans="1:9" x14ac:dyDescent="0.35">
      <c r="A23">
        <f t="shared" si="3"/>
        <v>2024</v>
      </c>
      <c r="B23">
        <f t="shared" si="4"/>
        <v>10</v>
      </c>
      <c r="C23" s="1">
        <f t="shared" si="5"/>
        <v>840591.33333333337</v>
      </c>
      <c r="D23" s="3">
        <v>1</v>
      </c>
      <c r="E23" s="1">
        <f t="shared" si="2"/>
        <v>840591.33333333337</v>
      </c>
      <c r="F23" s="2"/>
      <c r="G23" s="2"/>
    </row>
    <row r="24" spans="1:9" x14ac:dyDescent="0.35">
      <c r="A24">
        <f t="shared" si="3"/>
        <v>2024</v>
      </c>
      <c r="B24">
        <f t="shared" si="4"/>
        <v>11</v>
      </c>
      <c r="C24" s="1">
        <f t="shared" si="5"/>
        <v>840591.33333333337</v>
      </c>
      <c r="D24" s="3">
        <v>1</v>
      </c>
      <c r="E24" s="1">
        <f t="shared" si="2"/>
        <v>840591.33333333337</v>
      </c>
      <c r="F24" s="2"/>
      <c r="G24" s="2"/>
    </row>
    <row r="25" spans="1:9" x14ac:dyDescent="0.35">
      <c r="A25">
        <f t="shared" si="3"/>
        <v>2024</v>
      </c>
      <c r="B25">
        <f t="shared" si="4"/>
        <v>12</v>
      </c>
      <c r="C25" s="1">
        <f t="shared" si="5"/>
        <v>840591.33333333337</v>
      </c>
      <c r="D25" s="3">
        <v>1</v>
      </c>
      <c r="E25" s="1">
        <f t="shared" si="2"/>
        <v>840591.33333333337</v>
      </c>
      <c r="F25" s="2"/>
      <c r="G25" s="2">
        <f>SUM(C14:C25)</f>
        <v>10087096</v>
      </c>
      <c r="H25" s="2">
        <f>SUM(D14:D25)</f>
        <v>12</v>
      </c>
      <c r="I25" s="2">
        <f>SUM(E14:E25)</f>
        <v>10087096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666563.92307692312</v>
      </c>
      <c r="D2" s="3">
        <f>B2/12</f>
        <v>8.3333333333333329E-2</v>
      </c>
      <c r="E2" s="1">
        <f>C2*D2</f>
        <v>55546.993589743593</v>
      </c>
      <c r="H2" s="1">
        <f>'Annual CDM Inputs'!B16</f>
        <v>8665331</v>
      </c>
      <c r="I2" s="1">
        <f>H2/2</f>
        <v>4332665.5</v>
      </c>
    </row>
    <row r="3" spans="1:9" x14ac:dyDescent="0.35">
      <c r="A3">
        <v>2022</v>
      </c>
      <c r="B3">
        <v>2</v>
      </c>
      <c r="C3" s="1">
        <f t="shared" ref="C3:C13" si="0">+$I$6</f>
        <v>666563.92307692312</v>
      </c>
      <c r="D3" s="3">
        <f t="shared" ref="D3:D13" si="1">B3/12</f>
        <v>0.16666666666666666</v>
      </c>
      <c r="E3" s="1">
        <f t="shared" ref="E3:E25" si="2">C3*D3</f>
        <v>111093.98717948719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666563.92307692312</v>
      </c>
      <c r="D4" s="3">
        <f t="shared" si="1"/>
        <v>0.25</v>
      </c>
      <c r="E4" s="1">
        <f t="shared" si="2"/>
        <v>166640.98076923078</v>
      </c>
      <c r="F4" s="2"/>
      <c r="G4" s="2"/>
      <c r="H4" s="1">
        <f>H2*H3</f>
        <v>103983972</v>
      </c>
      <c r="I4" s="1">
        <f>I2*I3</f>
        <v>51991986</v>
      </c>
    </row>
    <row r="5" spans="1:9" x14ac:dyDescent="0.35">
      <c r="A5">
        <v>2022</v>
      </c>
      <c r="B5">
        <v>4</v>
      </c>
      <c r="C5" s="1">
        <f t="shared" si="0"/>
        <v>666563.92307692312</v>
      </c>
      <c r="D5" s="3">
        <f t="shared" si="1"/>
        <v>0.33333333333333331</v>
      </c>
      <c r="E5" s="1">
        <f t="shared" si="2"/>
        <v>222187.97435897437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666563.92307692312</v>
      </c>
      <c r="D6" s="3">
        <f t="shared" si="1"/>
        <v>0.41666666666666669</v>
      </c>
      <c r="E6" s="1">
        <f t="shared" si="2"/>
        <v>277734.967948718</v>
      </c>
      <c r="F6" s="2"/>
      <c r="G6" s="2"/>
      <c r="H6" s="1">
        <f>H4/H5</f>
        <v>1333127.8461538462</v>
      </c>
      <c r="I6" s="1">
        <f>I4/I5</f>
        <v>666563.92307692312</v>
      </c>
    </row>
    <row r="7" spans="1:9" x14ac:dyDescent="0.35">
      <c r="A7">
        <v>2022</v>
      </c>
      <c r="B7">
        <v>6</v>
      </c>
      <c r="C7" s="1">
        <f t="shared" si="0"/>
        <v>666563.92307692312</v>
      </c>
      <c r="D7" s="3">
        <f t="shared" si="1"/>
        <v>0.5</v>
      </c>
      <c r="E7" s="1">
        <f t="shared" si="2"/>
        <v>333281.96153846156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666563.92307692312</v>
      </c>
      <c r="D8" s="3">
        <f t="shared" si="1"/>
        <v>0.58333333333333337</v>
      </c>
      <c r="E8" s="1">
        <f t="shared" si="2"/>
        <v>388828.95512820518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666563.92307692312</v>
      </c>
      <c r="D9" s="3">
        <f t="shared" si="1"/>
        <v>0.66666666666666663</v>
      </c>
      <c r="E9" s="1">
        <f t="shared" si="2"/>
        <v>444375.94871794875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666563.92307692312</v>
      </c>
      <c r="D10" s="3">
        <f t="shared" si="1"/>
        <v>0.75</v>
      </c>
      <c r="E10" s="1">
        <f t="shared" si="2"/>
        <v>499922.94230769237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666563.92307692312</v>
      </c>
      <c r="D11" s="3">
        <f t="shared" si="1"/>
        <v>0.83333333333333337</v>
      </c>
      <c r="E11" s="1">
        <f t="shared" si="2"/>
        <v>555469.93589743599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666563.92307692312</v>
      </c>
      <c r="D12" s="3">
        <f t="shared" si="1"/>
        <v>0.91666666666666663</v>
      </c>
      <c r="E12" s="1">
        <f t="shared" si="2"/>
        <v>611016.9294871795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666563.92307692312</v>
      </c>
      <c r="D13" s="3">
        <f t="shared" si="1"/>
        <v>1</v>
      </c>
      <c r="E13" s="1">
        <f t="shared" si="2"/>
        <v>666563.92307692312</v>
      </c>
      <c r="F13" s="2"/>
      <c r="G13" s="2">
        <f>SUM(C2:C13)</f>
        <v>7998767.076923077</v>
      </c>
      <c r="H13" s="2">
        <f>SUM(D2:D13)</f>
        <v>6.5</v>
      </c>
      <c r="I13" s="2">
        <f>SUM(E2:E13)</f>
        <v>4332665.5000000009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722110.91666666663</v>
      </c>
      <c r="D14" s="3">
        <v>1</v>
      </c>
      <c r="E14" s="1">
        <f t="shared" si="2"/>
        <v>722110.91666666663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722110.91666666663</v>
      </c>
      <c r="D15" s="3">
        <v>1</v>
      </c>
      <c r="E15" s="1">
        <f t="shared" si="2"/>
        <v>722110.91666666663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722110.91666666663</v>
      </c>
      <c r="D16" s="3">
        <v>1</v>
      </c>
      <c r="E16" s="1">
        <f t="shared" si="2"/>
        <v>722110.91666666663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722110.91666666663</v>
      </c>
      <c r="D17" s="3">
        <v>1</v>
      </c>
      <c r="E17" s="1">
        <f t="shared" si="2"/>
        <v>722110.91666666663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722110.91666666663</v>
      </c>
      <c r="D18" s="3">
        <v>1</v>
      </c>
      <c r="E18" s="1">
        <f t="shared" si="2"/>
        <v>722110.91666666663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722110.91666666663</v>
      </c>
      <c r="D19" s="3">
        <v>1</v>
      </c>
      <c r="E19" s="1">
        <f t="shared" si="2"/>
        <v>722110.91666666663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722110.91666666663</v>
      </c>
      <c r="D20" s="3">
        <v>1</v>
      </c>
      <c r="E20" s="1">
        <f t="shared" si="2"/>
        <v>722110.91666666663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722110.91666666663</v>
      </c>
      <c r="D21" s="3">
        <v>1</v>
      </c>
      <c r="E21" s="1">
        <f t="shared" si="2"/>
        <v>722110.91666666663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722110.91666666663</v>
      </c>
      <c r="D22" s="3">
        <v>1</v>
      </c>
      <c r="E22" s="1">
        <f t="shared" si="2"/>
        <v>722110.91666666663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722110.91666666663</v>
      </c>
      <c r="D23" s="3">
        <v>1</v>
      </c>
      <c r="E23" s="1">
        <f t="shared" si="2"/>
        <v>722110.91666666663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722110.91666666663</v>
      </c>
      <c r="D24" s="3">
        <v>1</v>
      </c>
      <c r="E24" s="1">
        <f t="shared" si="2"/>
        <v>722110.91666666663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722110.91666666663</v>
      </c>
      <c r="D25" s="3">
        <v>1</v>
      </c>
      <c r="E25" s="1">
        <f t="shared" si="2"/>
        <v>722110.91666666663</v>
      </c>
      <c r="F25" s="2"/>
      <c r="G25" s="2">
        <f>SUM(C14:C25)</f>
        <v>8665331.0000000019</v>
      </c>
      <c r="H25" s="2">
        <f>SUM(D14:D25)</f>
        <v>12</v>
      </c>
      <c r="I25" s="2">
        <f>SUM(E14:E25)</f>
        <v>8665331.0000000019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1366005.8461538462</v>
      </c>
      <c r="D2" s="3">
        <f>B2/12</f>
        <v>8.3333333333333329E-2</v>
      </c>
      <c r="E2" s="1">
        <f>C2*D2</f>
        <v>113833.82051282052</v>
      </c>
      <c r="H2" s="1">
        <f>'Annual CDM Inputs'!B15</f>
        <v>17758076</v>
      </c>
      <c r="I2" s="1">
        <f>H2/2</f>
        <v>8879038</v>
      </c>
    </row>
    <row r="3" spans="1:9" x14ac:dyDescent="0.35">
      <c r="A3">
        <v>2021</v>
      </c>
      <c r="B3">
        <v>2</v>
      </c>
      <c r="C3" s="1">
        <f t="shared" ref="C3:C13" si="0">+$I$6</f>
        <v>1366005.8461538462</v>
      </c>
      <c r="D3" s="3">
        <f t="shared" ref="D3:D13" si="1">B3/12</f>
        <v>0.16666666666666666</v>
      </c>
      <c r="E3" s="1">
        <f t="shared" ref="E3:E25" si="2">C3*D3</f>
        <v>227667.64102564103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1366005.8461538462</v>
      </c>
      <c r="D4" s="3">
        <f t="shared" si="1"/>
        <v>0.25</v>
      </c>
      <c r="E4" s="1">
        <f t="shared" si="2"/>
        <v>341501.46153846156</v>
      </c>
      <c r="F4" s="2"/>
      <c r="G4" s="2"/>
      <c r="H4" s="1">
        <f>H2*H3</f>
        <v>213096912</v>
      </c>
      <c r="I4" s="1">
        <f>I2*I3</f>
        <v>106548456</v>
      </c>
    </row>
    <row r="5" spans="1:9" x14ac:dyDescent="0.35">
      <c r="A5">
        <v>2021</v>
      </c>
      <c r="B5">
        <v>4</v>
      </c>
      <c r="C5" s="1">
        <f t="shared" si="0"/>
        <v>1366005.8461538462</v>
      </c>
      <c r="D5" s="3">
        <f t="shared" si="1"/>
        <v>0.33333333333333331</v>
      </c>
      <c r="E5" s="1">
        <f t="shared" si="2"/>
        <v>455335.28205128206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1366005.8461538462</v>
      </c>
      <c r="D6" s="3">
        <f t="shared" si="1"/>
        <v>0.41666666666666669</v>
      </c>
      <c r="E6" s="1">
        <f t="shared" si="2"/>
        <v>569169.10256410262</v>
      </c>
      <c r="F6" s="2"/>
      <c r="G6" s="2"/>
      <c r="H6" s="1">
        <f>H4/H5</f>
        <v>2732011.6923076925</v>
      </c>
      <c r="I6" s="1">
        <f>I4/I5</f>
        <v>1366005.8461538462</v>
      </c>
    </row>
    <row r="7" spans="1:9" x14ac:dyDescent="0.35">
      <c r="A7">
        <v>2021</v>
      </c>
      <c r="B7">
        <v>6</v>
      </c>
      <c r="C7" s="1">
        <f t="shared" si="0"/>
        <v>1366005.8461538462</v>
      </c>
      <c r="D7" s="3">
        <f t="shared" si="1"/>
        <v>0.5</v>
      </c>
      <c r="E7" s="1">
        <f t="shared" si="2"/>
        <v>683002.92307692312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1366005.8461538462</v>
      </c>
      <c r="D8" s="3">
        <f t="shared" si="1"/>
        <v>0.58333333333333337</v>
      </c>
      <c r="E8" s="1">
        <f t="shared" si="2"/>
        <v>796836.74358974374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1366005.8461538462</v>
      </c>
      <c r="D9" s="3">
        <f t="shared" si="1"/>
        <v>0.66666666666666663</v>
      </c>
      <c r="E9" s="1">
        <f t="shared" si="2"/>
        <v>910670.56410256412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1366005.8461538462</v>
      </c>
      <c r="D10" s="3">
        <f t="shared" si="1"/>
        <v>0.75</v>
      </c>
      <c r="E10" s="1">
        <f t="shared" si="2"/>
        <v>1024504.3846153847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1366005.8461538462</v>
      </c>
      <c r="D11" s="3">
        <f t="shared" si="1"/>
        <v>0.83333333333333337</v>
      </c>
      <c r="E11" s="1">
        <f t="shared" si="2"/>
        <v>1138338.2051282052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1366005.8461538462</v>
      </c>
      <c r="D12" s="3">
        <f t="shared" si="1"/>
        <v>0.91666666666666663</v>
      </c>
      <c r="E12" s="1">
        <f t="shared" si="2"/>
        <v>1252172.0256410257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1366005.8461538462</v>
      </c>
      <c r="D13" s="3">
        <f t="shared" si="1"/>
        <v>1</v>
      </c>
      <c r="E13" s="1">
        <f t="shared" si="2"/>
        <v>1366005.8461538462</v>
      </c>
      <c r="F13" s="2"/>
      <c r="G13" s="2">
        <f>SUM(C2:C13)</f>
        <v>16392070.153846154</v>
      </c>
      <c r="H13" s="2">
        <f>SUM(D2:D13)</f>
        <v>6.5</v>
      </c>
      <c r="I13" s="2">
        <f>SUM(E2:E13)</f>
        <v>8879038.0000000019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1479839.6666666667</v>
      </c>
      <c r="D14" s="3">
        <v>1</v>
      </c>
      <c r="E14" s="1">
        <f t="shared" si="2"/>
        <v>1479839.6666666667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1479839.6666666667</v>
      </c>
      <c r="D15" s="3">
        <v>1</v>
      </c>
      <c r="E15" s="1">
        <f t="shared" si="2"/>
        <v>1479839.6666666667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1479839.6666666667</v>
      </c>
      <c r="D16" s="3">
        <v>1</v>
      </c>
      <c r="E16" s="1">
        <f t="shared" si="2"/>
        <v>1479839.6666666667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1479839.6666666667</v>
      </c>
      <c r="D17" s="3">
        <v>1</v>
      </c>
      <c r="E17" s="1">
        <f t="shared" si="2"/>
        <v>1479839.6666666667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1479839.6666666667</v>
      </c>
      <c r="D18" s="3">
        <v>1</v>
      </c>
      <c r="E18" s="1">
        <f t="shared" si="2"/>
        <v>1479839.6666666667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1479839.6666666667</v>
      </c>
      <c r="D19" s="3">
        <v>1</v>
      </c>
      <c r="E19" s="1">
        <f t="shared" si="2"/>
        <v>1479839.6666666667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1479839.6666666667</v>
      </c>
      <c r="D20" s="3">
        <v>1</v>
      </c>
      <c r="E20" s="1">
        <f t="shared" si="2"/>
        <v>1479839.6666666667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1479839.6666666667</v>
      </c>
      <c r="D21" s="3">
        <v>1</v>
      </c>
      <c r="E21" s="1">
        <f t="shared" si="2"/>
        <v>1479839.6666666667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1479839.6666666667</v>
      </c>
      <c r="D22" s="3">
        <v>1</v>
      </c>
      <c r="E22" s="1">
        <f t="shared" si="2"/>
        <v>1479839.6666666667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1479839.6666666667</v>
      </c>
      <c r="D23" s="3">
        <v>1</v>
      </c>
      <c r="E23" s="1">
        <f t="shared" si="2"/>
        <v>1479839.6666666667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1479839.6666666667</v>
      </c>
      <c r="D24" s="3">
        <v>1</v>
      </c>
      <c r="E24" s="1">
        <f t="shared" si="2"/>
        <v>1479839.6666666667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1479839.6666666667</v>
      </c>
      <c r="D25" s="3">
        <v>1</v>
      </c>
      <c r="E25" s="1">
        <f t="shared" si="2"/>
        <v>1479839.6666666667</v>
      </c>
      <c r="F25" s="2"/>
      <c r="G25" s="2">
        <f>SUM(C14:C25)</f>
        <v>17758075.999999996</v>
      </c>
      <c r="H25" s="2">
        <f>SUM(D14:D25)</f>
        <v>12</v>
      </c>
      <c r="I25" s="2">
        <f>SUM(E14:E25)</f>
        <v>17758075.999999996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N15" sqref="N1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1067218</v>
      </c>
      <c r="D2" s="3">
        <f>B2/12</f>
        <v>8.3333333333333329E-2</v>
      </c>
      <c r="E2" s="1">
        <f>C2*D2</f>
        <v>88934.833333333328</v>
      </c>
      <c r="H2" s="1">
        <f>'Annual CDM Inputs'!B14</f>
        <v>13873834</v>
      </c>
      <c r="I2" s="1">
        <f>H2/2</f>
        <v>6936917</v>
      </c>
    </row>
    <row r="3" spans="1:9" x14ac:dyDescent="0.35">
      <c r="A3">
        <v>2020</v>
      </c>
      <c r="B3">
        <v>2</v>
      </c>
      <c r="C3" s="1">
        <f t="shared" ref="C3:C13" si="0">+$I$6</f>
        <v>1067218</v>
      </c>
      <c r="D3" s="3">
        <f t="shared" ref="D3:D13" si="1">B3/12</f>
        <v>0.16666666666666666</v>
      </c>
      <c r="E3" s="1">
        <f t="shared" ref="E3:E25" si="2">C3*D3</f>
        <v>177869.66666666666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1067218</v>
      </c>
      <c r="D4" s="3">
        <f t="shared" si="1"/>
        <v>0.25</v>
      </c>
      <c r="E4" s="1">
        <f t="shared" si="2"/>
        <v>266804.5</v>
      </c>
      <c r="F4" s="2"/>
      <c r="G4" s="2"/>
      <c r="H4" s="1">
        <f>H2*H3</f>
        <v>166486008</v>
      </c>
      <c r="I4" s="1">
        <f>I2*I3</f>
        <v>83243004</v>
      </c>
    </row>
    <row r="5" spans="1:9" x14ac:dyDescent="0.35">
      <c r="A5">
        <v>2020</v>
      </c>
      <c r="B5">
        <v>4</v>
      </c>
      <c r="C5" s="1">
        <f t="shared" si="0"/>
        <v>1067218</v>
      </c>
      <c r="D5" s="3">
        <f t="shared" si="1"/>
        <v>0.33333333333333331</v>
      </c>
      <c r="E5" s="1">
        <f t="shared" si="2"/>
        <v>355739.33333333331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1067218</v>
      </c>
      <c r="D6" s="3">
        <f t="shared" si="1"/>
        <v>0.41666666666666669</v>
      </c>
      <c r="E6" s="1">
        <f t="shared" si="2"/>
        <v>444674.16666666669</v>
      </c>
      <c r="F6" s="2"/>
      <c r="G6" s="2"/>
      <c r="H6" s="1">
        <f>H4/H5</f>
        <v>2134436</v>
      </c>
      <c r="I6" s="1">
        <f>I4/I5</f>
        <v>1067218</v>
      </c>
    </row>
    <row r="7" spans="1:9" x14ac:dyDescent="0.35">
      <c r="A7">
        <v>2020</v>
      </c>
      <c r="B7">
        <v>6</v>
      </c>
      <c r="C7" s="1">
        <f t="shared" si="0"/>
        <v>1067218</v>
      </c>
      <c r="D7" s="3">
        <f t="shared" si="1"/>
        <v>0.5</v>
      </c>
      <c r="E7" s="1">
        <f t="shared" si="2"/>
        <v>533609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1067218</v>
      </c>
      <c r="D8" s="3">
        <f t="shared" si="1"/>
        <v>0.58333333333333337</v>
      </c>
      <c r="E8" s="1">
        <f t="shared" si="2"/>
        <v>622543.83333333337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1067218</v>
      </c>
      <c r="D9" s="3">
        <f t="shared" si="1"/>
        <v>0.66666666666666663</v>
      </c>
      <c r="E9" s="1">
        <f t="shared" si="2"/>
        <v>711478.66666666663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1067218</v>
      </c>
      <c r="D10" s="3">
        <f t="shared" si="1"/>
        <v>0.75</v>
      </c>
      <c r="E10" s="1">
        <f t="shared" si="2"/>
        <v>800413.5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1067218</v>
      </c>
      <c r="D11" s="3">
        <f t="shared" si="1"/>
        <v>0.83333333333333337</v>
      </c>
      <c r="E11" s="1">
        <f t="shared" si="2"/>
        <v>889348.33333333337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1067218</v>
      </c>
      <c r="D12" s="3">
        <f t="shared" si="1"/>
        <v>0.91666666666666663</v>
      </c>
      <c r="E12" s="1">
        <f t="shared" si="2"/>
        <v>978283.16666666663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1067218</v>
      </c>
      <c r="D13" s="3">
        <f t="shared" si="1"/>
        <v>1</v>
      </c>
      <c r="E13" s="1">
        <f t="shared" si="2"/>
        <v>1067218</v>
      </c>
      <c r="F13" s="2"/>
      <c r="G13" s="2">
        <f>SUM(C2:C13)</f>
        <v>12806616</v>
      </c>
      <c r="H13" s="2">
        <f>SUM(D2:D13)</f>
        <v>6.5</v>
      </c>
      <c r="I13" s="2">
        <f>SUM(E2:E13)</f>
        <v>6936917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1156152.8333333333</v>
      </c>
      <c r="D14" s="3">
        <v>1</v>
      </c>
      <c r="E14" s="1">
        <f t="shared" si="2"/>
        <v>1156152.8333333333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1156152.8333333333</v>
      </c>
      <c r="D15" s="3">
        <v>1</v>
      </c>
      <c r="E15" s="1">
        <f t="shared" si="2"/>
        <v>1156152.8333333333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1156152.8333333333</v>
      </c>
      <c r="D16" s="3">
        <v>1</v>
      </c>
      <c r="E16" s="1">
        <f t="shared" si="2"/>
        <v>1156152.8333333333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1156152.8333333333</v>
      </c>
      <c r="D17" s="3">
        <v>1</v>
      </c>
      <c r="E17" s="1">
        <f t="shared" si="2"/>
        <v>1156152.8333333333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1156152.8333333333</v>
      </c>
      <c r="D18" s="3">
        <v>1</v>
      </c>
      <c r="E18" s="1">
        <f t="shared" si="2"/>
        <v>1156152.8333333333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1156152.8333333333</v>
      </c>
      <c r="D19" s="3">
        <v>1</v>
      </c>
      <c r="E19" s="1">
        <f t="shared" si="2"/>
        <v>1156152.8333333333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1156152.8333333333</v>
      </c>
      <c r="D20" s="3">
        <v>1</v>
      </c>
      <c r="E20" s="1">
        <f t="shared" si="2"/>
        <v>1156152.8333333333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1156152.8333333333</v>
      </c>
      <c r="D21" s="3">
        <v>1</v>
      </c>
      <c r="E21" s="1">
        <f t="shared" si="2"/>
        <v>1156152.8333333333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1156152.8333333333</v>
      </c>
      <c r="D22" s="3">
        <v>1</v>
      </c>
      <c r="E22" s="1">
        <f t="shared" si="2"/>
        <v>1156152.8333333333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1156152.8333333333</v>
      </c>
      <c r="D23" s="3">
        <v>1</v>
      </c>
      <c r="E23" s="1">
        <f t="shared" si="2"/>
        <v>1156152.8333333333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1156152.8333333333</v>
      </c>
      <c r="D24" s="3">
        <v>1</v>
      </c>
      <c r="E24" s="1">
        <f t="shared" si="2"/>
        <v>1156152.8333333333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1156152.8333333333</v>
      </c>
      <c r="D25" s="3">
        <v>1</v>
      </c>
      <c r="E25" s="1">
        <f t="shared" si="2"/>
        <v>1156152.8333333333</v>
      </c>
      <c r="F25" s="2"/>
      <c r="G25" s="2">
        <f>SUM(C14:C25)</f>
        <v>13873834.000000002</v>
      </c>
      <c r="H25" s="2">
        <f>SUM(D14:D25)</f>
        <v>12</v>
      </c>
      <c r="I25" s="2">
        <f>SUM(E14:E25)</f>
        <v>13873834.000000002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1785042.2307692308</v>
      </c>
      <c r="D2" s="3">
        <f>B2/12</f>
        <v>8.3333333333333329E-2</v>
      </c>
      <c r="E2" s="1">
        <f>C2*D2</f>
        <v>148753.51923076922</v>
      </c>
      <c r="H2" s="1">
        <f>'Annual CDM Inputs'!B13</f>
        <v>23205549</v>
      </c>
      <c r="I2" s="1">
        <f>H2/2</f>
        <v>11602774.5</v>
      </c>
    </row>
    <row r="3" spans="1:9" x14ac:dyDescent="0.35">
      <c r="A3">
        <v>2019</v>
      </c>
      <c r="B3">
        <v>2</v>
      </c>
      <c r="C3" s="1">
        <f t="shared" ref="C3:C13" si="0">+$I$6</f>
        <v>1785042.2307692308</v>
      </c>
      <c r="D3" s="3">
        <f t="shared" ref="D3:D13" si="1">B3/12</f>
        <v>0.16666666666666666</v>
      </c>
      <c r="E3" s="1">
        <f t="shared" ref="E3:E25" si="2">C3*D3</f>
        <v>297507.03846153844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1785042.2307692308</v>
      </c>
      <c r="D4" s="3">
        <f t="shared" si="1"/>
        <v>0.25</v>
      </c>
      <c r="E4" s="1">
        <f t="shared" si="2"/>
        <v>446260.55769230769</v>
      </c>
      <c r="F4" s="2"/>
      <c r="G4" s="2"/>
      <c r="H4" s="1">
        <f>H2*H3</f>
        <v>278466588</v>
      </c>
      <c r="I4" s="1">
        <f>I2*I3</f>
        <v>139233294</v>
      </c>
    </row>
    <row r="5" spans="1:9" x14ac:dyDescent="0.35">
      <c r="A5">
        <v>2019</v>
      </c>
      <c r="B5">
        <v>4</v>
      </c>
      <c r="C5" s="1">
        <f t="shared" si="0"/>
        <v>1785042.2307692308</v>
      </c>
      <c r="D5" s="3">
        <f t="shared" si="1"/>
        <v>0.33333333333333331</v>
      </c>
      <c r="E5" s="1">
        <f t="shared" si="2"/>
        <v>595014.07692307688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1785042.2307692308</v>
      </c>
      <c r="D6" s="3">
        <f t="shared" si="1"/>
        <v>0.41666666666666669</v>
      </c>
      <c r="E6" s="1">
        <f t="shared" si="2"/>
        <v>743767.59615384613</v>
      </c>
      <c r="F6" s="2"/>
      <c r="G6" s="2"/>
      <c r="H6" s="1">
        <f>H4/H5</f>
        <v>3570084.4615384615</v>
      </c>
      <c r="I6" s="1">
        <f>I4/I5</f>
        <v>1785042.2307692308</v>
      </c>
    </row>
    <row r="7" spans="1:9" x14ac:dyDescent="0.35">
      <c r="A7">
        <v>2019</v>
      </c>
      <c r="B7">
        <v>6</v>
      </c>
      <c r="C7" s="1">
        <f t="shared" si="0"/>
        <v>1785042.2307692308</v>
      </c>
      <c r="D7" s="3">
        <f t="shared" si="1"/>
        <v>0.5</v>
      </c>
      <c r="E7" s="1">
        <f t="shared" si="2"/>
        <v>892521.11538461538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1785042.2307692308</v>
      </c>
      <c r="D8" s="3">
        <f t="shared" si="1"/>
        <v>0.58333333333333337</v>
      </c>
      <c r="E8" s="1">
        <f t="shared" si="2"/>
        <v>1041274.6346153846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1785042.2307692308</v>
      </c>
      <c r="D9" s="3">
        <f t="shared" si="1"/>
        <v>0.66666666666666663</v>
      </c>
      <c r="E9" s="1">
        <f t="shared" si="2"/>
        <v>1190028.1538461538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1785042.2307692308</v>
      </c>
      <c r="D10" s="3">
        <f t="shared" si="1"/>
        <v>0.75</v>
      </c>
      <c r="E10" s="1">
        <f t="shared" si="2"/>
        <v>1338781.673076923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1785042.2307692308</v>
      </c>
      <c r="D11" s="3">
        <f t="shared" si="1"/>
        <v>0.83333333333333337</v>
      </c>
      <c r="E11" s="1">
        <f t="shared" si="2"/>
        <v>1487535.1923076923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1785042.2307692308</v>
      </c>
      <c r="D12" s="3">
        <f t="shared" si="1"/>
        <v>0.91666666666666663</v>
      </c>
      <c r="E12" s="1">
        <f t="shared" si="2"/>
        <v>1636288.7115384615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1785042.2307692308</v>
      </c>
      <c r="D13" s="3">
        <f t="shared" si="1"/>
        <v>1</v>
      </c>
      <c r="E13" s="1">
        <f t="shared" si="2"/>
        <v>1785042.2307692308</v>
      </c>
      <c r="F13" s="2"/>
      <c r="G13" s="2">
        <f>SUM(C2:C13)</f>
        <v>21420506.769230768</v>
      </c>
      <c r="H13" s="2">
        <f>SUM(D2:D13)</f>
        <v>6.5</v>
      </c>
      <c r="I13" s="2">
        <f>SUM(E2:E13)</f>
        <v>11602774.499999998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1933795.75</v>
      </c>
      <c r="D14" s="3">
        <v>1</v>
      </c>
      <c r="E14" s="1">
        <f t="shared" si="2"/>
        <v>1933795.75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1933795.75</v>
      </c>
      <c r="D15" s="3">
        <v>1</v>
      </c>
      <c r="E15" s="1">
        <f t="shared" si="2"/>
        <v>1933795.75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1933795.75</v>
      </c>
      <c r="D16" s="3">
        <v>1</v>
      </c>
      <c r="E16" s="1">
        <f t="shared" si="2"/>
        <v>1933795.75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1933795.75</v>
      </c>
      <c r="D17" s="3">
        <v>1</v>
      </c>
      <c r="E17" s="1">
        <f t="shared" si="2"/>
        <v>1933795.75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1933795.75</v>
      </c>
      <c r="D18" s="3">
        <v>1</v>
      </c>
      <c r="E18" s="1">
        <f t="shared" si="2"/>
        <v>1933795.75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1933795.75</v>
      </c>
      <c r="D19" s="3">
        <v>1</v>
      </c>
      <c r="E19" s="1">
        <f t="shared" si="2"/>
        <v>1933795.75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1933795.75</v>
      </c>
      <c r="D20" s="3">
        <v>1</v>
      </c>
      <c r="E20" s="1">
        <f t="shared" si="2"/>
        <v>1933795.75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1933795.75</v>
      </c>
      <c r="D21" s="3">
        <v>1</v>
      </c>
      <c r="E21" s="1">
        <f t="shared" si="2"/>
        <v>1933795.75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1933795.75</v>
      </c>
      <c r="D22" s="3">
        <v>1</v>
      </c>
      <c r="E22" s="1">
        <f t="shared" si="2"/>
        <v>1933795.75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1933795.75</v>
      </c>
      <c r="D23" s="3">
        <v>1</v>
      </c>
      <c r="E23" s="1">
        <f t="shared" si="2"/>
        <v>1933795.75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1933795.75</v>
      </c>
      <c r="D24" s="3">
        <v>1</v>
      </c>
      <c r="E24" s="1">
        <f t="shared" si="2"/>
        <v>1933795.75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1933795.75</v>
      </c>
      <c r="D25" s="3">
        <v>1</v>
      </c>
      <c r="E25" s="1">
        <f t="shared" si="2"/>
        <v>1933795.75</v>
      </c>
      <c r="F25" s="2"/>
      <c r="G25" s="2">
        <f>SUM(C14:C25)</f>
        <v>23205549</v>
      </c>
      <c r="H25" s="2">
        <f>SUM(D14:D25)</f>
        <v>12</v>
      </c>
      <c r="I25" s="2">
        <f>SUM(E14:E25)</f>
        <v>23205549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1781681.6153846155</v>
      </c>
      <c r="D2" s="3">
        <f>B2/12</f>
        <v>8.3333333333333329E-2</v>
      </c>
      <c r="E2" s="1">
        <f>C2*D2</f>
        <v>148473.46794871794</v>
      </c>
      <c r="H2" s="1">
        <f>'Annual CDM Inputs'!B12</f>
        <v>23161861</v>
      </c>
      <c r="I2" s="1">
        <f>H2/2</f>
        <v>11580930.5</v>
      </c>
    </row>
    <row r="3" spans="1:9" x14ac:dyDescent="0.35">
      <c r="A3">
        <v>2018</v>
      </c>
      <c r="B3">
        <v>2</v>
      </c>
      <c r="C3" s="1">
        <f t="shared" ref="C3:C13" si="0">+$I$6</f>
        <v>1781681.6153846155</v>
      </c>
      <c r="D3" s="3">
        <f t="shared" ref="D3:D13" si="1">B3/12</f>
        <v>0.16666666666666666</v>
      </c>
      <c r="E3" s="1">
        <f t="shared" ref="E3:E25" si="2">C3*D3</f>
        <v>296946.93589743588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1781681.6153846155</v>
      </c>
      <c r="D4" s="3">
        <f t="shared" si="1"/>
        <v>0.25</v>
      </c>
      <c r="E4" s="1">
        <f t="shared" si="2"/>
        <v>445420.40384615387</v>
      </c>
      <c r="F4" s="2"/>
      <c r="G4" s="2"/>
      <c r="H4" s="1">
        <f>H2*H3</f>
        <v>277942332</v>
      </c>
      <c r="I4" s="1">
        <f>I2*I3</f>
        <v>138971166</v>
      </c>
    </row>
    <row r="5" spans="1:9" x14ac:dyDescent="0.35">
      <c r="A5">
        <v>2018</v>
      </c>
      <c r="B5">
        <v>4</v>
      </c>
      <c r="C5" s="1">
        <f t="shared" si="0"/>
        <v>1781681.6153846155</v>
      </c>
      <c r="D5" s="3">
        <f t="shared" si="1"/>
        <v>0.33333333333333331</v>
      </c>
      <c r="E5" s="1">
        <f t="shared" si="2"/>
        <v>593893.87179487175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1781681.6153846155</v>
      </c>
      <c r="D6" s="3">
        <f t="shared" si="1"/>
        <v>0.41666666666666669</v>
      </c>
      <c r="E6" s="1">
        <f t="shared" si="2"/>
        <v>742367.33974358987</v>
      </c>
      <c r="F6" s="2"/>
      <c r="G6" s="2"/>
      <c r="H6" s="1">
        <f>H4/H5</f>
        <v>3563363.230769231</v>
      </c>
      <c r="I6" s="1">
        <f>I4/I5</f>
        <v>1781681.6153846155</v>
      </c>
    </row>
    <row r="7" spans="1:9" x14ac:dyDescent="0.35">
      <c r="A7">
        <v>2018</v>
      </c>
      <c r="B7">
        <v>6</v>
      </c>
      <c r="C7" s="1">
        <f t="shared" si="0"/>
        <v>1781681.6153846155</v>
      </c>
      <c r="D7" s="3">
        <f t="shared" si="1"/>
        <v>0.5</v>
      </c>
      <c r="E7" s="1">
        <f t="shared" si="2"/>
        <v>890840.80769230775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1781681.6153846155</v>
      </c>
      <c r="D8" s="3">
        <f t="shared" si="1"/>
        <v>0.58333333333333337</v>
      </c>
      <c r="E8" s="1">
        <f t="shared" si="2"/>
        <v>1039314.2756410257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1781681.6153846155</v>
      </c>
      <c r="D9" s="3">
        <f t="shared" si="1"/>
        <v>0.66666666666666663</v>
      </c>
      <c r="E9" s="1">
        <f t="shared" si="2"/>
        <v>1187787.7435897435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1781681.6153846155</v>
      </c>
      <c r="D10" s="3">
        <f t="shared" si="1"/>
        <v>0.75</v>
      </c>
      <c r="E10" s="1">
        <f t="shared" si="2"/>
        <v>1336261.2115384615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1781681.6153846155</v>
      </c>
      <c r="D11" s="3">
        <f t="shared" si="1"/>
        <v>0.83333333333333337</v>
      </c>
      <c r="E11" s="1">
        <f t="shared" si="2"/>
        <v>1484734.6794871797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1781681.6153846155</v>
      </c>
      <c r="D12" s="3">
        <f t="shared" si="1"/>
        <v>0.91666666666666663</v>
      </c>
      <c r="E12" s="1">
        <f t="shared" si="2"/>
        <v>1633208.1474358975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1781681.6153846155</v>
      </c>
      <c r="D13" s="3">
        <f t="shared" si="1"/>
        <v>1</v>
      </c>
      <c r="E13" s="1">
        <f t="shared" si="2"/>
        <v>1781681.6153846155</v>
      </c>
      <c r="F13" s="2"/>
      <c r="G13" s="2">
        <f>SUM(C2:C13)</f>
        <v>21380179.384615388</v>
      </c>
      <c r="H13" s="2">
        <f>SUM(D2:D13)</f>
        <v>6.5</v>
      </c>
      <c r="I13" s="2">
        <f>SUM(E2:E13)</f>
        <v>11580930.500000002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1930155.0833333333</v>
      </c>
      <c r="D14" s="3">
        <v>1</v>
      </c>
      <c r="E14" s="1">
        <f t="shared" si="2"/>
        <v>1930155.0833333333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1930155.0833333333</v>
      </c>
      <c r="D15" s="3">
        <v>1</v>
      </c>
      <c r="E15" s="1">
        <f t="shared" si="2"/>
        <v>1930155.0833333333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1930155.0833333333</v>
      </c>
      <c r="D16" s="3">
        <v>1</v>
      </c>
      <c r="E16" s="1">
        <f t="shared" si="2"/>
        <v>1930155.0833333333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1930155.0833333333</v>
      </c>
      <c r="D17" s="3">
        <v>1</v>
      </c>
      <c r="E17" s="1">
        <f t="shared" si="2"/>
        <v>1930155.0833333333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1930155.0833333333</v>
      </c>
      <c r="D18" s="3">
        <v>1</v>
      </c>
      <c r="E18" s="1">
        <f t="shared" si="2"/>
        <v>1930155.0833333333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1930155.0833333333</v>
      </c>
      <c r="D19" s="3">
        <v>1</v>
      </c>
      <c r="E19" s="1">
        <f t="shared" si="2"/>
        <v>1930155.0833333333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1930155.0833333333</v>
      </c>
      <c r="D20" s="3">
        <v>1</v>
      </c>
      <c r="E20" s="1">
        <f t="shared" si="2"/>
        <v>1930155.0833333333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1930155.0833333333</v>
      </c>
      <c r="D21" s="3">
        <v>1</v>
      </c>
      <c r="E21" s="1">
        <f t="shared" si="2"/>
        <v>1930155.0833333333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1930155.0833333333</v>
      </c>
      <c r="D22" s="3">
        <v>1</v>
      </c>
      <c r="E22" s="1">
        <f t="shared" si="2"/>
        <v>1930155.0833333333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1930155.0833333333</v>
      </c>
      <c r="D23" s="3">
        <v>1</v>
      </c>
      <c r="E23" s="1">
        <f t="shared" si="2"/>
        <v>1930155.0833333333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1930155.0833333333</v>
      </c>
      <c r="D24" s="3">
        <v>1</v>
      </c>
      <c r="E24" s="1">
        <f t="shared" si="2"/>
        <v>1930155.0833333333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1930155.0833333333</v>
      </c>
      <c r="D25" s="3">
        <v>1</v>
      </c>
      <c r="E25" s="1">
        <f t="shared" si="2"/>
        <v>1930155.0833333333</v>
      </c>
      <c r="F25" s="2"/>
      <c r="G25" s="2">
        <f>SUM(C14:C25)</f>
        <v>23161860.999999996</v>
      </c>
      <c r="H25" s="2">
        <f>SUM(D14:D25)</f>
        <v>12</v>
      </c>
      <c r="I25" s="2">
        <f>SUM(E14:E25)</f>
        <v>23161860.999999996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2600415.5384615385</v>
      </c>
      <c r="D2" s="3">
        <f>B2/12</f>
        <v>8.3333333333333329E-2</v>
      </c>
      <c r="E2" s="1">
        <f>C2*D2</f>
        <v>216701.29487179487</v>
      </c>
      <c r="H2" s="1">
        <f>'Annual CDM Inputs'!B11</f>
        <v>33805402</v>
      </c>
      <c r="I2" s="1">
        <f>H2/2</f>
        <v>16902701</v>
      </c>
    </row>
    <row r="3" spans="1:9" x14ac:dyDescent="0.35">
      <c r="A3">
        <v>2017</v>
      </c>
      <c r="B3">
        <v>2</v>
      </c>
      <c r="C3" s="1">
        <f t="shared" ref="C3:C13" si="0">+$I$6</f>
        <v>2600415.5384615385</v>
      </c>
      <c r="D3" s="3">
        <f t="shared" ref="D3:D13" si="1">B3/12</f>
        <v>0.16666666666666666</v>
      </c>
      <c r="E3" s="1">
        <f t="shared" ref="E3:E25" si="2">C3*D3</f>
        <v>433402.58974358975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2600415.5384615385</v>
      </c>
      <c r="D4" s="3">
        <f t="shared" si="1"/>
        <v>0.25</v>
      </c>
      <c r="E4" s="1">
        <f t="shared" si="2"/>
        <v>650103.88461538462</v>
      </c>
      <c r="F4" s="2"/>
      <c r="G4" s="2"/>
      <c r="H4" s="1">
        <f>H2*H3</f>
        <v>405664824</v>
      </c>
      <c r="I4" s="1">
        <f>I2*I3</f>
        <v>202832412</v>
      </c>
    </row>
    <row r="5" spans="1:9" x14ac:dyDescent="0.35">
      <c r="A5">
        <v>2017</v>
      </c>
      <c r="B5">
        <v>4</v>
      </c>
      <c r="C5" s="1">
        <f t="shared" si="0"/>
        <v>2600415.5384615385</v>
      </c>
      <c r="D5" s="3">
        <f t="shared" si="1"/>
        <v>0.33333333333333331</v>
      </c>
      <c r="E5" s="1">
        <f t="shared" si="2"/>
        <v>866805.1794871795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2600415.5384615385</v>
      </c>
      <c r="D6" s="3">
        <f t="shared" si="1"/>
        <v>0.41666666666666669</v>
      </c>
      <c r="E6" s="1">
        <f t="shared" si="2"/>
        <v>1083506.4743589745</v>
      </c>
      <c r="F6" s="2"/>
      <c r="G6" s="2"/>
      <c r="H6" s="1">
        <f>H4/H5</f>
        <v>5200831.076923077</v>
      </c>
      <c r="I6" s="1">
        <f>I4/I5</f>
        <v>2600415.5384615385</v>
      </c>
    </row>
    <row r="7" spans="1:9" x14ac:dyDescent="0.35">
      <c r="A7">
        <v>2017</v>
      </c>
      <c r="B7">
        <v>6</v>
      </c>
      <c r="C7" s="1">
        <f t="shared" si="0"/>
        <v>2600415.5384615385</v>
      </c>
      <c r="D7" s="3">
        <f t="shared" si="1"/>
        <v>0.5</v>
      </c>
      <c r="E7" s="1">
        <f t="shared" si="2"/>
        <v>1300207.7692307692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2600415.5384615385</v>
      </c>
      <c r="D8" s="3">
        <f t="shared" si="1"/>
        <v>0.58333333333333337</v>
      </c>
      <c r="E8" s="1">
        <f t="shared" si="2"/>
        <v>1516909.0641025642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2600415.5384615385</v>
      </c>
      <c r="D9" s="3">
        <f t="shared" si="1"/>
        <v>0.66666666666666663</v>
      </c>
      <c r="E9" s="1">
        <f t="shared" si="2"/>
        <v>1733610.358974359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2600415.5384615385</v>
      </c>
      <c r="D10" s="3">
        <f t="shared" si="1"/>
        <v>0.75</v>
      </c>
      <c r="E10" s="1">
        <f t="shared" si="2"/>
        <v>1950311.653846154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2600415.5384615385</v>
      </c>
      <c r="D11" s="3">
        <f t="shared" si="1"/>
        <v>0.83333333333333337</v>
      </c>
      <c r="E11" s="1">
        <f t="shared" si="2"/>
        <v>2167012.948717949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2600415.5384615385</v>
      </c>
      <c r="D12" s="3">
        <f t="shared" si="1"/>
        <v>0.91666666666666663</v>
      </c>
      <c r="E12" s="1">
        <f t="shared" si="2"/>
        <v>2383714.2435897435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2600415.5384615385</v>
      </c>
      <c r="D13" s="3">
        <f t="shared" si="1"/>
        <v>1</v>
      </c>
      <c r="E13" s="1">
        <f t="shared" si="2"/>
        <v>2600415.5384615385</v>
      </c>
      <c r="F13" s="2"/>
      <c r="G13" s="2">
        <f>SUM(C2:C13)</f>
        <v>31204986.461538468</v>
      </c>
      <c r="H13" s="2">
        <f>SUM(D2:D13)</f>
        <v>6.5</v>
      </c>
      <c r="I13" s="2">
        <f>SUM(E2:E13)</f>
        <v>16902701.000000004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2817116.8333333335</v>
      </c>
      <c r="D14" s="3">
        <v>1</v>
      </c>
      <c r="E14" s="1">
        <f t="shared" si="2"/>
        <v>2817116.8333333335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2817116.8333333335</v>
      </c>
      <c r="D15" s="3">
        <v>1</v>
      </c>
      <c r="E15" s="1">
        <f t="shared" si="2"/>
        <v>2817116.8333333335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2817116.8333333335</v>
      </c>
      <c r="D16" s="3">
        <v>1</v>
      </c>
      <c r="E16" s="1">
        <f t="shared" si="2"/>
        <v>2817116.8333333335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2817116.8333333335</v>
      </c>
      <c r="D17" s="3">
        <v>1</v>
      </c>
      <c r="E17" s="1">
        <f t="shared" si="2"/>
        <v>2817116.8333333335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2817116.8333333335</v>
      </c>
      <c r="D18" s="3">
        <v>1</v>
      </c>
      <c r="E18" s="1">
        <f t="shared" si="2"/>
        <v>2817116.8333333335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2817116.8333333335</v>
      </c>
      <c r="D19" s="3">
        <v>1</v>
      </c>
      <c r="E19" s="1">
        <f t="shared" si="2"/>
        <v>2817116.8333333335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2817116.8333333335</v>
      </c>
      <c r="D20" s="3">
        <v>1</v>
      </c>
      <c r="E20" s="1">
        <f t="shared" si="2"/>
        <v>2817116.8333333335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2817116.8333333335</v>
      </c>
      <c r="D21" s="3">
        <v>1</v>
      </c>
      <c r="E21" s="1">
        <f t="shared" si="2"/>
        <v>2817116.8333333335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2817116.8333333335</v>
      </c>
      <c r="D22" s="3">
        <v>1</v>
      </c>
      <c r="E22" s="1">
        <f t="shared" si="2"/>
        <v>2817116.8333333335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2817116.8333333335</v>
      </c>
      <c r="D23" s="3">
        <v>1</v>
      </c>
      <c r="E23" s="1">
        <f t="shared" si="2"/>
        <v>2817116.8333333335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2817116.8333333335</v>
      </c>
      <c r="D24" s="3">
        <v>1</v>
      </c>
      <c r="E24" s="1">
        <f t="shared" si="2"/>
        <v>2817116.8333333335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2817116.8333333335</v>
      </c>
      <c r="D25" s="3">
        <v>1</v>
      </c>
      <c r="E25" s="1">
        <f t="shared" si="2"/>
        <v>2817116.8333333335</v>
      </c>
      <c r="F25" s="2"/>
      <c r="G25" s="2">
        <f>SUM(C14:C25)</f>
        <v>33805401.999999993</v>
      </c>
      <c r="H25" s="2">
        <f>SUM(D14:D25)</f>
        <v>12</v>
      </c>
      <c r="I25" s="2">
        <f>SUM(E14:E25)</f>
        <v>33805401.999999993</v>
      </c>
    </row>
    <row r="26" spans="1:9" x14ac:dyDescent="0.35">
      <c r="C26" s="1">
        <f>SUM(C2:C13)</f>
        <v>31204986.461538468</v>
      </c>
      <c r="E26" s="1">
        <f>SUM(E2:E13)</f>
        <v>16902701.000000004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2765516.6923076925</v>
      </c>
      <c r="D2" s="3">
        <f>B2/12</f>
        <v>8.3333333333333329E-2</v>
      </c>
      <c r="E2" s="1">
        <f>C2*D2</f>
        <v>230459.72435897437</v>
      </c>
      <c r="H2" s="1">
        <f>'Annual CDM Inputs'!B10</f>
        <v>35951717</v>
      </c>
      <c r="I2" s="1">
        <f>H2/2</f>
        <v>17975858.5</v>
      </c>
    </row>
    <row r="3" spans="1:9" x14ac:dyDescent="0.35">
      <c r="A3">
        <v>2016</v>
      </c>
      <c r="B3">
        <v>2</v>
      </c>
      <c r="C3" s="1">
        <f t="shared" ref="C3:C13" si="0">+$I$6</f>
        <v>2765516.6923076925</v>
      </c>
      <c r="D3" s="3">
        <f t="shared" ref="D3:D13" si="1">B3/12</f>
        <v>0.16666666666666666</v>
      </c>
      <c r="E3" s="1">
        <f t="shared" ref="E3:E25" si="2">C3*D3</f>
        <v>460919.44871794875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2765516.6923076925</v>
      </c>
      <c r="D4" s="3">
        <f t="shared" si="1"/>
        <v>0.25</v>
      </c>
      <c r="E4" s="1">
        <f t="shared" si="2"/>
        <v>691379.17307692312</v>
      </c>
      <c r="F4" s="2"/>
      <c r="G4" s="2"/>
      <c r="H4" s="1">
        <f>H2*H3</f>
        <v>431420604</v>
      </c>
      <c r="I4" s="1">
        <f>I2*I3</f>
        <v>215710302</v>
      </c>
    </row>
    <row r="5" spans="1:9" x14ac:dyDescent="0.35">
      <c r="A5">
        <v>2016</v>
      </c>
      <c r="B5">
        <v>4</v>
      </c>
      <c r="C5" s="1">
        <f t="shared" si="0"/>
        <v>2765516.6923076925</v>
      </c>
      <c r="D5" s="3">
        <f t="shared" si="1"/>
        <v>0.33333333333333331</v>
      </c>
      <c r="E5" s="1">
        <f t="shared" si="2"/>
        <v>921838.8974358975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2765516.6923076925</v>
      </c>
      <c r="D6" s="3">
        <f t="shared" si="1"/>
        <v>0.41666666666666669</v>
      </c>
      <c r="E6" s="1">
        <f t="shared" si="2"/>
        <v>1152298.621794872</v>
      </c>
      <c r="F6" s="2"/>
      <c r="G6" s="2"/>
      <c r="H6" s="1">
        <f>H4/H5</f>
        <v>5531033.384615385</v>
      </c>
      <c r="I6" s="1">
        <f>I4/I5</f>
        <v>2765516.6923076925</v>
      </c>
    </row>
    <row r="7" spans="1:9" x14ac:dyDescent="0.35">
      <c r="A7">
        <v>2016</v>
      </c>
      <c r="B7">
        <v>6</v>
      </c>
      <c r="C7" s="1">
        <f t="shared" si="0"/>
        <v>2765516.6923076925</v>
      </c>
      <c r="D7" s="3">
        <f t="shared" si="1"/>
        <v>0.5</v>
      </c>
      <c r="E7" s="1">
        <f t="shared" si="2"/>
        <v>1382758.3461538462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2765516.6923076925</v>
      </c>
      <c r="D8" s="3">
        <f t="shared" si="1"/>
        <v>0.58333333333333337</v>
      </c>
      <c r="E8" s="1">
        <f t="shared" si="2"/>
        <v>1613218.0705128207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2765516.6923076925</v>
      </c>
      <c r="D9" s="3">
        <f t="shared" si="1"/>
        <v>0.66666666666666663</v>
      </c>
      <c r="E9" s="1">
        <f t="shared" si="2"/>
        <v>1843677.794871795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2765516.6923076925</v>
      </c>
      <c r="D10" s="3">
        <f t="shared" si="1"/>
        <v>0.75</v>
      </c>
      <c r="E10" s="1">
        <f t="shared" si="2"/>
        <v>2074137.5192307695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2765516.6923076925</v>
      </c>
      <c r="D11" s="3">
        <f t="shared" si="1"/>
        <v>0.83333333333333337</v>
      </c>
      <c r="E11" s="1">
        <f t="shared" si="2"/>
        <v>2304597.243589744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2765516.6923076925</v>
      </c>
      <c r="D12" s="3">
        <f t="shared" si="1"/>
        <v>0.91666666666666663</v>
      </c>
      <c r="E12" s="1">
        <f t="shared" si="2"/>
        <v>2535056.967948718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2765516.6923076925</v>
      </c>
      <c r="D13" s="3">
        <f t="shared" si="1"/>
        <v>1</v>
      </c>
      <c r="E13" s="1">
        <f t="shared" si="2"/>
        <v>2765516.6923076925</v>
      </c>
      <c r="F13" s="2"/>
      <c r="G13" s="2">
        <f>SUM(C2:C13)</f>
        <v>33186200.307692308</v>
      </c>
      <c r="H13" s="2">
        <f>SUM(D2:D13)</f>
        <v>6.5</v>
      </c>
      <c r="I13" s="2">
        <f>SUM(E2:E13)</f>
        <v>17975858.500000004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2995976.4166666665</v>
      </c>
      <c r="D14" s="3">
        <v>1</v>
      </c>
      <c r="E14" s="1">
        <f t="shared" si="2"/>
        <v>2995976.4166666665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2995976.4166666665</v>
      </c>
      <c r="D15" s="3">
        <v>1</v>
      </c>
      <c r="E15" s="1">
        <f t="shared" si="2"/>
        <v>2995976.4166666665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2995976.4166666665</v>
      </c>
      <c r="D16" s="3">
        <v>1</v>
      </c>
      <c r="E16" s="1">
        <f t="shared" si="2"/>
        <v>2995976.4166666665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2995976.4166666665</v>
      </c>
      <c r="D17" s="3">
        <v>1</v>
      </c>
      <c r="E17" s="1">
        <f t="shared" si="2"/>
        <v>2995976.4166666665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2995976.4166666665</v>
      </c>
      <c r="D18" s="3">
        <v>1</v>
      </c>
      <c r="E18" s="1">
        <f t="shared" si="2"/>
        <v>2995976.4166666665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2995976.4166666665</v>
      </c>
      <c r="D19" s="3">
        <v>1</v>
      </c>
      <c r="E19" s="1">
        <f t="shared" si="2"/>
        <v>2995976.4166666665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2995976.4166666665</v>
      </c>
      <c r="D20" s="3">
        <v>1</v>
      </c>
      <c r="E20" s="1">
        <f t="shared" si="2"/>
        <v>2995976.4166666665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2995976.4166666665</v>
      </c>
      <c r="D21" s="3">
        <v>1</v>
      </c>
      <c r="E21" s="1">
        <f t="shared" si="2"/>
        <v>2995976.4166666665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2995976.4166666665</v>
      </c>
      <c r="D22" s="3">
        <v>1</v>
      </c>
      <c r="E22" s="1">
        <f t="shared" si="2"/>
        <v>2995976.4166666665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2995976.4166666665</v>
      </c>
      <c r="D23" s="3">
        <v>1</v>
      </c>
      <c r="E23" s="1">
        <f t="shared" si="2"/>
        <v>2995976.4166666665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2995976.4166666665</v>
      </c>
      <c r="D24" s="3">
        <v>1</v>
      </c>
      <c r="E24" s="1">
        <f t="shared" si="2"/>
        <v>2995976.4166666665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2995976.4166666665</v>
      </c>
      <c r="D25" s="3">
        <v>1</v>
      </c>
      <c r="E25" s="1">
        <f t="shared" si="2"/>
        <v>2995976.4166666665</v>
      </c>
      <c r="F25" s="2"/>
      <c r="G25" s="2">
        <f>SUM(C14:C25)</f>
        <v>35951717.000000007</v>
      </c>
      <c r="H25" s="2">
        <f>SUM(D14:D25)</f>
        <v>12</v>
      </c>
      <c r="I25" s="2">
        <f>SUM(E14:E25)</f>
        <v>35951717.000000007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2917149.230769231</v>
      </c>
      <c r="D2" s="3">
        <f>B2/12</f>
        <v>8.3333333333333329E-2</v>
      </c>
      <c r="E2" s="1">
        <f>C2*D2</f>
        <v>243095.76923076925</v>
      </c>
      <c r="H2" s="1">
        <f>'Annual CDM Inputs'!B9</f>
        <v>37922940</v>
      </c>
      <c r="I2" s="1">
        <f>H2/2</f>
        <v>18961470</v>
      </c>
    </row>
    <row r="3" spans="1:9" x14ac:dyDescent="0.35">
      <c r="A3">
        <v>2015</v>
      </c>
      <c r="B3">
        <v>2</v>
      </c>
      <c r="C3" s="1">
        <f t="shared" ref="C3:C13" si="0">+$I$6</f>
        <v>2917149.230769231</v>
      </c>
      <c r="D3" s="3">
        <f t="shared" ref="D3:D13" si="1">B3/12</f>
        <v>0.16666666666666666</v>
      </c>
      <c r="E3" s="1">
        <f t="shared" ref="E3:E25" si="2">C3*D3</f>
        <v>486191.5384615385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2917149.230769231</v>
      </c>
      <c r="D4" s="3">
        <f t="shared" si="1"/>
        <v>0.25</v>
      </c>
      <c r="E4" s="1">
        <f t="shared" si="2"/>
        <v>729287.30769230775</v>
      </c>
      <c r="F4" s="2"/>
      <c r="G4" s="2"/>
      <c r="H4" s="1">
        <f>H2*H3</f>
        <v>455075280</v>
      </c>
      <c r="I4" s="1">
        <f>I2*I3</f>
        <v>227537640</v>
      </c>
    </row>
    <row r="5" spans="1:9" x14ac:dyDescent="0.35">
      <c r="A5">
        <v>2015</v>
      </c>
      <c r="B5">
        <v>4</v>
      </c>
      <c r="C5" s="1">
        <f t="shared" si="0"/>
        <v>2917149.230769231</v>
      </c>
      <c r="D5" s="3">
        <f t="shared" si="1"/>
        <v>0.33333333333333331</v>
      </c>
      <c r="E5" s="1">
        <f t="shared" si="2"/>
        <v>972383.07692307699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2917149.230769231</v>
      </c>
      <c r="D6" s="3">
        <f t="shared" si="1"/>
        <v>0.41666666666666669</v>
      </c>
      <c r="E6" s="1">
        <f t="shared" si="2"/>
        <v>1215478.8461538462</v>
      </c>
      <c r="F6" s="2"/>
      <c r="G6" s="2"/>
      <c r="H6" s="1">
        <f>H4/H5</f>
        <v>5834298.461538462</v>
      </c>
      <c r="I6" s="6">
        <f>I4/I5</f>
        <v>2917149.230769231</v>
      </c>
    </row>
    <row r="7" spans="1:9" x14ac:dyDescent="0.35">
      <c r="A7">
        <v>2015</v>
      </c>
      <c r="B7">
        <v>6</v>
      </c>
      <c r="C7" s="1">
        <f t="shared" si="0"/>
        <v>2917149.230769231</v>
      </c>
      <c r="D7" s="3">
        <f t="shared" si="1"/>
        <v>0.5</v>
      </c>
      <c r="E7" s="1">
        <f t="shared" si="2"/>
        <v>1458574.6153846155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2917149.230769231</v>
      </c>
      <c r="D8" s="3">
        <f t="shared" si="1"/>
        <v>0.58333333333333337</v>
      </c>
      <c r="E8" s="1">
        <f t="shared" si="2"/>
        <v>1701670.3846153847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2917149.230769231</v>
      </c>
      <c r="D9" s="3">
        <f t="shared" si="1"/>
        <v>0.66666666666666663</v>
      </c>
      <c r="E9" s="1">
        <f t="shared" si="2"/>
        <v>1944766.153846154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2917149.230769231</v>
      </c>
      <c r="D10" s="3">
        <f t="shared" si="1"/>
        <v>0.75</v>
      </c>
      <c r="E10" s="1">
        <f t="shared" si="2"/>
        <v>2187861.923076923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2917149.230769231</v>
      </c>
      <c r="D11" s="3">
        <f t="shared" si="1"/>
        <v>0.83333333333333337</v>
      </c>
      <c r="E11" s="1">
        <f t="shared" si="2"/>
        <v>2430957.6923076925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2917149.230769231</v>
      </c>
      <c r="D12" s="3">
        <f t="shared" si="1"/>
        <v>0.91666666666666663</v>
      </c>
      <c r="E12" s="1">
        <f t="shared" si="2"/>
        <v>2674053.4615384615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2917149.230769231</v>
      </c>
      <c r="D13" s="3">
        <f t="shared" si="1"/>
        <v>1</v>
      </c>
      <c r="E13" s="1">
        <f t="shared" si="2"/>
        <v>2917149.230769231</v>
      </c>
      <c r="F13" s="2"/>
      <c r="G13" s="2">
        <f>SUM(C2:C13)</f>
        <v>35005790.769230776</v>
      </c>
      <c r="H13" s="2">
        <f>SUM(D2:D13)</f>
        <v>6.5</v>
      </c>
      <c r="I13" s="2">
        <f>SUM(E2:E13)</f>
        <v>18961470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7">
        <f>$H$2/12</f>
        <v>3160245</v>
      </c>
      <c r="D14" s="3">
        <v>1</v>
      </c>
      <c r="E14" s="1">
        <f t="shared" si="2"/>
        <v>3160245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3160245</v>
      </c>
      <c r="D15" s="3">
        <v>1</v>
      </c>
      <c r="E15" s="1">
        <f t="shared" si="2"/>
        <v>3160245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3160245</v>
      </c>
      <c r="D16" s="3">
        <v>1</v>
      </c>
      <c r="E16" s="1">
        <f t="shared" si="2"/>
        <v>3160245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3160245</v>
      </c>
      <c r="D17" s="3">
        <v>1</v>
      </c>
      <c r="E17" s="1">
        <f t="shared" si="2"/>
        <v>3160245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3160245</v>
      </c>
      <c r="D18" s="3">
        <v>1</v>
      </c>
      <c r="E18" s="1">
        <f t="shared" si="2"/>
        <v>3160245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3160245</v>
      </c>
      <c r="D19" s="3">
        <v>1</v>
      </c>
      <c r="E19" s="1">
        <f t="shared" si="2"/>
        <v>3160245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3160245</v>
      </c>
      <c r="D20" s="3">
        <v>1</v>
      </c>
      <c r="E20" s="1">
        <f t="shared" si="2"/>
        <v>3160245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3160245</v>
      </c>
      <c r="D21" s="3">
        <v>1</v>
      </c>
      <c r="E21" s="1">
        <f t="shared" si="2"/>
        <v>3160245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3160245</v>
      </c>
      <c r="D22" s="3">
        <v>1</v>
      </c>
      <c r="E22" s="1">
        <f t="shared" si="2"/>
        <v>3160245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3160245</v>
      </c>
      <c r="D23" s="3">
        <v>1</v>
      </c>
      <c r="E23" s="1">
        <f t="shared" si="2"/>
        <v>3160245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3160245</v>
      </c>
      <c r="D24" s="3">
        <v>1</v>
      </c>
      <c r="E24" s="1">
        <f t="shared" si="2"/>
        <v>3160245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3160245</v>
      </c>
      <c r="D25" s="3">
        <v>1</v>
      </c>
      <c r="E25" s="1">
        <f t="shared" si="2"/>
        <v>3160245</v>
      </c>
      <c r="F25" s="2"/>
      <c r="G25" s="2">
        <f>SUM(C14:C25)</f>
        <v>37922940</v>
      </c>
      <c r="H25" s="2">
        <f>SUM(D14:D25)</f>
        <v>12</v>
      </c>
      <c r="I25" s="2">
        <f>SUM(E14:E25)</f>
        <v>37922940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H13" sqref="H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3098308.0986355389</v>
      </c>
      <c r="D2" s="3">
        <f>B2/12</f>
        <v>8.3333333333333329E-2</v>
      </c>
      <c r="E2" s="1">
        <f>C2*D2</f>
        <v>258192.34155296156</v>
      </c>
      <c r="H2" s="1">
        <f>'Annual CDM Inputs'!B8</f>
        <v>40278005.282262005</v>
      </c>
      <c r="I2" s="1">
        <f>H2/2</f>
        <v>20139002.641131002</v>
      </c>
      <c r="J2" s="5"/>
    </row>
    <row r="3" spans="1:10" x14ac:dyDescent="0.35">
      <c r="A3">
        <v>2014</v>
      </c>
      <c r="B3">
        <v>2</v>
      </c>
      <c r="C3" s="1">
        <f t="shared" ref="C3:C13" si="0">+$I$6</f>
        <v>3098308.0986355389</v>
      </c>
      <c r="D3" s="3">
        <f t="shared" ref="D3:D13" si="1">B3/12</f>
        <v>0.16666666666666666</v>
      </c>
      <c r="E3" s="1">
        <f t="shared" ref="E3:E25" si="2">C3*D3</f>
        <v>516384.68310592312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3098308.0986355389</v>
      </c>
      <c r="D4" s="3">
        <f t="shared" si="1"/>
        <v>0.25</v>
      </c>
      <c r="E4" s="1">
        <f t="shared" si="2"/>
        <v>774577.02465888474</v>
      </c>
      <c r="F4" s="2"/>
      <c r="G4" s="2"/>
      <c r="H4" s="1">
        <f>H2*H3</f>
        <v>483336063.38714409</v>
      </c>
      <c r="I4" s="1">
        <f>I2*I3</f>
        <v>241668031.69357204</v>
      </c>
      <c r="J4" s="1"/>
    </row>
    <row r="5" spans="1:10" x14ac:dyDescent="0.35">
      <c r="A5">
        <v>2014</v>
      </c>
      <c r="B5">
        <v>4</v>
      </c>
      <c r="C5" s="1">
        <f t="shared" si="0"/>
        <v>3098308.0986355389</v>
      </c>
      <c r="D5" s="3">
        <f t="shared" si="1"/>
        <v>0.33333333333333331</v>
      </c>
      <c r="E5" s="1">
        <f t="shared" si="2"/>
        <v>1032769.3662118462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3098308.0986355389</v>
      </c>
      <c r="D6" s="3">
        <f t="shared" si="1"/>
        <v>0.41666666666666669</v>
      </c>
      <c r="E6" s="1">
        <f t="shared" si="2"/>
        <v>1290961.7077648079</v>
      </c>
      <c r="F6" s="2"/>
      <c r="G6" s="2"/>
      <c r="H6" s="1">
        <f>H4/H5</f>
        <v>6196616.1972710779</v>
      </c>
      <c r="I6" s="6">
        <f>I4/I5</f>
        <v>3098308.0986355389</v>
      </c>
      <c r="J6" s="1"/>
    </row>
    <row r="7" spans="1:10" x14ac:dyDescent="0.35">
      <c r="A7">
        <v>2014</v>
      </c>
      <c r="B7">
        <v>6</v>
      </c>
      <c r="C7" s="1">
        <f t="shared" si="0"/>
        <v>3098308.0986355389</v>
      </c>
      <c r="D7" s="3">
        <f t="shared" si="1"/>
        <v>0.5</v>
      </c>
      <c r="E7" s="1">
        <f t="shared" si="2"/>
        <v>1549154.0493177695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3098308.0986355389</v>
      </c>
      <c r="D8" s="3">
        <f t="shared" si="1"/>
        <v>0.58333333333333337</v>
      </c>
      <c r="E8" s="1">
        <f t="shared" si="2"/>
        <v>1807346.3908707311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3098308.0986355389</v>
      </c>
      <c r="D9" s="3">
        <f t="shared" si="1"/>
        <v>0.66666666666666663</v>
      </c>
      <c r="E9" s="1">
        <f t="shared" si="2"/>
        <v>2065538.7324236925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3098308.0986355389</v>
      </c>
      <c r="D10" s="3">
        <f t="shared" si="1"/>
        <v>0.75</v>
      </c>
      <c r="E10" s="1">
        <f t="shared" si="2"/>
        <v>2323731.0739766541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3098308.0986355389</v>
      </c>
      <c r="D11" s="3">
        <f t="shared" si="1"/>
        <v>0.83333333333333337</v>
      </c>
      <c r="E11" s="1">
        <f t="shared" si="2"/>
        <v>2581923.4155296157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3098308.0986355389</v>
      </c>
      <c r="D12" s="3">
        <f t="shared" si="1"/>
        <v>0.91666666666666663</v>
      </c>
      <c r="E12" s="1">
        <f t="shared" si="2"/>
        <v>2840115.7570825773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3098308.0986355389</v>
      </c>
      <c r="D13" s="3">
        <f t="shared" si="1"/>
        <v>1</v>
      </c>
      <c r="E13" s="1">
        <f t="shared" si="2"/>
        <v>3098308.0986355389</v>
      </c>
      <c r="F13" s="2"/>
      <c r="G13" s="2">
        <f>SUM(C2:C13)</f>
        <v>37179697.183626465</v>
      </c>
      <c r="H13" s="2">
        <f>SUM(D2:D13)</f>
        <v>6.5</v>
      </c>
      <c r="I13" s="2">
        <f>SUM(E2:E13)</f>
        <v>20139002.641131002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7">
        <f>$H$2/12</f>
        <v>3356500.4401885006</v>
      </c>
      <c r="D14" s="3">
        <v>1</v>
      </c>
      <c r="E14" s="1">
        <f t="shared" si="2"/>
        <v>3356500.4401885006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3356500.4401885006</v>
      </c>
      <c r="D15" s="3">
        <v>1</v>
      </c>
      <c r="E15" s="1">
        <f t="shared" si="2"/>
        <v>3356500.4401885006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3356500.4401885006</v>
      </c>
      <c r="D16" s="3">
        <v>1</v>
      </c>
      <c r="E16" s="1">
        <f t="shared" si="2"/>
        <v>3356500.4401885006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3356500.4401885006</v>
      </c>
      <c r="D17" s="3">
        <v>1</v>
      </c>
      <c r="E17" s="1">
        <f t="shared" si="2"/>
        <v>3356500.4401885006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3356500.4401885006</v>
      </c>
      <c r="D18" s="3">
        <v>1</v>
      </c>
      <c r="E18" s="1">
        <f t="shared" si="2"/>
        <v>3356500.4401885006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3356500.4401885006</v>
      </c>
      <c r="D19" s="3">
        <v>1</v>
      </c>
      <c r="E19" s="1">
        <f t="shared" si="2"/>
        <v>3356500.4401885006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3356500.4401885006</v>
      </c>
      <c r="D20" s="3">
        <v>1</v>
      </c>
      <c r="E20" s="1">
        <f t="shared" si="2"/>
        <v>3356500.4401885006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3356500.4401885006</v>
      </c>
      <c r="D21" s="3">
        <v>1</v>
      </c>
      <c r="E21" s="1">
        <f t="shared" si="2"/>
        <v>3356500.4401885006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3356500.4401885006</v>
      </c>
      <c r="D22" s="3">
        <v>1</v>
      </c>
      <c r="E22" s="1">
        <f t="shared" si="2"/>
        <v>3356500.4401885006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3356500.4401885006</v>
      </c>
      <c r="D23" s="3">
        <v>1</v>
      </c>
      <c r="E23" s="1">
        <f t="shared" si="2"/>
        <v>3356500.4401885006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3356500.4401885006</v>
      </c>
      <c r="D24" s="3">
        <v>1</v>
      </c>
      <c r="E24" s="1">
        <f t="shared" si="2"/>
        <v>3356500.4401885006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3356500.4401885006</v>
      </c>
      <c r="D25" s="3">
        <v>1</v>
      </c>
      <c r="E25" s="1">
        <f t="shared" si="2"/>
        <v>3356500.4401885006</v>
      </c>
      <c r="F25" s="2"/>
      <c r="G25" s="2">
        <f>SUM(C14:C25)</f>
        <v>40278005.282261997</v>
      </c>
      <c r="H25" s="2">
        <f>SUM(D14:D25)</f>
        <v>12</v>
      </c>
      <c r="I25" s="2">
        <f>SUM(E14:E25)</f>
        <v>40278005.282261997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9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" sqref="P1:R10"/>
    </sheetView>
  </sheetViews>
  <sheetFormatPr defaultColWidth="9.1796875" defaultRowHeight="14.5" x14ac:dyDescent="0.35"/>
  <cols>
    <col min="1" max="2" width="10.453125" customWidth="1"/>
    <col min="3" max="3" width="15.453125" style="13" customWidth="1"/>
    <col min="4" max="4" width="13" style="15" customWidth="1"/>
    <col min="5" max="5" width="13.453125" style="15" bestFit="1" customWidth="1"/>
    <col min="6" max="6" width="17.7265625" style="15" bestFit="1" customWidth="1"/>
    <col min="7" max="7" width="16.7265625" style="15" bestFit="1" customWidth="1"/>
    <col min="8" max="9" width="12.54296875" bestFit="1" customWidth="1"/>
    <col min="11" max="11" width="8.54296875" customWidth="1"/>
    <col min="12" max="12" width="20.453125" bestFit="1" customWidth="1"/>
    <col min="13" max="13" width="23.453125" bestFit="1" customWidth="1"/>
    <col min="14" max="14" width="19.81640625" customWidth="1"/>
    <col min="16" max="16" width="16" bestFit="1" customWidth="1"/>
    <col min="17" max="17" width="18.453125" bestFit="1" customWidth="1"/>
  </cols>
  <sheetData>
    <row r="1" spans="1:18" s="9" customFormat="1" ht="43.5" x14ac:dyDescent="0.35">
      <c r="A1" s="8" t="s">
        <v>0</v>
      </c>
      <c r="B1" s="8" t="s">
        <v>1</v>
      </c>
      <c r="C1" s="11" t="s">
        <v>3</v>
      </c>
      <c r="D1" s="12" t="s">
        <v>4</v>
      </c>
      <c r="E1" s="12" t="s">
        <v>8</v>
      </c>
      <c r="F1" s="12" t="s">
        <v>9</v>
      </c>
      <c r="G1" s="12" t="s">
        <v>10</v>
      </c>
      <c r="H1" s="12" t="s">
        <v>13</v>
      </c>
      <c r="I1" s="12" t="s">
        <v>14</v>
      </c>
      <c r="K1" s="27" t="s">
        <v>0</v>
      </c>
      <c r="L1" s="12" t="s">
        <v>15</v>
      </c>
      <c r="M1" s="28" t="s">
        <v>16</v>
      </c>
      <c r="N1" s="28" t="s">
        <v>17</v>
      </c>
      <c r="P1"/>
      <c r="Q1"/>
      <c r="R1"/>
    </row>
    <row r="2" spans="1:18" x14ac:dyDescent="0.35">
      <c r="A2" s="4">
        <v>2011</v>
      </c>
      <c r="B2" s="4">
        <v>1</v>
      </c>
      <c r="C2" s="13">
        <f>'2011'!E2</f>
        <v>280602.18151271297</v>
      </c>
      <c r="D2" s="14">
        <f>C2</f>
        <v>280602.18151271297</v>
      </c>
      <c r="E2" s="24"/>
      <c r="G2" s="25"/>
      <c r="K2" s="29">
        <v>2025</v>
      </c>
      <c r="L2" s="30">
        <f>('Annual CDM Inputs'!C19-'Annual CDM Inputs'!C18)/1000*'Annual CDM Inputs'!G19</f>
        <v>4967.8941483873987</v>
      </c>
      <c r="M2" s="30">
        <f>SUMIFS($I$13:$I$241,$A$13:$A$241,K2)</f>
        <v>1974.3103926153403</v>
      </c>
      <c r="N2" s="14">
        <f>SUM(L2:$L$2)-M2</f>
        <v>2993.5837557720583</v>
      </c>
    </row>
    <row r="3" spans="1:18" x14ac:dyDescent="0.35">
      <c r="A3" s="4">
        <v>2011</v>
      </c>
      <c r="B3" s="4">
        <f>B2+1</f>
        <v>2</v>
      </c>
      <c r="C3" s="13">
        <f>'2011'!E3</f>
        <v>561204.36302542593</v>
      </c>
      <c r="D3" s="14">
        <f t="shared" ref="D3:D13" si="0">C3</f>
        <v>561204.36302542593</v>
      </c>
      <c r="E3" s="24"/>
      <c r="G3" s="25"/>
      <c r="K3" s="29">
        <v>2026</v>
      </c>
      <c r="L3" s="30">
        <f>('Annual CDM Inputs'!C20-'Annual CDM Inputs'!C19)/1000*'Annual CDM Inputs'!G20</f>
        <v>4199.3667854072519</v>
      </c>
      <c r="M3" s="30">
        <f t="shared" ref="M3:M7" si="1">SUMIFS($I$13:$I$241,$A$13:$A$241,K3)</f>
        <v>6336.7211202090275</v>
      </c>
      <c r="N3" s="14">
        <f>SUM(L$2:$L3)-M3</f>
        <v>2830.5398135856231</v>
      </c>
    </row>
    <row r="4" spans="1:18" x14ac:dyDescent="0.35">
      <c r="A4" s="4">
        <v>2011</v>
      </c>
      <c r="B4" s="4">
        <f t="shared" ref="B4:B13" si="2">B3+1</f>
        <v>3</v>
      </c>
      <c r="C4" s="13">
        <f>'2011'!E4</f>
        <v>841806.54453813902</v>
      </c>
      <c r="D4" s="14">
        <f t="shared" si="0"/>
        <v>841806.54453813902</v>
      </c>
      <c r="E4" s="24"/>
      <c r="G4" s="25"/>
      <c r="K4" s="29">
        <v>2027</v>
      </c>
      <c r="L4" s="30">
        <f>('Annual CDM Inputs'!C21-'Annual CDM Inputs'!C20)/1000*'Annual CDM Inputs'!G21</f>
        <v>4314.4174952812373</v>
      </c>
      <c r="M4" s="30">
        <f t="shared" si="1"/>
        <v>10675.872779658181</v>
      </c>
      <c r="N4" s="14">
        <f>SUM(L$2:$L4)-M4</f>
        <v>2805.8056494177072</v>
      </c>
    </row>
    <row r="5" spans="1:18" x14ac:dyDescent="0.35">
      <c r="A5" s="4">
        <v>2011</v>
      </c>
      <c r="B5" s="4">
        <f t="shared" si="2"/>
        <v>4</v>
      </c>
      <c r="C5" s="13">
        <f>'2011'!E5</f>
        <v>1122408.7260508519</v>
      </c>
      <c r="D5" s="14">
        <f t="shared" si="0"/>
        <v>1122408.7260508519</v>
      </c>
      <c r="E5" s="24"/>
      <c r="G5" s="25"/>
      <c r="K5" s="29">
        <v>2028</v>
      </c>
      <c r="L5" s="30">
        <f>('Annual CDM Inputs'!C22-'Annual CDM Inputs'!C21)/1000*'Annual CDM Inputs'!G22</f>
        <v>4454.9332751879074</v>
      </c>
      <c r="M5" s="30">
        <f t="shared" si="1"/>
        <v>15000.03559591275</v>
      </c>
      <c r="N5" s="14">
        <f>SUM(L$2:$L5)-M5</f>
        <v>2936.5761083510461</v>
      </c>
    </row>
    <row r="6" spans="1:18" x14ac:dyDescent="0.35">
      <c r="A6" s="4">
        <v>2011</v>
      </c>
      <c r="B6" s="4">
        <f t="shared" si="2"/>
        <v>5</v>
      </c>
      <c r="C6" s="13">
        <f>'2011'!E6</f>
        <v>1403010.9075635651</v>
      </c>
      <c r="D6" s="14">
        <f t="shared" si="0"/>
        <v>1403010.9075635651</v>
      </c>
      <c r="E6" s="24"/>
      <c r="G6" s="25"/>
      <c r="K6" s="29">
        <v>2029</v>
      </c>
      <c r="L6" s="30">
        <f>('Annual CDM Inputs'!C23-'Annual CDM Inputs'!C22)/1000*'Annual CDM Inputs'!G23</f>
        <v>4612.7168102407268</v>
      </c>
      <c r="M6" s="30">
        <f t="shared" si="1"/>
        <v>19464.181314319634</v>
      </c>
      <c r="N6" s="14">
        <f>SUM(L$2:$L6)-M6</f>
        <v>3085.1472001848888</v>
      </c>
    </row>
    <row r="7" spans="1:18" x14ac:dyDescent="0.35">
      <c r="A7" s="4">
        <v>2011</v>
      </c>
      <c r="B7" s="4">
        <f t="shared" si="2"/>
        <v>6</v>
      </c>
      <c r="C7" s="13">
        <f>'2011'!E7</f>
        <v>1683613.089076278</v>
      </c>
      <c r="D7" s="14">
        <f t="shared" si="0"/>
        <v>1683613.089076278</v>
      </c>
      <c r="E7" s="24"/>
      <c r="G7" s="25"/>
      <c r="K7" s="29">
        <v>2030</v>
      </c>
      <c r="L7" s="30">
        <f>('Annual CDM Inputs'!C24-'Annual CDM Inputs'!C23)/1000*'Annual CDM Inputs'!G24</f>
        <v>4789.8651604875267</v>
      </c>
      <c r="M7" s="30">
        <f t="shared" si="1"/>
        <v>24087.23781925306</v>
      </c>
      <c r="N7" s="14">
        <f>SUM(L$2:$L7)-M7</f>
        <v>3251.9558557389901</v>
      </c>
    </row>
    <row r="8" spans="1:18" x14ac:dyDescent="0.35">
      <c r="A8" s="4">
        <v>2011</v>
      </c>
      <c r="B8" s="4">
        <f t="shared" si="2"/>
        <v>7</v>
      </c>
      <c r="C8" s="13">
        <f>'2011'!E8</f>
        <v>1964215.2705889912</v>
      </c>
      <c r="D8" s="14">
        <f t="shared" si="0"/>
        <v>1964215.2705889912</v>
      </c>
      <c r="E8" s="24"/>
      <c r="G8" s="25"/>
    </row>
    <row r="9" spans="1:18" x14ac:dyDescent="0.35">
      <c r="A9" s="4">
        <v>2011</v>
      </c>
      <c r="B9" s="4">
        <f t="shared" si="2"/>
        <v>8</v>
      </c>
      <c r="C9" s="13">
        <f>'2011'!E9</f>
        <v>2244817.4521017037</v>
      </c>
      <c r="D9" s="14">
        <f t="shared" si="0"/>
        <v>2244817.4521017037</v>
      </c>
      <c r="E9" s="24"/>
      <c r="G9" s="25"/>
    </row>
    <row r="10" spans="1:18" x14ac:dyDescent="0.35">
      <c r="A10" s="4">
        <v>2011</v>
      </c>
      <c r="B10" s="4">
        <f t="shared" si="2"/>
        <v>9</v>
      </c>
      <c r="C10" s="13">
        <f>'2011'!E10</f>
        <v>2525419.6336144172</v>
      </c>
      <c r="D10" s="14">
        <f t="shared" si="0"/>
        <v>2525419.6336144172</v>
      </c>
      <c r="E10" s="24"/>
      <c r="G10" s="25"/>
    </row>
    <row r="11" spans="1:18" x14ac:dyDescent="0.35">
      <c r="A11" s="4">
        <v>2011</v>
      </c>
      <c r="B11" s="4">
        <f t="shared" si="2"/>
        <v>10</v>
      </c>
      <c r="C11" s="13">
        <f>'2011'!E11</f>
        <v>2806021.8151271301</v>
      </c>
      <c r="D11" s="14">
        <f t="shared" si="0"/>
        <v>2806021.8151271301</v>
      </c>
      <c r="E11" s="24"/>
      <c r="G11" s="25"/>
    </row>
    <row r="12" spans="1:18" x14ac:dyDescent="0.35">
      <c r="A12" s="4">
        <v>2011</v>
      </c>
      <c r="B12" s="4">
        <f t="shared" si="2"/>
        <v>11</v>
      </c>
      <c r="C12" s="13">
        <f>'2011'!E12</f>
        <v>3086623.9966398431</v>
      </c>
      <c r="D12" s="14">
        <f t="shared" si="0"/>
        <v>3086623.9966398431</v>
      </c>
      <c r="E12" s="24"/>
      <c r="G12" s="25"/>
    </row>
    <row r="13" spans="1:18" x14ac:dyDescent="0.35">
      <c r="A13" s="4">
        <v>2011</v>
      </c>
      <c r="B13" s="4">
        <f t="shared" si="2"/>
        <v>12</v>
      </c>
      <c r="C13" s="13">
        <f>'2011'!E13</f>
        <v>3367226.1781525561</v>
      </c>
      <c r="D13" s="14">
        <f t="shared" si="0"/>
        <v>3367226.1781525561</v>
      </c>
      <c r="E13" s="25">
        <f>AVERAGE(D2:D13)/1000</f>
        <v>1823.9141798326348</v>
      </c>
      <c r="F13" s="25">
        <f>E13-G13</f>
        <v>1618.6016104953965</v>
      </c>
      <c r="G13" s="25">
        <f>E13*SUMIFS('Annual CDM Inputs'!$G$5:$G$24,'Annual CDM Inputs'!$F$5:$F$24,MonthlyVariable!A13)</f>
        <v>205.31256933723839</v>
      </c>
      <c r="H13">
        <v>0</v>
      </c>
      <c r="I13">
        <v>0</v>
      </c>
    </row>
    <row r="14" spans="1:18" x14ac:dyDescent="0.35">
      <c r="A14" s="4">
        <f>A2+1</f>
        <v>2012</v>
      </c>
      <c r="B14" s="4">
        <f>B2</f>
        <v>1</v>
      </c>
      <c r="C14" s="13">
        <f>+'2012'!E2+('2011'!E14-'2011'!E2)</f>
        <v>1732141.8387721197</v>
      </c>
      <c r="D14" s="14">
        <f t="shared" ref="D14:D45" si="3">C14+D2</f>
        <v>2012744.0202848327</v>
      </c>
      <c r="E14" s="25">
        <f t="shared" ref="E14:E77" si="4">AVERAGE(D3:D14)/1000</f>
        <v>1968.2593330636446</v>
      </c>
      <c r="F14" s="25">
        <f t="shared" ref="F14:F77" si="5">E14-G14</f>
        <v>1742.4021775842928</v>
      </c>
      <c r="G14" s="25">
        <f>E14*SUMIFS('Annual CDM Inputs'!$G$5:$G$24,'Annual CDM Inputs'!$F$5:$F$24,MonthlyVariable!A14)</f>
        <v>225.85715547935192</v>
      </c>
      <c r="H14">
        <v>0</v>
      </c>
      <c r="I14">
        <v>0</v>
      </c>
    </row>
    <row r="15" spans="1:18" x14ac:dyDescent="0.35">
      <c r="A15" s="4">
        <f t="shared" ref="A15:A78" si="6">A3+1</f>
        <v>2012</v>
      </c>
      <c r="B15" s="4">
        <f t="shared" ref="B15:B78" si="7">B3</f>
        <v>2</v>
      </c>
      <c r="C15" s="13">
        <f>+'2012'!E3+('2011'!E15-'2011'!E3)</f>
        <v>1640369.4977116047</v>
      </c>
      <c r="D15" s="14">
        <f t="shared" si="3"/>
        <v>2201573.8607370304</v>
      </c>
      <c r="E15" s="25">
        <f t="shared" si="4"/>
        <v>2104.9567912062785</v>
      </c>
      <c r="F15" s="25">
        <f t="shared" si="5"/>
        <v>1863.4136442832601</v>
      </c>
      <c r="G15" s="25">
        <f>E15*SUMIFS('Annual CDM Inputs'!$G$5:$G$24,'Annual CDM Inputs'!$F$5:$F$24,MonthlyVariable!A15)</f>
        <v>241.54314692301841</v>
      </c>
      <c r="H15">
        <v>0</v>
      </c>
      <c r="I15">
        <v>0</v>
      </c>
    </row>
    <row r="16" spans="1:18" x14ac:dyDescent="0.35">
      <c r="A16" s="4">
        <f t="shared" si="6"/>
        <v>2012</v>
      </c>
      <c r="B16" s="4">
        <f t="shared" si="7"/>
        <v>3</v>
      </c>
      <c r="C16" s="13">
        <f>+'2012'!E4+('2011'!E16-'2011'!E4)</f>
        <v>1548597.1566510899</v>
      </c>
      <c r="D16" s="14">
        <f t="shared" si="3"/>
        <v>2390403.7011892288</v>
      </c>
      <c r="E16" s="25">
        <f t="shared" si="4"/>
        <v>2234.0065542605357</v>
      </c>
      <c r="F16" s="25">
        <f t="shared" si="5"/>
        <v>1977.6549865623183</v>
      </c>
      <c r="G16" s="25">
        <f>E16*SUMIFS('Annual CDM Inputs'!$G$5:$G$24,'Annual CDM Inputs'!$F$5:$F$24,MonthlyVariable!A16)</f>
        <v>256.35156769821737</v>
      </c>
      <c r="H16">
        <v>0</v>
      </c>
      <c r="I16">
        <v>0</v>
      </c>
    </row>
    <row r="17" spans="1:9" x14ac:dyDescent="0.35">
      <c r="A17" s="4">
        <f t="shared" si="6"/>
        <v>2012</v>
      </c>
      <c r="B17" s="4">
        <f t="shared" si="7"/>
        <v>4</v>
      </c>
      <c r="C17" s="13">
        <f>+'2012'!E5+('2011'!E17-'2011'!E5)</f>
        <v>1456824.8155905749</v>
      </c>
      <c r="D17" s="14">
        <f t="shared" si="3"/>
        <v>2579233.5416414267</v>
      </c>
      <c r="E17" s="25">
        <f t="shared" si="4"/>
        <v>2355.4086222264168</v>
      </c>
      <c r="F17" s="25">
        <f t="shared" si="5"/>
        <v>2085.1262044214682</v>
      </c>
      <c r="G17" s="25">
        <f>E17*SUMIFS('Annual CDM Inputs'!$G$5:$G$24,'Annual CDM Inputs'!$F$5:$F$24,MonthlyVariable!A17)</f>
        <v>270.28241780494881</v>
      </c>
      <c r="H17">
        <v>0</v>
      </c>
      <c r="I17">
        <v>0</v>
      </c>
    </row>
    <row r="18" spans="1:9" x14ac:dyDescent="0.35">
      <c r="A18" s="4">
        <f t="shared" si="6"/>
        <v>2012</v>
      </c>
      <c r="B18" s="4">
        <f t="shared" si="7"/>
        <v>5</v>
      </c>
      <c r="C18" s="13">
        <f>+'2012'!E6+('2011'!E18-'2011'!E6)</f>
        <v>1365052.4745300598</v>
      </c>
      <c r="D18" s="14">
        <f t="shared" si="3"/>
        <v>2768063.3820936251</v>
      </c>
      <c r="E18" s="25">
        <f t="shared" si="4"/>
        <v>2469.1629951039217</v>
      </c>
      <c r="F18" s="25">
        <f t="shared" si="5"/>
        <v>2185.8272978607088</v>
      </c>
      <c r="G18" s="25">
        <f>E18*SUMIFS('Annual CDM Inputs'!$G$5:$G$24,'Annual CDM Inputs'!$F$5:$F$24,MonthlyVariable!A18)</f>
        <v>283.33569724321279</v>
      </c>
      <c r="H18">
        <v>0</v>
      </c>
      <c r="I18">
        <v>0</v>
      </c>
    </row>
    <row r="19" spans="1:9" x14ac:dyDescent="0.35">
      <c r="A19" s="4">
        <f t="shared" si="6"/>
        <v>2012</v>
      </c>
      <c r="B19" s="4">
        <f t="shared" si="7"/>
        <v>6</v>
      </c>
      <c r="C19" s="13">
        <f>+'2012'!E7+('2011'!E19-'2011'!E7)</f>
        <v>1273280.133469545</v>
      </c>
      <c r="D19" s="14">
        <f t="shared" si="3"/>
        <v>2956893.2225458231</v>
      </c>
      <c r="E19" s="25">
        <f t="shared" si="4"/>
        <v>2575.2696728930505</v>
      </c>
      <c r="F19" s="25">
        <f t="shared" si="5"/>
        <v>2279.7582668800414</v>
      </c>
      <c r="G19" s="25">
        <f>E19*SUMIFS('Annual CDM Inputs'!$G$5:$G$24,'Annual CDM Inputs'!$F$5:$F$24,MonthlyVariable!A19)</f>
        <v>295.51140601300921</v>
      </c>
      <c r="H19">
        <v>0</v>
      </c>
      <c r="I19">
        <v>0</v>
      </c>
    </row>
    <row r="20" spans="1:9" x14ac:dyDescent="0.35">
      <c r="A20" s="4">
        <f t="shared" si="6"/>
        <v>2012</v>
      </c>
      <c r="B20" s="4">
        <f t="shared" si="7"/>
        <v>7</v>
      </c>
      <c r="C20" s="13">
        <f>+'2012'!E8+('2011'!E20-'2011'!E8)</f>
        <v>1181507.79240903</v>
      </c>
      <c r="D20" s="14">
        <f t="shared" si="3"/>
        <v>3145723.062998021</v>
      </c>
      <c r="E20" s="25">
        <f t="shared" si="4"/>
        <v>2673.7286555938031</v>
      </c>
      <c r="F20" s="25">
        <f t="shared" si="5"/>
        <v>2366.9191114794648</v>
      </c>
      <c r="G20" s="25">
        <f>E20*SUMIFS('Annual CDM Inputs'!$G$5:$G$24,'Annual CDM Inputs'!$F$5:$F$24,MonthlyVariable!A20)</f>
        <v>306.80954411433817</v>
      </c>
      <c r="H20">
        <v>0</v>
      </c>
      <c r="I20">
        <v>0</v>
      </c>
    </row>
    <row r="21" spans="1:9" x14ac:dyDescent="0.35">
      <c r="A21" s="4">
        <f t="shared" si="6"/>
        <v>2012</v>
      </c>
      <c r="B21" s="4">
        <f t="shared" si="7"/>
        <v>8</v>
      </c>
      <c r="C21" s="13">
        <f>+'2012'!E9+('2011'!E21-'2011'!E9)</f>
        <v>1089735.4513485155</v>
      </c>
      <c r="D21" s="14">
        <f t="shared" si="3"/>
        <v>3334552.903450219</v>
      </c>
      <c r="E21" s="25">
        <f t="shared" si="4"/>
        <v>2764.5399432061795</v>
      </c>
      <c r="F21" s="25">
        <f t="shared" si="5"/>
        <v>2447.3098316589799</v>
      </c>
      <c r="G21" s="25">
        <f>E21*SUMIFS('Annual CDM Inputs'!$G$5:$G$24,'Annual CDM Inputs'!$F$5:$F$24,MonthlyVariable!A21)</f>
        <v>317.23011154719967</v>
      </c>
      <c r="H21">
        <v>0</v>
      </c>
      <c r="I21">
        <v>0</v>
      </c>
    </row>
    <row r="22" spans="1:9" x14ac:dyDescent="0.35">
      <c r="A22" s="4">
        <f t="shared" si="6"/>
        <v>2012</v>
      </c>
      <c r="B22" s="4">
        <f t="shared" si="7"/>
        <v>9</v>
      </c>
      <c r="C22" s="13">
        <f>+'2012'!E10+('2011'!E22-'2011'!E10)</f>
        <v>997963.1102880002</v>
      </c>
      <c r="D22" s="14">
        <f t="shared" si="3"/>
        <v>3523382.7439024174</v>
      </c>
      <c r="E22" s="25">
        <f t="shared" si="4"/>
        <v>2847.7035357301793</v>
      </c>
      <c r="F22" s="25">
        <f t="shared" si="5"/>
        <v>2520.9304274185856</v>
      </c>
      <c r="G22" s="25">
        <f>E22*SUMIFS('Annual CDM Inputs'!$G$5:$G$24,'Annual CDM Inputs'!$F$5:$F$24,MonthlyVariable!A22)</f>
        <v>326.7731083115936</v>
      </c>
      <c r="H22">
        <v>0</v>
      </c>
      <c r="I22">
        <v>0</v>
      </c>
    </row>
    <row r="23" spans="1:9" x14ac:dyDescent="0.35">
      <c r="A23" s="4">
        <f t="shared" si="6"/>
        <v>2012</v>
      </c>
      <c r="B23" s="4">
        <f t="shared" si="7"/>
        <v>10</v>
      </c>
      <c r="C23" s="13">
        <f>+'2012'!E11+('2011'!E23-'2011'!E11)</f>
        <v>906190.76922748541</v>
      </c>
      <c r="D23" s="14">
        <f t="shared" si="3"/>
        <v>3712212.5843546158</v>
      </c>
      <c r="E23" s="25">
        <f t="shared" si="4"/>
        <v>2923.2194331658034</v>
      </c>
      <c r="F23" s="25">
        <f t="shared" si="5"/>
        <v>2587.7808987582835</v>
      </c>
      <c r="G23" s="25">
        <f>E23*SUMIFS('Annual CDM Inputs'!$G$5:$G$24,'Annual CDM Inputs'!$F$5:$F$24,MonthlyVariable!A23)</f>
        <v>335.43853440752002</v>
      </c>
      <c r="H23">
        <v>0</v>
      </c>
      <c r="I23">
        <v>0</v>
      </c>
    </row>
    <row r="24" spans="1:9" x14ac:dyDescent="0.35">
      <c r="A24" s="4">
        <f t="shared" si="6"/>
        <v>2012</v>
      </c>
      <c r="B24" s="4">
        <f t="shared" si="7"/>
        <v>11</v>
      </c>
      <c r="C24" s="13">
        <f>+'2012'!E12+('2011'!E24-'2011'!E12)</f>
        <v>814418.42816697038</v>
      </c>
      <c r="D24" s="14">
        <f t="shared" si="3"/>
        <v>3901042.4248068137</v>
      </c>
      <c r="E24" s="25">
        <f t="shared" si="4"/>
        <v>2991.0876355130508</v>
      </c>
      <c r="F24" s="25">
        <f t="shared" si="5"/>
        <v>2647.861245678072</v>
      </c>
      <c r="G24" s="25">
        <f>E24*SUMIFS('Annual CDM Inputs'!$G$5:$G$24,'Annual CDM Inputs'!$F$5:$F$24,MonthlyVariable!A24)</f>
        <v>343.22638983497899</v>
      </c>
      <c r="H24">
        <v>0</v>
      </c>
      <c r="I24">
        <v>0</v>
      </c>
    </row>
    <row r="25" spans="1:9" x14ac:dyDescent="0.35">
      <c r="A25" s="4">
        <f t="shared" si="6"/>
        <v>2012</v>
      </c>
      <c r="B25" s="4">
        <f t="shared" si="7"/>
        <v>12</v>
      </c>
      <c r="C25" s="13">
        <f>+'2012'!E13+('2011'!E25-'2011'!E13)</f>
        <v>722646.08710645558</v>
      </c>
      <c r="D25" s="14">
        <f t="shared" si="3"/>
        <v>4089872.2652590116</v>
      </c>
      <c r="E25" s="25">
        <f t="shared" si="4"/>
        <v>3051.3081427719226</v>
      </c>
      <c r="F25" s="25">
        <f t="shared" si="5"/>
        <v>2701.1714681779522</v>
      </c>
      <c r="G25" s="25">
        <f>E25*SUMIFS('Annual CDM Inputs'!$G$5:$G$24,'Annual CDM Inputs'!$F$5:$F$24,MonthlyVariable!A25)</f>
        <v>350.13667459397044</v>
      </c>
      <c r="H25">
        <v>0</v>
      </c>
      <c r="I25">
        <v>0</v>
      </c>
    </row>
    <row r="26" spans="1:9" x14ac:dyDescent="0.35">
      <c r="A26" s="4">
        <f t="shared" si="6"/>
        <v>2013</v>
      </c>
      <c r="B26" s="4">
        <f t="shared" si="7"/>
        <v>1</v>
      </c>
      <c r="C26" s="13">
        <f>+'2013'!E2+('2012'!E14-'2012'!E2)</f>
        <v>2504950.4921801486</v>
      </c>
      <c r="D26" s="14">
        <f t="shared" si="3"/>
        <v>4517694.5124649815</v>
      </c>
      <c r="E26" s="25">
        <f t="shared" si="4"/>
        <v>3260.0540171202683</v>
      </c>
      <c r="F26" s="25">
        <f t="shared" si="5"/>
        <v>2878.7101841704084</v>
      </c>
      <c r="G26" s="25">
        <f>E26*SUMIFS('Annual CDM Inputs'!$G$5:$G$24,'Annual CDM Inputs'!$F$5:$F$24,MonthlyVariable!A26)</f>
        <v>381.34383294986003</v>
      </c>
      <c r="H26">
        <v>0</v>
      </c>
      <c r="I26">
        <v>0</v>
      </c>
    </row>
    <row r="27" spans="1:9" x14ac:dyDescent="0.35">
      <c r="A27" s="4">
        <f t="shared" si="6"/>
        <v>2013</v>
      </c>
      <c r="B27" s="4">
        <f t="shared" si="7"/>
        <v>2</v>
      </c>
      <c r="C27" s="13">
        <f>+'2013'!E3+('2012'!E15-'2012'!E3)</f>
        <v>2555113.0584817221</v>
      </c>
      <c r="D27" s="14">
        <f t="shared" si="3"/>
        <v>4756686.9192187525</v>
      </c>
      <c r="E27" s="25">
        <f t="shared" si="4"/>
        <v>3472.9801053270785</v>
      </c>
      <c r="F27" s="25">
        <f>E27-G27</f>
        <v>3066.7293075890921</v>
      </c>
      <c r="G27" s="25">
        <f>E27*SUMIFS('Annual CDM Inputs'!$G$5:$G$24,'Annual CDM Inputs'!$F$5:$F$24,MonthlyVariable!A27)</f>
        <v>406.25079773798655</v>
      </c>
      <c r="H27">
        <v>0</v>
      </c>
      <c r="I27">
        <v>0</v>
      </c>
    </row>
    <row r="28" spans="1:9" x14ac:dyDescent="0.35">
      <c r="A28" s="4">
        <f t="shared" si="6"/>
        <v>2013</v>
      </c>
      <c r="B28" s="4">
        <f t="shared" si="7"/>
        <v>3</v>
      </c>
      <c r="C28" s="13">
        <f>+'2013'!E4+('2012'!E16-'2012'!E4)</f>
        <v>2605275.6247832952</v>
      </c>
      <c r="D28" s="14">
        <f t="shared" si="3"/>
        <v>4995679.3259725235</v>
      </c>
      <c r="E28" s="25">
        <f t="shared" si="4"/>
        <v>3690.0864073923526</v>
      </c>
      <c r="F28" s="25">
        <f t="shared" si="5"/>
        <v>3258.4396656140661</v>
      </c>
      <c r="G28" s="25">
        <f>E28*SUMIFS('Annual CDM Inputs'!$G$5:$G$24,'Annual CDM Inputs'!$F$5:$F$24,MonthlyVariable!A28)</f>
        <v>431.64674177828658</v>
      </c>
      <c r="H28">
        <v>0</v>
      </c>
      <c r="I28">
        <v>0</v>
      </c>
    </row>
    <row r="29" spans="1:9" x14ac:dyDescent="0.35">
      <c r="A29" s="4">
        <f t="shared" si="6"/>
        <v>2013</v>
      </c>
      <c r="B29" s="4">
        <f t="shared" si="7"/>
        <v>4</v>
      </c>
      <c r="C29" s="13">
        <f>+'2013'!E5+('2012'!E17-'2012'!E5)</f>
        <v>2655438.1910848687</v>
      </c>
      <c r="D29" s="14">
        <f t="shared" si="3"/>
        <v>5234671.7327262955</v>
      </c>
      <c r="E29" s="25">
        <f t="shared" si="4"/>
        <v>3911.3729233160916</v>
      </c>
      <c r="F29" s="25">
        <f t="shared" si="5"/>
        <v>3453.8412582453311</v>
      </c>
      <c r="G29" s="25">
        <f>E29*SUMIFS('Annual CDM Inputs'!$G$5:$G$24,'Annual CDM Inputs'!$F$5:$F$24,MonthlyVariable!A29)</f>
        <v>457.53166507076031</v>
      </c>
      <c r="H29">
        <v>0</v>
      </c>
      <c r="I29">
        <v>0</v>
      </c>
    </row>
    <row r="30" spans="1:9" x14ac:dyDescent="0.35">
      <c r="A30" s="4">
        <f t="shared" si="6"/>
        <v>2013</v>
      </c>
      <c r="B30" s="4">
        <f t="shared" si="7"/>
        <v>5</v>
      </c>
      <c r="C30" s="13">
        <f>+'2013'!E6+('2012'!E18-'2012'!E6)</f>
        <v>2705600.7573864418</v>
      </c>
      <c r="D30" s="14">
        <f t="shared" si="3"/>
        <v>5473664.1394800674</v>
      </c>
      <c r="E30" s="25">
        <f t="shared" si="4"/>
        <v>4136.8396530982955</v>
      </c>
      <c r="F30" s="25">
        <f t="shared" si="5"/>
        <v>3652.9340854828879</v>
      </c>
      <c r="G30" s="25">
        <f>E30*SUMIFS('Annual CDM Inputs'!$G$5:$G$24,'Annual CDM Inputs'!$F$5:$F$24,MonthlyVariable!A30)</f>
        <v>483.90556761540762</v>
      </c>
      <c r="H30">
        <v>0</v>
      </c>
      <c r="I30">
        <v>0</v>
      </c>
    </row>
    <row r="31" spans="1:9" x14ac:dyDescent="0.35">
      <c r="A31" s="4">
        <f t="shared" si="6"/>
        <v>2013</v>
      </c>
      <c r="B31" s="4">
        <f t="shared" si="7"/>
        <v>6</v>
      </c>
      <c r="C31" s="13">
        <f>+'2013'!E7+('2012'!E19-'2012'!E7)</f>
        <v>2755763.3236880153</v>
      </c>
      <c r="D31" s="14">
        <f t="shared" si="3"/>
        <v>5712656.5462338384</v>
      </c>
      <c r="E31" s="25">
        <f t="shared" si="4"/>
        <v>4366.4865967389633</v>
      </c>
      <c r="F31" s="25">
        <f t="shared" si="5"/>
        <v>3855.7181473267347</v>
      </c>
      <c r="G31" s="25">
        <f>E31*SUMIFS('Annual CDM Inputs'!$G$5:$G$24,'Annual CDM Inputs'!$F$5:$F$24,MonthlyVariable!A31)</f>
        <v>510.76844941222845</v>
      </c>
      <c r="H31">
        <v>0</v>
      </c>
      <c r="I31">
        <v>0</v>
      </c>
    </row>
    <row r="32" spans="1:9" x14ac:dyDescent="0.35">
      <c r="A32" s="4">
        <f t="shared" si="6"/>
        <v>2013</v>
      </c>
      <c r="B32" s="4">
        <f t="shared" si="7"/>
        <v>7</v>
      </c>
      <c r="C32" s="13">
        <f>+'2013'!E8+('2012'!E20-'2012'!E8)</f>
        <v>2805925.8899895884</v>
      </c>
      <c r="D32" s="14">
        <f t="shared" si="3"/>
        <v>5951648.9529876094</v>
      </c>
      <c r="E32" s="25">
        <f t="shared" si="4"/>
        <v>4600.3137542380964</v>
      </c>
      <c r="F32" s="25">
        <f t="shared" si="5"/>
        <v>4062.1934437768732</v>
      </c>
      <c r="G32" s="25">
        <f>E32*SUMIFS('Annual CDM Inputs'!$G$5:$G$24,'Annual CDM Inputs'!$F$5:$F$24,MonthlyVariable!A32)</f>
        <v>538.12031046122297</v>
      </c>
      <c r="H32">
        <v>0</v>
      </c>
      <c r="I32">
        <v>0</v>
      </c>
    </row>
    <row r="33" spans="1:9" x14ac:dyDescent="0.35">
      <c r="A33" s="4">
        <f t="shared" si="6"/>
        <v>2013</v>
      </c>
      <c r="B33" s="4">
        <f t="shared" si="7"/>
        <v>8</v>
      </c>
      <c r="C33" s="13">
        <f>+'2013'!E9+('2012'!E21-'2012'!E9)</f>
        <v>2856088.4562911624</v>
      </c>
      <c r="D33" s="14">
        <f t="shared" si="3"/>
        <v>6190641.3597413814</v>
      </c>
      <c r="E33" s="25">
        <f t="shared" si="4"/>
        <v>4838.321125595693</v>
      </c>
      <c r="F33" s="25">
        <f t="shared" si="5"/>
        <v>4272.3599748333017</v>
      </c>
      <c r="G33" s="25">
        <f>E33*SUMIFS('Annual CDM Inputs'!$G$5:$G$24,'Annual CDM Inputs'!$F$5:$F$24,MonthlyVariable!A33)</f>
        <v>565.96115076239096</v>
      </c>
      <c r="H33">
        <v>0</v>
      </c>
      <c r="I33">
        <v>0</v>
      </c>
    </row>
    <row r="34" spans="1:9" x14ac:dyDescent="0.35">
      <c r="A34" s="4">
        <f t="shared" si="6"/>
        <v>2013</v>
      </c>
      <c r="B34" s="4">
        <f t="shared" si="7"/>
        <v>9</v>
      </c>
      <c r="C34" s="13">
        <f>+'2013'!E10+('2012'!E22-'2012'!E10)</f>
        <v>2906251.0225927355</v>
      </c>
      <c r="D34" s="14">
        <f t="shared" si="3"/>
        <v>6429633.7664951533</v>
      </c>
      <c r="E34" s="25">
        <f t="shared" si="4"/>
        <v>5080.5087108117541</v>
      </c>
      <c r="F34" s="25">
        <f t="shared" si="5"/>
        <v>4486.2177404960212</v>
      </c>
      <c r="G34" s="25">
        <f>E34*SUMIFS('Annual CDM Inputs'!$G$5:$G$24,'Annual CDM Inputs'!$F$5:$F$24,MonthlyVariable!A34)</f>
        <v>594.29097031573258</v>
      </c>
      <c r="H34">
        <v>0</v>
      </c>
      <c r="I34">
        <v>0</v>
      </c>
    </row>
    <row r="35" spans="1:9" x14ac:dyDescent="0.35">
      <c r="A35" s="4">
        <f t="shared" si="6"/>
        <v>2013</v>
      </c>
      <c r="B35" s="4">
        <f t="shared" si="7"/>
        <v>10</v>
      </c>
      <c r="C35" s="13">
        <f>+'2013'!E11+('2012'!E23-'2012'!E11)</f>
        <v>2956413.5888943085</v>
      </c>
      <c r="D35" s="14">
        <f t="shared" si="3"/>
        <v>6668626.1732489243</v>
      </c>
      <c r="E35" s="25">
        <f t="shared" si="4"/>
        <v>5326.8765098862796</v>
      </c>
      <c r="F35" s="25">
        <f t="shared" si="5"/>
        <v>4703.7667407650315</v>
      </c>
      <c r="G35" s="25">
        <f>E35*SUMIFS('Annual CDM Inputs'!$G$5:$G$24,'Annual CDM Inputs'!$F$5:$F$24,MonthlyVariable!A35)</f>
        <v>623.10976912124772</v>
      </c>
      <c r="H35">
        <v>0</v>
      </c>
      <c r="I35">
        <v>0</v>
      </c>
    </row>
    <row r="36" spans="1:9" x14ac:dyDescent="0.35">
      <c r="A36" s="4">
        <f t="shared" si="6"/>
        <v>2013</v>
      </c>
      <c r="B36" s="4">
        <f t="shared" si="7"/>
        <v>11</v>
      </c>
      <c r="C36" s="13">
        <f>+'2013'!E12+('2012'!E24-'2012'!E12)</f>
        <v>3006576.1551958825</v>
      </c>
      <c r="D36" s="14">
        <f t="shared" si="3"/>
        <v>6907618.5800026963</v>
      </c>
      <c r="E36" s="25">
        <f t="shared" si="4"/>
        <v>5577.4245228192704</v>
      </c>
      <c r="F36" s="25">
        <f t="shared" si="5"/>
        <v>4925.0069756403336</v>
      </c>
      <c r="G36" s="25">
        <f>E36*SUMIFS('Annual CDM Inputs'!$G$5:$G$24,'Annual CDM Inputs'!$F$5:$F$24,MonthlyVariable!A36)</f>
        <v>652.41754717893662</v>
      </c>
      <c r="H36">
        <v>0</v>
      </c>
      <c r="I36">
        <v>0</v>
      </c>
    </row>
    <row r="37" spans="1:9" x14ac:dyDescent="0.35">
      <c r="A37" s="4">
        <f t="shared" si="6"/>
        <v>2013</v>
      </c>
      <c r="B37" s="4">
        <f t="shared" si="7"/>
        <v>12</v>
      </c>
      <c r="C37" s="13">
        <f>+'2013'!E13+('2012'!E25-'2012'!E13)</f>
        <v>3056738.7214974556</v>
      </c>
      <c r="D37" s="14">
        <f t="shared" si="3"/>
        <v>7146610.9867564673</v>
      </c>
      <c r="E37" s="25">
        <f t="shared" si="4"/>
        <v>5832.1527496107246</v>
      </c>
      <c r="F37" s="25">
        <f t="shared" si="5"/>
        <v>5149.9384451219257</v>
      </c>
      <c r="G37" s="25">
        <f>E37*SUMIFS('Annual CDM Inputs'!$G$5:$G$24,'Annual CDM Inputs'!$F$5:$F$24,MonthlyVariable!A37)</f>
        <v>682.21430448879892</v>
      </c>
      <c r="H37">
        <v>0</v>
      </c>
      <c r="I37">
        <v>0</v>
      </c>
    </row>
    <row r="38" spans="1:9" x14ac:dyDescent="0.35">
      <c r="A38" s="4">
        <f t="shared" si="6"/>
        <v>2014</v>
      </c>
      <c r="B38" s="4">
        <f t="shared" si="7"/>
        <v>1</v>
      </c>
      <c r="C38" s="13">
        <f>+'2014'!E2+('2013'!E14-'2013'!E2)</f>
        <v>3126101.2225982193</v>
      </c>
      <c r="D38" s="14">
        <f t="shared" si="3"/>
        <v>7643795.7350632008</v>
      </c>
      <c r="E38" s="25">
        <f t="shared" si="4"/>
        <v>6092.6611848272423</v>
      </c>
      <c r="F38" s="25">
        <f t="shared" si="5"/>
        <v>5366.1549338851628</v>
      </c>
      <c r="G38" s="25">
        <f>E38*SUMIFS('Annual CDM Inputs'!$G$5:$G$24,'Annual CDM Inputs'!$F$5:$F$24,MonthlyVariable!A38)</f>
        <v>726.50625094207953</v>
      </c>
      <c r="H38">
        <v>0</v>
      </c>
      <c r="I38">
        <v>0</v>
      </c>
    </row>
    <row r="39" spans="1:9" x14ac:dyDescent="0.35">
      <c r="A39" s="4">
        <f t="shared" si="6"/>
        <v>2014</v>
      </c>
      <c r="B39" s="4">
        <f t="shared" si="7"/>
        <v>2</v>
      </c>
      <c r="C39" s="13">
        <f>+'2014'!E3+('2013'!E15-'2013'!E3)</f>
        <v>3145301.1573974094</v>
      </c>
      <c r="D39" s="14">
        <f t="shared" si="3"/>
        <v>7901988.0766161624</v>
      </c>
      <c r="E39" s="25">
        <f t="shared" si="4"/>
        <v>6354.7696146103599</v>
      </c>
      <c r="F39" s="25">
        <f t="shared" si="5"/>
        <v>5597.0088089038918</v>
      </c>
      <c r="G39" s="25">
        <f>E39*SUMIFS('Annual CDM Inputs'!$G$5:$G$24,'Annual CDM Inputs'!$F$5:$F$24,MonthlyVariable!A39)</f>
        <v>757.7608057064682</v>
      </c>
      <c r="H39">
        <v>0</v>
      </c>
      <c r="I39">
        <v>0</v>
      </c>
    </row>
    <row r="40" spans="1:9" x14ac:dyDescent="0.35">
      <c r="A40" s="4">
        <f t="shared" si="6"/>
        <v>2014</v>
      </c>
      <c r="B40" s="4">
        <f t="shared" si="7"/>
        <v>3</v>
      </c>
      <c r="C40" s="13">
        <f>+'2014'!E4+('2013'!E16-'2013'!E4)</f>
        <v>3164501.0921965996</v>
      </c>
      <c r="D40" s="14">
        <f t="shared" si="3"/>
        <v>8160180.4181691231</v>
      </c>
      <c r="E40" s="25">
        <f t="shared" si="4"/>
        <v>6618.4780389600764</v>
      </c>
      <c r="F40" s="25">
        <f t="shared" si="5"/>
        <v>5829.2718905857328</v>
      </c>
      <c r="G40" s="25">
        <f>E40*SUMIFS('Annual CDM Inputs'!$G$5:$G$24,'Annual CDM Inputs'!$F$5:$F$24,MonthlyVariable!A40)</f>
        <v>789.20614837434346</v>
      </c>
      <c r="H40">
        <v>0</v>
      </c>
      <c r="I40">
        <v>0</v>
      </c>
    </row>
    <row r="41" spans="1:9" x14ac:dyDescent="0.35">
      <c r="A41" s="4">
        <f t="shared" si="6"/>
        <v>2014</v>
      </c>
      <c r="B41" s="4">
        <f t="shared" si="7"/>
        <v>4</v>
      </c>
      <c r="C41" s="13">
        <f>+'2014'!E5+('2013'!E17-'2013'!E5)</f>
        <v>3183701.0269957893</v>
      </c>
      <c r="D41" s="14">
        <f t="shared" si="3"/>
        <v>8418372.7597220838</v>
      </c>
      <c r="E41" s="25">
        <f t="shared" si="4"/>
        <v>6883.786457876392</v>
      </c>
      <c r="F41" s="25">
        <f t="shared" si="5"/>
        <v>6062.9441789306866</v>
      </c>
      <c r="G41" s="25">
        <f>E41*SUMIFS('Annual CDM Inputs'!$G$5:$G$24,'Annual CDM Inputs'!$F$5:$F$24,MonthlyVariable!A41)</f>
        <v>820.8422789457054</v>
      </c>
      <c r="H41">
        <v>0</v>
      </c>
      <c r="I41">
        <v>0</v>
      </c>
    </row>
    <row r="42" spans="1:9" x14ac:dyDescent="0.35">
      <c r="A42" s="4">
        <f t="shared" si="6"/>
        <v>2014</v>
      </c>
      <c r="B42" s="4">
        <f t="shared" si="7"/>
        <v>5</v>
      </c>
      <c r="C42" s="13">
        <f>+'2014'!E6+('2013'!E18-'2013'!E6)</f>
        <v>3202900.9617949799</v>
      </c>
      <c r="D42" s="14">
        <f t="shared" si="3"/>
        <v>8676565.1012750473</v>
      </c>
      <c r="E42" s="25">
        <f t="shared" si="4"/>
        <v>7150.6948713593074</v>
      </c>
      <c r="F42" s="25">
        <f t="shared" si="5"/>
        <v>6298.0256739387532</v>
      </c>
      <c r="G42" s="25">
        <f>E42*SUMIFS('Annual CDM Inputs'!$G$5:$G$24,'Annual CDM Inputs'!$F$5:$F$24,MonthlyVariable!A42)</f>
        <v>852.66919742055404</v>
      </c>
      <c r="H42">
        <v>0</v>
      </c>
      <c r="I42">
        <v>0</v>
      </c>
    </row>
    <row r="43" spans="1:9" x14ac:dyDescent="0.35">
      <c r="A43" s="4">
        <f t="shared" si="6"/>
        <v>2014</v>
      </c>
      <c r="B43" s="4">
        <f t="shared" si="7"/>
        <v>6</v>
      </c>
      <c r="C43" s="13">
        <f>+'2014'!E7+('2013'!E19-'2013'!E7)</f>
        <v>3222100.8965941695</v>
      </c>
      <c r="D43" s="14">
        <f t="shared" si="3"/>
        <v>8934757.442828007</v>
      </c>
      <c r="E43" s="25">
        <f t="shared" si="4"/>
        <v>7419.2032794088227</v>
      </c>
      <c r="F43" s="25">
        <f t="shared" si="5"/>
        <v>6534.5163756099337</v>
      </c>
      <c r="G43" s="25">
        <f>E43*SUMIFS('Annual CDM Inputs'!$G$5:$G$24,'Annual CDM Inputs'!$F$5:$F$24,MonthlyVariable!A43)</f>
        <v>884.68690379888938</v>
      </c>
      <c r="H43">
        <v>0</v>
      </c>
      <c r="I43">
        <v>0</v>
      </c>
    </row>
    <row r="44" spans="1:9" x14ac:dyDescent="0.35">
      <c r="A44" s="4">
        <f t="shared" si="6"/>
        <v>2014</v>
      </c>
      <c r="B44" s="4">
        <f t="shared" si="7"/>
        <v>7</v>
      </c>
      <c r="C44" s="13">
        <f>+'2014'!E8+('2013'!E20-'2013'!E8)</f>
        <v>3241300.8313933602</v>
      </c>
      <c r="D44" s="14">
        <f t="shared" si="3"/>
        <v>9192949.7843809687</v>
      </c>
      <c r="E44" s="25">
        <f t="shared" si="4"/>
        <v>7689.3116820249361</v>
      </c>
      <c r="F44" s="25">
        <f t="shared" si="5"/>
        <v>6772.4162839442251</v>
      </c>
      <c r="G44" s="25">
        <f>E44*SUMIFS('Annual CDM Inputs'!$G$5:$G$24,'Annual CDM Inputs'!$F$5:$F$24,MonthlyVariable!A44)</f>
        <v>916.89539808071117</v>
      </c>
      <c r="H44">
        <v>0</v>
      </c>
      <c r="I44">
        <v>0</v>
      </c>
    </row>
    <row r="45" spans="1:9" x14ac:dyDescent="0.35">
      <c r="A45" s="4">
        <f t="shared" si="6"/>
        <v>2014</v>
      </c>
      <c r="B45" s="4">
        <f t="shared" si="7"/>
        <v>8</v>
      </c>
      <c r="C45" s="13">
        <f>+'2014'!E9+('2013'!E21-'2013'!E9)</f>
        <v>3260500.7661925498</v>
      </c>
      <c r="D45" s="14">
        <f t="shared" si="3"/>
        <v>9451142.1259339303</v>
      </c>
      <c r="E45" s="25">
        <f t="shared" si="4"/>
        <v>7961.0200792076475</v>
      </c>
      <c r="F45" s="25">
        <f t="shared" si="5"/>
        <v>7011.7253989416276</v>
      </c>
      <c r="G45" s="25">
        <f>E45*SUMIFS('Annual CDM Inputs'!$G$5:$G$24,'Annual CDM Inputs'!$F$5:$F$24,MonthlyVariable!A45)</f>
        <v>949.29468026601967</v>
      </c>
      <c r="H45">
        <v>0</v>
      </c>
      <c r="I45">
        <v>0</v>
      </c>
    </row>
    <row r="46" spans="1:9" x14ac:dyDescent="0.35">
      <c r="A46" s="4">
        <f t="shared" si="6"/>
        <v>2014</v>
      </c>
      <c r="B46" s="4">
        <f t="shared" si="7"/>
        <v>9</v>
      </c>
      <c r="C46" s="13">
        <f>+'2014'!E10+('2013'!E22-'2013'!E10)</f>
        <v>3279700.70099174</v>
      </c>
      <c r="D46" s="14">
        <f t="shared" ref="D46:D77" si="8">C46+D34</f>
        <v>9709334.4674868938</v>
      </c>
      <c r="E46" s="25">
        <f t="shared" si="4"/>
        <v>8234.328470956958</v>
      </c>
      <c r="F46" s="25">
        <f t="shared" si="5"/>
        <v>7252.443720602143</v>
      </c>
      <c r="G46" s="25">
        <f>E46*SUMIFS('Annual CDM Inputs'!$G$5:$G$24,'Annual CDM Inputs'!$F$5:$F$24,MonthlyVariable!A46)</f>
        <v>981.88475035481463</v>
      </c>
      <c r="H46">
        <v>0</v>
      </c>
      <c r="I46">
        <v>0</v>
      </c>
    </row>
    <row r="47" spans="1:9" x14ac:dyDescent="0.35">
      <c r="A47" s="4">
        <f t="shared" si="6"/>
        <v>2014</v>
      </c>
      <c r="B47" s="4">
        <f t="shared" si="7"/>
        <v>10</v>
      </c>
      <c r="C47" s="13">
        <f>+'2014'!E11+('2013'!E23-'2013'!E11)</f>
        <v>3298900.6357909301</v>
      </c>
      <c r="D47" s="14">
        <f t="shared" si="8"/>
        <v>9967526.8090398535</v>
      </c>
      <c r="E47" s="25">
        <f t="shared" si="4"/>
        <v>8509.2368572728683</v>
      </c>
      <c r="F47" s="25">
        <f t="shared" si="5"/>
        <v>7494.5712489257721</v>
      </c>
      <c r="G47" s="25">
        <f>E47*SUMIFS('Annual CDM Inputs'!$G$5:$G$24,'Annual CDM Inputs'!$F$5:$F$24,MonthlyVariable!A47)</f>
        <v>1014.6656083470964</v>
      </c>
      <c r="H47">
        <v>0</v>
      </c>
      <c r="I47">
        <v>0</v>
      </c>
    </row>
    <row r="48" spans="1:9" x14ac:dyDescent="0.35">
      <c r="A48" s="4">
        <f t="shared" si="6"/>
        <v>2014</v>
      </c>
      <c r="B48" s="4">
        <f t="shared" si="7"/>
        <v>11</v>
      </c>
      <c r="C48" s="13">
        <f>+'2014'!E12+('2013'!E24-'2013'!E12)</f>
        <v>3318100.5705901203</v>
      </c>
      <c r="D48" s="14">
        <f t="shared" si="8"/>
        <v>10225719.150592817</v>
      </c>
      <c r="E48" s="25">
        <f t="shared" si="4"/>
        <v>8785.7452381553776</v>
      </c>
      <c r="F48" s="25">
        <f t="shared" si="5"/>
        <v>7738.1079839125123</v>
      </c>
      <c r="G48" s="25">
        <f>E48*SUMIFS('Annual CDM Inputs'!$G$5:$G$24,'Annual CDM Inputs'!$F$5:$F$24,MonthlyVariable!A48)</f>
        <v>1047.6372542428649</v>
      </c>
      <c r="H48">
        <v>0</v>
      </c>
      <c r="I48">
        <v>0</v>
      </c>
    </row>
    <row r="49" spans="1:9" x14ac:dyDescent="0.35">
      <c r="A49" s="4">
        <f t="shared" si="6"/>
        <v>2014</v>
      </c>
      <c r="B49" s="4">
        <f t="shared" si="7"/>
        <v>12</v>
      </c>
      <c r="C49" s="13">
        <f>+'2014'!E13+('2013'!E25-'2013'!E13)</f>
        <v>3337300.5053893104</v>
      </c>
      <c r="D49" s="14">
        <f t="shared" si="8"/>
        <v>10483911.492145777</v>
      </c>
      <c r="E49" s="25">
        <f t="shared" si="4"/>
        <v>9063.8536136044877</v>
      </c>
      <c r="F49" s="25">
        <f t="shared" si="5"/>
        <v>7983.053925562368</v>
      </c>
      <c r="G49" s="25">
        <f>E49*SUMIFS('Annual CDM Inputs'!$G$5:$G$24,'Annual CDM Inputs'!$F$5:$F$24,MonthlyVariable!A49)</f>
        <v>1080.7996880421199</v>
      </c>
      <c r="H49">
        <v>0</v>
      </c>
      <c r="I49">
        <v>0</v>
      </c>
    </row>
    <row r="50" spans="1:9" x14ac:dyDescent="0.35">
      <c r="A50" s="4">
        <f t="shared" si="6"/>
        <v>2015</v>
      </c>
      <c r="B50" s="4">
        <f t="shared" si="7"/>
        <v>1</v>
      </c>
      <c r="C50" s="13">
        <f>+'2015'!E2+('2014'!E14-'2014'!E2)</f>
        <v>3341403.8678663084</v>
      </c>
      <c r="D50" s="14">
        <f t="shared" si="8"/>
        <v>10985199.60292951</v>
      </c>
      <c r="E50" s="25">
        <f t="shared" si="4"/>
        <v>9342.3039359266822</v>
      </c>
      <c r="F50" s="25">
        <f t="shared" si="5"/>
        <v>8206.7004509817307</v>
      </c>
      <c r="G50" s="25">
        <f>E50*SUMIFS('Annual CDM Inputs'!$G$5:$G$24,'Annual CDM Inputs'!$F$5:$F$24,MonthlyVariable!A50)</f>
        <v>1135.6034849449525</v>
      </c>
      <c r="H50">
        <v>0</v>
      </c>
      <c r="I50">
        <v>0</v>
      </c>
    </row>
    <row r="51" spans="1:9" x14ac:dyDescent="0.35">
      <c r="A51" s="4">
        <f t="shared" si="6"/>
        <v>2015</v>
      </c>
      <c r="B51" s="4">
        <f t="shared" si="7"/>
        <v>2</v>
      </c>
      <c r="C51" s="13">
        <f>+'2015'!E3+('2014'!E15-'2014'!E3)</f>
        <v>3326307.2955441158</v>
      </c>
      <c r="D51" s="14">
        <f t="shared" si="8"/>
        <v>11228295.372160278</v>
      </c>
      <c r="E51" s="25">
        <f t="shared" si="4"/>
        <v>9619.4962105553586</v>
      </c>
      <c r="F51" s="25">
        <f t="shared" si="5"/>
        <v>8450.1986266785971</v>
      </c>
      <c r="G51" s="25">
        <f>E51*SUMIFS('Annual CDM Inputs'!$G$5:$G$24,'Annual CDM Inputs'!$F$5:$F$24,MonthlyVariable!A51)</f>
        <v>1169.2975838767616</v>
      </c>
      <c r="H51">
        <v>0</v>
      </c>
      <c r="I51">
        <v>0</v>
      </c>
    </row>
    <row r="52" spans="1:9" x14ac:dyDescent="0.35">
      <c r="A52" s="4">
        <f t="shared" si="6"/>
        <v>2015</v>
      </c>
      <c r="B52" s="4">
        <f t="shared" si="7"/>
        <v>3</v>
      </c>
      <c r="C52" s="13">
        <f>+'2015'!E4+('2014'!E16-'2014'!E4)</f>
        <v>3311210.7232219232</v>
      </c>
      <c r="D52" s="14">
        <f t="shared" si="8"/>
        <v>11471391.141391046</v>
      </c>
      <c r="E52" s="25">
        <f t="shared" si="4"/>
        <v>9895.4304374905169</v>
      </c>
      <c r="F52" s="25">
        <f t="shared" si="5"/>
        <v>8692.5916766329756</v>
      </c>
      <c r="G52" s="25">
        <f>E52*SUMIFS('Annual CDM Inputs'!$G$5:$G$24,'Annual CDM Inputs'!$F$5:$F$24,MonthlyVariable!A52)</f>
        <v>1202.8387608575417</v>
      </c>
      <c r="H52">
        <v>0</v>
      </c>
      <c r="I52">
        <v>0</v>
      </c>
    </row>
    <row r="53" spans="1:9" x14ac:dyDescent="0.35">
      <c r="A53" s="4">
        <f t="shared" si="6"/>
        <v>2015</v>
      </c>
      <c r="B53" s="4">
        <f t="shared" si="7"/>
        <v>4</v>
      </c>
      <c r="C53" s="13">
        <f>+'2015'!E5+('2014'!E17-'2014'!E5)</f>
        <v>3296114.1508997316</v>
      </c>
      <c r="D53" s="14">
        <f t="shared" si="8"/>
        <v>11714486.910621814</v>
      </c>
      <c r="E53" s="25">
        <f t="shared" si="4"/>
        <v>10170.106616732164</v>
      </c>
      <c r="F53" s="25">
        <f t="shared" si="5"/>
        <v>8933.8796008448699</v>
      </c>
      <c r="G53" s="25">
        <f>E53*SUMIFS('Annual CDM Inputs'!$G$5:$G$24,'Annual CDM Inputs'!$F$5:$F$24,MonthlyVariable!A53)</f>
        <v>1236.2270158872941</v>
      </c>
      <c r="H53">
        <v>0</v>
      </c>
      <c r="I53">
        <v>0</v>
      </c>
    </row>
    <row r="54" spans="1:9" x14ac:dyDescent="0.35">
      <c r="A54" s="4">
        <f t="shared" si="6"/>
        <v>2015</v>
      </c>
      <c r="B54" s="4">
        <f t="shared" si="7"/>
        <v>5</v>
      </c>
      <c r="C54" s="13">
        <f>+'2015'!E6+('2014'!E18-'2014'!E6)</f>
        <v>3281017.578577539</v>
      </c>
      <c r="D54" s="14">
        <f t="shared" si="8"/>
        <v>11957582.679852586</v>
      </c>
      <c r="E54" s="25">
        <f t="shared" si="4"/>
        <v>10443.52474828029</v>
      </c>
      <c r="F54" s="25">
        <f t="shared" si="5"/>
        <v>9174.0623993142726</v>
      </c>
      <c r="G54" s="25">
        <f>E54*SUMIFS('Annual CDM Inputs'!$G$5:$G$24,'Annual CDM Inputs'!$F$5:$F$24,MonthlyVariable!A54)</f>
        <v>1269.4623489660171</v>
      </c>
      <c r="H54">
        <v>0</v>
      </c>
      <c r="I54">
        <v>0</v>
      </c>
    </row>
    <row r="55" spans="1:9" x14ac:dyDescent="0.35">
      <c r="A55" s="4">
        <f t="shared" si="6"/>
        <v>2015</v>
      </c>
      <c r="B55" s="4">
        <f t="shared" si="7"/>
        <v>6</v>
      </c>
      <c r="C55" s="13">
        <f>+'2015'!E7+('2014'!E19-'2014'!E7)</f>
        <v>3265921.0062553464</v>
      </c>
      <c r="D55" s="14">
        <f t="shared" si="8"/>
        <v>12200678.449083354</v>
      </c>
      <c r="E55" s="25">
        <f t="shared" si="4"/>
        <v>10715.684832134904</v>
      </c>
      <c r="F55" s="25">
        <f t="shared" si="5"/>
        <v>9413.1400720411912</v>
      </c>
      <c r="G55" s="25">
        <f>E55*SUMIFS('Annual CDM Inputs'!$G$5:$G$24,'Annual CDM Inputs'!$F$5:$F$24,MonthlyVariable!A55)</f>
        <v>1302.5447600937123</v>
      </c>
      <c r="H55">
        <v>0</v>
      </c>
      <c r="I55">
        <v>0</v>
      </c>
    </row>
    <row r="56" spans="1:9" x14ac:dyDescent="0.35">
      <c r="A56" s="4">
        <f t="shared" si="6"/>
        <v>2015</v>
      </c>
      <c r="B56" s="4">
        <f t="shared" si="7"/>
        <v>7</v>
      </c>
      <c r="C56" s="13">
        <f>+'2015'!E8+('2014'!E20-'2014'!E8)</f>
        <v>3250824.4339331542</v>
      </c>
      <c r="D56" s="14">
        <f t="shared" si="8"/>
        <v>12443774.218314122</v>
      </c>
      <c r="E56" s="25">
        <f t="shared" si="4"/>
        <v>10986.586868295999</v>
      </c>
      <c r="F56" s="25">
        <f t="shared" si="5"/>
        <v>9651.11261902562</v>
      </c>
      <c r="G56" s="25">
        <f>E56*SUMIFS('Annual CDM Inputs'!$G$5:$G$24,'Annual CDM Inputs'!$F$5:$F$24,MonthlyVariable!A56)</f>
        <v>1335.4742492703783</v>
      </c>
      <c r="H56">
        <v>0</v>
      </c>
      <c r="I56">
        <v>0</v>
      </c>
    </row>
    <row r="57" spans="1:9" x14ac:dyDescent="0.35">
      <c r="A57" s="4">
        <f t="shared" si="6"/>
        <v>2015</v>
      </c>
      <c r="B57" s="4">
        <f t="shared" si="7"/>
        <v>8</v>
      </c>
      <c r="C57" s="13">
        <f>+'2015'!E9+('2014'!E21-'2014'!E9)</f>
        <v>3235727.8616109621</v>
      </c>
      <c r="D57" s="14">
        <f t="shared" si="8"/>
        <v>12686869.987544892</v>
      </c>
      <c r="E57" s="25">
        <f t="shared" si="4"/>
        <v>11256.230856763581</v>
      </c>
      <c r="F57" s="25">
        <f t="shared" si="5"/>
        <v>9887.9800402675646</v>
      </c>
      <c r="G57" s="25">
        <f>E57*SUMIFS('Annual CDM Inputs'!$G$5:$G$24,'Annual CDM Inputs'!$F$5:$F$24,MonthlyVariable!A57)</f>
        <v>1368.2508164960163</v>
      </c>
      <c r="H57">
        <v>0</v>
      </c>
      <c r="I57">
        <v>0</v>
      </c>
    </row>
    <row r="58" spans="1:9" x14ac:dyDescent="0.35">
      <c r="A58" s="4">
        <f t="shared" si="6"/>
        <v>2015</v>
      </c>
      <c r="B58" s="4">
        <f t="shared" si="7"/>
        <v>9</v>
      </c>
      <c r="C58" s="13">
        <f>+'2015'!E10+('2014'!E22-'2014'!E10)</f>
        <v>3220631.2892887695</v>
      </c>
      <c r="D58" s="14">
        <f t="shared" si="8"/>
        <v>12929965.756775662</v>
      </c>
      <c r="E58" s="25">
        <f t="shared" si="4"/>
        <v>11524.616797537645</v>
      </c>
      <c r="F58" s="25">
        <f t="shared" si="5"/>
        <v>10123.74233576702</v>
      </c>
      <c r="G58" s="25">
        <f>E58*SUMIFS('Annual CDM Inputs'!$G$5:$G$24,'Annual CDM Inputs'!$F$5:$F$24,MonthlyVariable!A58)</f>
        <v>1400.8744617706254</v>
      </c>
      <c r="H58">
        <v>0</v>
      </c>
      <c r="I58">
        <v>0</v>
      </c>
    </row>
    <row r="59" spans="1:9" x14ac:dyDescent="0.35">
      <c r="A59" s="4">
        <f t="shared" si="6"/>
        <v>2015</v>
      </c>
      <c r="B59" s="4">
        <f t="shared" si="7"/>
        <v>10</v>
      </c>
      <c r="C59" s="13">
        <f>+'2015'!E11+('2014'!E23-'2014'!E11)</f>
        <v>3205534.7169665773</v>
      </c>
      <c r="D59" s="14">
        <f t="shared" si="8"/>
        <v>13173061.52600643</v>
      </c>
      <c r="E59" s="25">
        <f t="shared" si="4"/>
        <v>11791.744690618192</v>
      </c>
      <c r="F59" s="25">
        <f t="shared" si="5"/>
        <v>10358.399505523987</v>
      </c>
      <c r="G59" s="25">
        <f>E59*SUMIFS('Annual CDM Inputs'!$G$5:$G$24,'Annual CDM Inputs'!$F$5:$F$24,MonthlyVariable!A59)</f>
        <v>1433.3451850942058</v>
      </c>
      <c r="H59">
        <v>0</v>
      </c>
      <c r="I59">
        <v>0</v>
      </c>
    </row>
    <row r="60" spans="1:9" x14ac:dyDescent="0.35">
      <c r="A60" s="4">
        <f t="shared" si="6"/>
        <v>2015</v>
      </c>
      <c r="B60" s="4">
        <f t="shared" si="7"/>
        <v>11</v>
      </c>
      <c r="C60" s="13">
        <f>+'2015'!E12+('2014'!E24-'2014'!E12)</f>
        <v>3190438.1446443847</v>
      </c>
      <c r="D60" s="14">
        <f t="shared" si="8"/>
        <v>13416157.295237202</v>
      </c>
      <c r="E60" s="25">
        <f t="shared" si="4"/>
        <v>12057.614536005223</v>
      </c>
      <c r="F60" s="25">
        <f t="shared" si="5"/>
        <v>10591.951549538466</v>
      </c>
      <c r="G60" s="25">
        <f>E60*SUMIFS('Annual CDM Inputs'!$G$5:$G$24,'Annual CDM Inputs'!$F$5:$F$24,MonthlyVariable!A60)</f>
        <v>1465.6629864667577</v>
      </c>
      <c r="H60">
        <v>0</v>
      </c>
      <c r="I60">
        <v>0</v>
      </c>
    </row>
    <row r="61" spans="1:9" x14ac:dyDescent="0.35">
      <c r="A61" s="4">
        <f t="shared" si="6"/>
        <v>2015</v>
      </c>
      <c r="B61" s="4">
        <f t="shared" si="7"/>
        <v>12</v>
      </c>
      <c r="C61" s="13">
        <f>+'2015'!E13+('2014'!E25-'2014'!E13)</f>
        <v>3175341.5723221926</v>
      </c>
      <c r="D61" s="14">
        <f t="shared" si="8"/>
        <v>13659253.06446797</v>
      </c>
      <c r="E61" s="25">
        <f t="shared" si="4"/>
        <v>12322.22633369874</v>
      </c>
      <c r="F61" s="25">
        <f t="shared" si="5"/>
        <v>10824.398467810459</v>
      </c>
      <c r="G61" s="25">
        <f>E61*SUMIFS('Annual CDM Inputs'!$G$5:$G$24,'Annual CDM Inputs'!$F$5:$F$24,MonthlyVariable!A61)</f>
        <v>1497.8278658882812</v>
      </c>
      <c r="H61">
        <v>0</v>
      </c>
      <c r="I61">
        <v>0</v>
      </c>
    </row>
    <row r="62" spans="1:9" x14ac:dyDescent="0.35">
      <c r="A62" s="4">
        <f t="shared" si="6"/>
        <v>2016</v>
      </c>
      <c r="B62" s="4">
        <f t="shared" si="7"/>
        <v>1</v>
      </c>
      <c r="C62" s="13">
        <f>('2015'!E14-'2015'!E2)+'2016'!E2</f>
        <v>3147608.9551282055</v>
      </c>
      <c r="D62" s="14">
        <f t="shared" si="8"/>
        <v>14132808.558057716</v>
      </c>
      <c r="E62" s="25">
        <f t="shared" si="4"/>
        <v>12584.527079959424</v>
      </c>
      <c r="F62" s="25">
        <f t="shared" si="5"/>
        <v>11025.154042970837</v>
      </c>
      <c r="G62" s="25">
        <f>E62*SUMIFS('Annual CDM Inputs'!$G$5:$G$24,'Annual CDM Inputs'!$F$5:$F$24,MonthlyVariable!A62)</f>
        <v>1559.3730369885877</v>
      </c>
      <c r="H62">
        <v>0</v>
      </c>
      <c r="I62">
        <v>0</v>
      </c>
    </row>
    <row r="63" spans="1:9" x14ac:dyDescent="0.35">
      <c r="A63" s="4">
        <f t="shared" si="6"/>
        <v>2016</v>
      </c>
      <c r="B63" s="4">
        <f t="shared" si="7"/>
        <v>2</v>
      </c>
      <c r="C63" s="13">
        <f>('2015'!E15-'2015'!E3)+'2016'!E3</f>
        <v>3134972.91025641</v>
      </c>
      <c r="D63" s="14">
        <f t="shared" si="8"/>
        <v>14363268.282416688</v>
      </c>
      <c r="E63" s="25">
        <f t="shared" si="4"/>
        <v>12845.774822480793</v>
      </c>
      <c r="F63" s="25">
        <f t="shared" si="5"/>
        <v>11254.030073542004</v>
      </c>
      <c r="G63" s="25">
        <f>E63*SUMIFS('Annual CDM Inputs'!$G$5:$G$24,'Annual CDM Inputs'!$F$5:$F$24,MonthlyVariable!A63)</f>
        <v>1591.7447489387894</v>
      </c>
      <c r="H63">
        <v>0</v>
      </c>
      <c r="I63">
        <v>0</v>
      </c>
    </row>
    <row r="64" spans="1:9" x14ac:dyDescent="0.35">
      <c r="A64" s="4">
        <f t="shared" si="6"/>
        <v>2016</v>
      </c>
      <c r="B64" s="4">
        <f t="shared" si="7"/>
        <v>3</v>
      </c>
      <c r="C64" s="13">
        <f>('2015'!E16-'2015'!E4)+'2016'!E4</f>
        <v>3122336.865384615</v>
      </c>
      <c r="D64" s="14">
        <f t="shared" si="8"/>
        <v>14593728.006775662</v>
      </c>
      <c r="E64" s="25">
        <f t="shared" si="4"/>
        <v>13105.96956126284</v>
      </c>
      <c r="F64" s="25">
        <f t="shared" si="5"/>
        <v>11481.98358009935</v>
      </c>
      <c r="G64" s="25">
        <f>E64*SUMIFS('Annual CDM Inputs'!$G$5:$G$24,'Annual CDM Inputs'!$F$5:$F$24,MonthlyVariable!A64)</f>
        <v>1623.9859811634908</v>
      </c>
      <c r="H64">
        <v>0</v>
      </c>
      <c r="I64">
        <v>0</v>
      </c>
    </row>
    <row r="65" spans="1:9" x14ac:dyDescent="0.35">
      <c r="A65" s="4">
        <f t="shared" si="6"/>
        <v>2016</v>
      </c>
      <c r="B65" s="4">
        <f t="shared" si="7"/>
        <v>4</v>
      </c>
      <c r="C65" s="13">
        <f>('2015'!E17-'2015'!E5)+'2016'!E5</f>
        <v>3109700.8205128205</v>
      </c>
      <c r="D65" s="14">
        <f t="shared" si="8"/>
        <v>14824187.731134634</v>
      </c>
      <c r="E65" s="25">
        <f t="shared" si="4"/>
        <v>13365.111296305575</v>
      </c>
      <c r="F65" s="25">
        <f t="shared" si="5"/>
        <v>11709.014562642882</v>
      </c>
      <c r="G65" s="25">
        <f>E65*SUMIFS('Annual CDM Inputs'!$G$5:$G$24,'Annual CDM Inputs'!$F$5:$F$24,MonthlyVariable!A65)</f>
        <v>1656.0967336626927</v>
      </c>
      <c r="H65">
        <v>0</v>
      </c>
      <c r="I65">
        <v>0</v>
      </c>
    </row>
    <row r="66" spans="1:9" x14ac:dyDescent="0.35">
      <c r="A66" s="4">
        <f t="shared" si="6"/>
        <v>2016</v>
      </c>
      <c r="B66" s="4">
        <f t="shared" si="7"/>
        <v>5</v>
      </c>
      <c r="C66" s="13">
        <f>('2015'!E18-'2015'!E6)+'2016'!E6</f>
        <v>3097064.775641026</v>
      </c>
      <c r="D66" s="14">
        <f t="shared" si="8"/>
        <v>15054647.455493612</v>
      </c>
      <c r="E66" s="25">
        <f t="shared" si="4"/>
        <v>13623.200027608993</v>
      </c>
      <c r="F66" s="25">
        <f t="shared" si="5"/>
        <v>11935.123021172598</v>
      </c>
      <c r="G66" s="25">
        <f>E66*SUMIFS('Annual CDM Inputs'!$G$5:$G$24,'Annual CDM Inputs'!$F$5:$F$24,MonthlyVariable!A66)</f>
        <v>1688.0770064363946</v>
      </c>
      <c r="H66">
        <v>0</v>
      </c>
      <c r="I66">
        <v>0</v>
      </c>
    </row>
    <row r="67" spans="1:9" x14ac:dyDescent="0.35">
      <c r="A67" s="4">
        <f t="shared" si="6"/>
        <v>2016</v>
      </c>
      <c r="B67" s="4">
        <f t="shared" si="7"/>
        <v>6</v>
      </c>
      <c r="C67" s="13">
        <f>('2015'!E19-'2015'!E7)+'2016'!E7</f>
        <v>3084428.730769231</v>
      </c>
      <c r="D67" s="14">
        <f t="shared" si="8"/>
        <v>15285107.179852586</v>
      </c>
      <c r="E67" s="25">
        <f t="shared" si="4"/>
        <v>13880.235755173095</v>
      </c>
      <c r="F67" s="25">
        <f t="shared" si="5"/>
        <v>12160.308955688497</v>
      </c>
      <c r="G67" s="25">
        <f>E67*SUMIFS('Annual CDM Inputs'!$G$5:$G$24,'Annual CDM Inputs'!$F$5:$F$24,MonthlyVariable!A67)</f>
        <v>1719.926799484597</v>
      </c>
      <c r="H67">
        <v>0</v>
      </c>
      <c r="I67">
        <v>0</v>
      </c>
    </row>
    <row r="68" spans="1:9" x14ac:dyDescent="0.35">
      <c r="A68" s="4">
        <f t="shared" si="6"/>
        <v>2016</v>
      </c>
      <c r="B68" s="4">
        <f t="shared" si="7"/>
        <v>7</v>
      </c>
      <c r="C68" s="13">
        <f>('2015'!E20-'2015'!E8)+'2016'!E8</f>
        <v>3071792.685897436</v>
      </c>
      <c r="D68" s="14">
        <f t="shared" si="8"/>
        <v>15515566.904211558</v>
      </c>
      <c r="E68" s="25">
        <f t="shared" si="4"/>
        <v>14136.21847899788</v>
      </c>
      <c r="F68" s="25">
        <f t="shared" si="5"/>
        <v>12384.572366190581</v>
      </c>
      <c r="G68" s="25">
        <f>E68*SUMIFS('Annual CDM Inputs'!$G$5:$G$24,'Annual CDM Inputs'!$F$5:$F$24,MonthlyVariable!A68)</f>
        <v>1751.6461128072995</v>
      </c>
      <c r="H68">
        <v>0</v>
      </c>
      <c r="I68">
        <v>0</v>
      </c>
    </row>
    <row r="69" spans="1:9" x14ac:dyDescent="0.35">
      <c r="A69" s="4">
        <f t="shared" si="6"/>
        <v>2016</v>
      </c>
      <c r="B69" s="4">
        <f t="shared" si="7"/>
        <v>8</v>
      </c>
      <c r="C69" s="13">
        <f>('2015'!E21-'2015'!E9)+'2016'!E9</f>
        <v>3059156.641025641</v>
      </c>
      <c r="D69" s="14">
        <f t="shared" si="8"/>
        <v>15746026.628570534</v>
      </c>
      <c r="E69" s="25">
        <f t="shared" si="4"/>
        <v>14391.148199083353</v>
      </c>
      <c r="F69" s="25">
        <f t="shared" si="5"/>
        <v>12607.913252678851</v>
      </c>
      <c r="G69" s="25">
        <f>E69*SUMIFS('Annual CDM Inputs'!$G$5:$G$24,'Annual CDM Inputs'!$F$5:$F$24,MonthlyVariable!A69)</f>
        <v>1783.2349464045024</v>
      </c>
      <c r="H69">
        <v>0</v>
      </c>
      <c r="I69">
        <v>0</v>
      </c>
    </row>
    <row r="70" spans="1:9" x14ac:dyDescent="0.35">
      <c r="A70" s="4">
        <f t="shared" si="6"/>
        <v>2016</v>
      </c>
      <c r="B70" s="4">
        <f t="shared" si="7"/>
        <v>9</v>
      </c>
      <c r="C70" s="13">
        <f>('2015'!E22-'2015'!E10)+'2016'!E10</f>
        <v>3046520.5961538465</v>
      </c>
      <c r="D70" s="14">
        <f t="shared" si="8"/>
        <v>15976486.352929508</v>
      </c>
      <c r="E70" s="25">
        <f t="shared" si="4"/>
        <v>14645.024915429509</v>
      </c>
      <c r="F70" s="25">
        <f t="shared" si="5"/>
        <v>12830.331615153304</v>
      </c>
      <c r="G70" s="25">
        <f>E70*SUMIFS('Annual CDM Inputs'!$G$5:$G$24,'Annual CDM Inputs'!$F$5:$F$24,MonthlyVariable!A70)</f>
        <v>1814.6933002762057</v>
      </c>
      <c r="H70">
        <v>0</v>
      </c>
      <c r="I70">
        <v>0</v>
      </c>
    </row>
    <row r="71" spans="1:9" x14ac:dyDescent="0.35">
      <c r="A71" s="4">
        <f t="shared" si="6"/>
        <v>2016</v>
      </c>
      <c r="B71" s="4">
        <f t="shared" si="7"/>
        <v>10</v>
      </c>
      <c r="C71" s="13">
        <f>('2015'!E23-'2015'!E11)+'2016'!E11</f>
        <v>3033884.5512820515</v>
      </c>
      <c r="D71" s="14">
        <f t="shared" si="8"/>
        <v>16206946.077288482</v>
      </c>
      <c r="E71" s="25">
        <f t="shared" si="4"/>
        <v>14897.848628036345</v>
      </c>
      <c r="F71" s="25">
        <f t="shared" si="5"/>
        <v>13051.827453613936</v>
      </c>
      <c r="G71" s="25">
        <f>E71*SUMIFS('Annual CDM Inputs'!$G$5:$G$24,'Annual CDM Inputs'!$F$5:$F$24,MonthlyVariable!A71)</f>
        <v>1846.0211744224086</v>
      </c>
      <c r="H71">
        <v>0</v>
      </c>
      <c r="I71">
        <v>0</v>
      </c>
    </row>
    <row r="72" spans="1:9" x14ac:dyDescent="0.35">
      <c r="A72" s="4">
        <f t="shared" si="6"/>
        <v>2016</v>
      </c>
      <c r="B72" s="4">
        <f t="shared" si="7"/>
        <v>11</v>
      </c>
      <c r="C72" s="13">
        <f>('2015'!E24-'2015'!E12)+'2016'!E12</f>
        <v>3021248.5064102565</v>
      </c>
      <c r="D72" s="14">
        <f t="shared" si="8"/>
        <v>16437405.801647458</v>
      </c>
      <c r="E72" s="25">
        <f t="shared" si="4"/>
        <v>15149.619336903865</v>
      </c>
      <c r="F72" s="25">
        <f t="shared" si="5"/>
        <v>13272.400768060754</v>
      </c>
      <c r="G72" s="25">
        <f>E72*SUMIFS('Annual CDM Inputs'!$G$5:$G$24,'Annual CDM Inputs'!$F$5:$F$24,MonthlyVariable!A72)</f>
        <v>1877.2185688431118</v>
      </c>
      <c r="H72">
        <v>0</v>
      </c>
      <c r="I72">
        <v>0</v>
      </c>
    </row>
    <row r="73" spans="1:9" x14ac:dyDescent="0.35">
      <c r="A73" s="4">
        <f t="shared" si="6"/>
        <v>2016</v>
      </c>
      <c r="B73" s="4">
        <f t="shared" si="7"/>
        <v>12</v>
      </c>
      <c r="C73" s="13">
        <f>('2015'!E25-'2015'!E13)+'2016'!E13</f>
        <v>3008612.4615384615</v>
      </c>
      <c r="D73" s="14">
        <f t="shared" si="8"/>
        <v>16667865.526006432</v>
      </c>
      <c r="E73" s="25">
        <f t="shared" si="4"/>
        <v>15400.33704203207</v>
      </c>
      <c r="F73" s="25">
        <f t="shared" si="5"/>
        <v>13492.051558493755</v>
      </c>
      <c r="G73" s="25">
        <f>E73*SUMIFS('Annual CDM Inputs'!$G$5:$G$24,'Annual CDM Inputs'!$F$5:$F$24,MonthlyVariable!A73)</f>
        <v>1908.2854835383152</v>
      </c>
      <c r="H73">
        <v>0</v>
      </c>
      <c r="I73">
        <v>0</v>
      </c>
    </row>
    <row r="74" spans="1:9" x14ac:dyDescent="0.35">
      <c r="A74" s="4">
        <f t="shared" si="6"/>
        <v>2017</v>
      </c>
      <c r="B74" s="4">
        <f t="shared" si="7"/>
        <v>1</v>
      </c>
      <c r="C74" s="13">
        <f>('2016'!E14-'2016'!E2)+'2017'!E2</f>
        <v>2982217.987179487</v>
      </c>
      <c r="D74" s="14">
        <f t="shared" si="8"/>
        <v>17115026.545237202</v>
      </c>
      <c r="E74" s="25">
        <f t="shared" si="4"/>
        <v>15648.855207630364</v>
      </c>
      <c r="F74" s="25">
        <f t="shared" si="5"/>
        <v>13672.176474600183</v>
      </c>
      <c r="G74" s="25">
        <f>E74*SUMIFS('Annual CDM Inputs'!$G$5:$G$24,'Annual CDM Inputs'!$F$5:$F$24,MonthlyVariable!A74)</f>
        <v>1976.6787330301818</v>
      </c>
      <c r="H74">
        <v>0</v>
      </c>
      <c r="I74">
        <v>0</v>
      </c>
    </row>
    <row r="75" spans="1:9" x14ac:dyDescent="0.35">
      <c r="A75" s="4">
        <f t="shared" si="6"/>
        <v>2017</v>
      </c>
      <c r="B75" s="4">
        <f t="shared" si="7"/>
        <v>2</v>
      </c>
      <c r="C75" s="13">
        <f>('2016'!E15-'2016'!E3)+'2017'!E3</f>
        <v>2968459.557692308</v>
      </c>
      <c r="D75" s="14">
        <f t="shared" si="8"/>
        <v>17331727.840108998</v>
      </c>
      <c r="E75" s="25">
        <f t="shared" si="4"/>
        <v>15896.226837438055</v>
      </c>
      <c r="F75" s="25">
        <f t="shared" si="5"/>
        <v>13888.301458355614</v>
      </c>
      <c r="G75" s="25">
        <f>E75*SUMIFS('Annual CDM Inputs'!$G$5:$G$24,'Annual CDM Inputs'!$F$5:$F$24,MonthlyVariable!A75)</f>
        <v>2007.9253790824409</v>
      </c>
      <c r="H75">
        <v>0</v>
      </c>
      <c r="I75">
        <v>0</v>
      </c>
    </row>
    <row r="76" spans="1:9" x14ac:dyDescent="0.35">
      <c r="A76" s="4">
        <f t="shared" si="6"/>
        <v>2017</v>
      </c>
      <c r="B76" s="4">
        <f t="shared" si="7"/>
        <v>3</v>
      </c>
      <c r="C76" s="13">
        <f>('2016'!E16-'2016'!E4)+'2017'!E4</f>
        <v>2954701.128205128</v>
      </c>
      <c r="D76" s="14">
        <f t="shared" si="8"/>
        <v>17548429.13498079</v>
      </c>
      <c r="E76" s="25">
        <f t="shared" si="4"/>
        <v>16142.451931455151</v>
      </c>
      <c r="F76" s="25">
        <f t="shared" si="5"/>
        <v>14103.424730519017</v>
      </c>
      <c r="G76" s="25">
        <f>E76*SUMIFS('Annual CDM Inputs'!$G$5:$G$24,'Annual CDM Inputs'!$F$5:$F$24,MonthlyVariable!A76)</f>
        <v>2039.0272009361336</v>
      </c>
      <c r="H76">
        <v>0</v>
      </c>
      <c r="I76">
        <v>0</v>
      </c>
    </row>
    <row r="77" spans="1:9" x14ac:dyDescent="0.35">
      <c r="A77" s="4">
        <f t="shared" si="6"/>
        <v>2017</v>
      </c>
      <c r="B77" s="4">
        <f t="shared" si="7"/>
        <v>4</v>
      </c>
      <c r="C77" s="13">
        <f>('2016'!E17-'2016'!E5)+'2017'!E5</f>
        <v>2940942.6987179485</v>
      </c>
      <c r="D77" s="14">
        <f t="shared" si="8"/>
        <v>17765130.429852583</v>
      </c>
      <c r="E77" s="25">
        <f t="shared" si="4"/>
        <v>16387.530489681645</v>
      </c>
      <c r="F77" s="25">
        <f t="shared" si="5"/>
        <v>14317.546291090386</v>
      </c>
      <c r="G77" s="25">
        <f>E77*SUMIFS('Annual CDM Inputs'!$G$5:$G$24,'Annual CDM Inputs'!$F$5:$F$24,MonthlyVariable!A77)</f>
        <v>2069.984198591259</v>
      </c>
      <c r="H77">
        <v>0</v>
      </c>
      <c r="I77">
        <v>0</v>
      </c>
    </row>
    <row r="78" spans="1:9" x14ac:dyDescent="0.35">
      <c r="A78" s="4">
        <f t="shared" si="6"/>
        <v>2017</v>
      </c>
      <c r="B78" s="4">
        <f t="shared" si="7"/>
        <v>5</v>
      </c>
      <c r="C78" s="13">
        <f>('2016'!E18-'2016'!E6)+'2017'!E6</f>
        <v>2927184.269230769</v>
      </c>
      <c r="D78" s="14">
        <f t="shared" ref="D78:D109" si="9">C78+D66</f>
        <v>17981831.724724382</v>
      </c>
      <c r="E78" s="25">
        <f t="shared" ref="E78:E141" si="10">AVERAGE(D67:D78)/1000</f>
        <v>16631.462512117541</v>
      </c>
      <c r="F78" s="25">
        <f t="shared" ref="F78:F141" si="11">E78-G78</f>
        <v>14530.666140069723</v>
      </c>
      <c r="G78" s="25">
        <f>E78*SUMIFS('Annual CDM Inputs'!$G$5:$G$24,'Annual CDM Inputs'!$F$5:$F$24,MonthlyVariable!A78)</f>
        <v>2100.7963720478178</v>
      </c>
      <c r="H78">
        <v>0</v>
      </c>
      <c r="I78">
        <v>0</v>
      </c>
    </row>
    <row r="79" spans="1:9" x14ac:dyDescent="0.35">
      <c r="A79" s="4">
        <f t="shared" ref="A79:A142" si="12">A67+1</f>
        <v>2017</v>
      </c>
      <c r="B79" s="4">
        <f t="shared" ref="B79:B142" si="13">B67</f>
        <v>6</v>
      </c>
      <c r="C79" s="13">
        <f>('2016'!E19-'2016'!E7)+'2017'!E7</f>
        <v>2913425.8397435895</v>
      </c>
      <c r="D79" s="14">
        <f t="shared" si="9"/>
        <v>18198533.019596174</v>
      </c>
      <c r="E79" s="25">
        <f t="shared" si="10"/>
        <v>16874.247998762843</v>
      </c>
      <c r="F79" s="25">
        <f t="shared" si="11"/>
        <v>14742.784277457033</v>
      </c>
      <c r="G79" s="25">
        <f>E79*SUMIFS('Annual CDM Inputs'!$G$5:$G$24,'Annual CDM Inputs'!$F$5:$F$24,MonthlyVariable!A79)</f>
        <v>2131.4637213058099</v>
      </c>
      <c r="H79">
        <v>0</v>
      </c>
      <c r="I79">
        <v>0</v>
      </c>
    </row>
    <row r="80" spans="1:9" x14ac:dyDescent="0.35">
      <c r="A80" s="4">
        <f t="shared" si="12"/>
        <v>2017</v>
      </c>
      <c r="B80" s="4">
        <f t="shared" si="13"/>
        <v>7</v>
      </c>
      <c r="C80" s="13">
        <f>('2016'!E20-'2016'!E8)+'2017'!E8</f>
        <v>2899667.41025641</v>
      </c>
      <c r="D80" s="14">
        <f t="shared" si="9"/>
        <v>18415234.314467967</v>
      </c>
      <c r="E80" s="25">
        <f t="shared" si="10"/>
        <v>17115.886949617539</v>
      </c>
      <c r="F80" s="25">
        <f t="shared" si="11"/>
        <v>14953.900703252304</v>
      </c>
      <c r="G80" s="25">
        <f>E80*SUMIFS('Annual CDM Inputs'!$G$5:$G$24,'Annual CDM Inputs'!$F$5:$F$24,MonthlyVariable!A80)</f>
        <v>2161.9862463652344</v>
      </c>
      <c r="H80">
        <v>0</v>
      </c>
      <c r="I80">
        <v>0</v>
      </c>
    </row>
    <row r="81" spans="1:9" x14ac:dyDescent="0.35">
      <c r="A81" s="4">
        <f t="shared" si="12"/>
        <v>2017</v>
      </c>
      <c r="B81" s="4">
        <f t="shared" si="13"/>
        <v>8</v>
      </c>
      <c r="C81" s="13">
        <f>('2016'!E21-'2016'!E9)+'2017'!E9</f>
        <v>2885908.9807692305</v>
      </c>
      <c r="D81" s="14">
        <f t="shared" si="9"/>
        <v>18631935.609339766</v>
      </c>
      <c r="E81" s="25">
        <f t="shared" si="10"/>
        <v>17356.379364681645</v>
      </c>
      <c r="F81" s="25">
        <f t="shared" si="11"/>
        <v>15164.015417455552</v>
      </c>
      <c r="G81" s="25">
        <f>E81*SUMIFS('Annual CDM Inputs'!$G$5:$G$24,'Annual CDM Inputs'!$F$5:$F$24,MonthlyVariable!A81)</f>
        <v>2192.3639472260929</v>
      </c>
      <c r="H81">
        <v>0</v>
      </c>
      <c r="I81">
        <v>0</v>
      </c>
    </row>
    <row r="82" spans="1:9" x14ac:dyDescent="0.35">
      <c r="A82" s="4">
        <f t="shared" si="12"/>
        <v>2017</v>
      </c>
      <c r="B82" s="4">
        <f t="shared" si="13"/>
        <v>9</v>
      </c>
      <c r="C82" s="13">
        <f>('2016'!E22-'2016'!E10)+'2017'!E10</f>
        <v>2872150.551282051</v>
      </c>
      <c r="D82" s="14">
        <f t="shared" si="9"/>
        <v>18848636.904211558</v>
      </c>
      <c r="E82" s="25">
        <f t="shared" si="10"/>
        <v>17595.725243955145</v>
      </c>
      <c r="F82" s="25">
        <f t="shared" si="11"/>
        <v>15373.128420066761</v>
      </c>
      <c r="G82" s="25">
        <f>E82*SUMIFS('Annual CDM Inputs'!$G$5:$G$24,'Annual CDM Inputs'!$F$5:$F$24,MonthlyVariable!A82)</f>
        <v>2222.5968238883838</v>
      </c>
      <c r="H82">
        <v>0</v>
      </c>
      <c r="I82">
        <v>0</v>
      </c>
    </row>
    <row r="83" spans="1:9" x14ac:dyDescent="0.35">
      <c r="A83" s="4">
        <f t="shared" si="12"/>
        <v>2017</v>
      </c>
      <c r="B83" s="4">
        <f t="shared" si="13"/>
        <v>10</v>
      </c>
      <c r="C83" s="13">
        <f>('2016'!E23-'2016'!E11)+'2017'!E11</f>
        <v>2858392.1217948715</v>
      </c>
      <c r="D83" s="14">
        <f t="shared" si="9"/>
        <v>19065338.199083354</v>
      </c>
      <c r="E83" s="25">
        <f t="shared" si="10"/>
        <v>17833.924587438058</v>
      </c>
      <c r="F83" s="25">
        <f t="shared" si="11"/>
        <v>15581.239711085949</v>
      </c>
      <c r="G83" s="25">
        <f>E83*SUMIFS('Annual CDM Inputs'!$G$5:$G$24,'Annual CDM Inputs'!$F$5:$F$24,MonthlyVariable!A83)</f>
        <v>2252.6848763521093</v>
      </c>
      <c r="H83">
        <v>0</v>
      </c>
      <c r="I83">
        <v>0</v>
      </c>
    </row>
    <row r="84" spans="1:9" x14ac:dyDescent="0.35">
      <c r="A84" s="4">
        <f t="shared" si="12"/>
        <v>2017</v>
      </c>
      <c r="B84" s="4">
        <f t="shared" si="13"/>
        <v>11</v>
      </c>
      <c r="C84" s="13">
        <f>('2016'!E24-'2016'!E12)+'2017'!E12</f>
        <v>2844633.692307692</v>
      </c>
      <c r="D84" s="14">
        <f t="shared" si="9"/>
        <v>19282039.49395515</v>
      </c>
      <c r="E84" s="25">
        <f t="shared" si="10"/>
        <v>18070.977395130361</v>
      </c>
      <c r="F84" s="25">
        <f t="shared" si="11"/>
        <v>15788.349290513095</v>
      </c>
      <c r="G84" s="25">
        <f>E84*SUMIFS('Annual CDM Inputs'!$G$5:$G$24,'Annual CDM Inputs'!$F$5:$F$24,MonthlyVariable!A84)</f>
        <v>2282.6281046172667</v>
      </c>
      <c r="H84">
        <v>0</v>
      </c>
      <c r="I84">
        <v>0</v>
      </c>
    </row>
    <row r="85" spans="1:9" x14ac:dyDescent="0.35">
      <c r="A85" s="4">
        <f t="shared" si="12"/>
        <v>2017</v>
      </c>
      <c r="B85" s="4">
        <f t="shared" si="13"/>
        <v>12</v>
      </c>
      <c r="C85" s="13">
        <f>('2016'!E25-'2016'!E13)+'2017'!E13</f>
        <v>2830875.2628205125</v>
      </c>
      <c r="D85" s="14">
        <f t="shared" si="9"/>
        <v>19498740.788826946</v>
      </c>
      <c r="E85" s="25">
        <f t="shared" si="10"/>
        <v>18306.883667032074</v>
      </c>
      <c r="F85" s="25">
        <f t="shared" si="11"/>
        <v>15994.457158348217</v>
      </c>
      <c r="G85" s="25">
        <f>E85*SUMIFS('Annual CDM Inputs'!$G$5:$G$24,'Annual CDM Inputs'!$F$5:$F$24,MonthlyVariable!A85)</f>
        <v>2312.4265086838577</v>
      </c>
      <c r="H85">
        <v>0</v>
      </c>
      <c r="I85">
        <v>0</v>
      </c>
    </row>
    <row r="86" spans="1:9" x14ac:dyDescent="0.35">
      <c r="A86" s="4">
        <f t="shared" si="12"/>
        <v>2018</v>
      </c>
      <c r="B86" s="4">
        <f t="shared" si="13"/>
        <v>1</v>
      </c>
      <c r="C86" s="13">
        <f>('2017'!E14-'2017'!E2)+'2018'!E2</f>
        <v>2748889.0064102565</v>
      </c>
      <c r="D86" s="14">
        <f>C86+D74</f>
        <v>19863915.551647458</v>
      </c>
      <c r="E86" s="25">
        <f t="shared" si="10"/>
        <v>18535.95775089959</v>
      </c>
      <c r="F86" s="25">
        <f t="shared" si="11"/>
        <v>16149.196683998529</v>
      </c>
      <c r="G86" s="25">
        <f>E86*SUMIFS('Annual CDM Inputs'!$G$5:$G$24,'Annual CDM Inputs'!$F$5:$F$24,MonthlyVariable!A86)</f>
        <v>2386.7610669010601</v>
      </c>
      <c r="H86">
        <v>0</v>
      </c>
      <c r="I86">
        <v>0</v>
      </c>
    </row>
    <row r="87" spans="1:9" x14ac:dyDescent="0.35">
      <c r="A87" s="4">
        <f t="shared" si="12"/>
        <v>2018</v>
      </c>
      <c r="B87" s="4">
        <f t="shared" si="13"/>
        <v>2</v>
      </c>
      <c r="C87" s="13">
        <f>('2017'!E15-'2017'!E3)+'2018'!E3</f>
        <v>2680661.17948718</v>
      </c>
      <c r="D87" s="14">
        <f t="shared" si="9"/>
        <v>20012389.019596178</v>
      </c>
      <c r="E87" s="25">
        <f t="shared" si="10"/>
        <v>18759.346182523521</v>
      </c>
      <c r="F87" s="25">
        <f t="shared" si="11"/>
        <v>16343.820763730786</v>
      </c>
      <c r="G87" s="25">
        <f>E87*SUMIFS('Annual CDM Inputs'!$G$5:$G$24,'Annual CDM Inputs'!$F$5:$F$24,MonthlyVariable!A87)</f>
        <v>2415.5254187927349</v>
      </c>
      <c r="H87">
        <v>0</v>
      </c>
      <c r="I87">
        <v>0</v>
      </c>
    </row>
    <row r="88" spans="1:9" x14ac:dyDescent="0.35">
      <c r="A88" s="4">
        <f t="shared" si="12"/>
        <v>2018</v>
      </c>
      <c r="B88" s="4">
        <f t="shared" si="13"/>
        <v>3</v>
      </c>
      <c r="C88" s="13">
        <f>('2017'!E16-'2017'!E4)+'2018'!E4</f>
        <v>2612433.352564103</v>
      </c>
      <c r="D88" s="14">
        <f t="shared" si="9"/>
        <v>20160862.487544894</v>
      </c>
      <c r="E88" s="25">
        <f t="shared" si="10"/>
        <v>18977.048961903871</v>
      </c>
      <c r="F88" s="25">
        <f t="shared" si="11"/>
        <v>16533.491297625686</v>
      </c>
      <c r="G88" s="25">
        <f>E88*SUMIFS('Annual CDM Inputs'!$G$5:$G$24,'Annual CDM Inputs'!$F$5:$F$24,MonthlyVariable!A88)</f>
        <v>2443.5576642781857</v>
      </c>
      <c r="H88">
        <v>0</v>
      </c>
      <c r="I88">
        <v>0</v>
      </c>
    </row>
    <row r="89" spans="1:9" x14ac:dyDescent="0.35">
      <c r="A89" s="4">
        <f t="shared" si="12"/>
        <v>2018</v>
      </c>
      <c r="B89" s="4">
        <f t="shared" si="13"/>
        <v>4</v>
      </c>
      <c r="C89" s="13">
        <f>('2017'!E17-'2017'!E5)+'2018'!E5</f>
        <v>2544205.525641026</v>
      </c>
      <c r="D89" s="14">
        <f t="shared" si="9"/>
        <v>20309335.955493607</v>
      </c>
      <c r="E89" s="25">
        <f t="shared" si="10"/>
        <v>19189.066089040618</v>
      </c>
      <c r="F89" s="25">
        <f t="shared" si="11"/>
        <v>16718.208285683206</v>
      </c>
      <c r="G89" s="25">
        <f>E89*SUMIFS('Annual CDM Inputs'!$G$5:$G$24,'Annual CDM Inputs'!$F$5:$F$24,MonthlyVariable!A89)</f>
        <v>2470.8578033574113</v>
      </c>
      <c r="H89">
        <v>0</v>
      </c>
      <c r="I89">
        <v>0</v>
      </c>
    </row>
    <row r="90" spans="1:9" x14ac:dyDescent="0.35">
      <c r="A90" s="4">
        <f t="shared" si="12"/>
        <v>2018</v>
      </c>
      <c r="B90" s="4">
        <f t="shared" si="13"/>
        <v>5</v>
      </c>
      <c r="C90" s="13">
        <f>('2017'!E18-'2017'!E6)+'2018'!E6</f>
        <v>2475977.698717949</v>
      </c>
      <c r="D90" s="14">
        <f t="shared" si="9"/>
        <v>20457809.42344233</v>
      </c>
      <c r="E90" s="25">
        <f t="shared" si="10"/>
        <v>19395.39756393378</v>
      </c>
      <c r="F90" s="25">
        <f t="shared" si="11"/>
        <v>16897.971727903368</v>
      </c>
      <c r="G90" s="25">
        <f>E90*SUMIFS('Annual CDM Inputs'!$G$5:$G$24,'Annual CDM Inputs'!$F$5:$F$24,MonthlyVariable!A90)</f>
        <v>2497.4258360304125</v>
      </c>
      <c r="H90">
        <v>0</v>
      </c>
      <c r="I90">
        <v>0</v>
      </c>
    </row>
    <row r="91" spans="1:9" x14ac:dyDescent="0.35">
      <c r="A91" s="4">
        <f t="shared" si="12"/>
        <v>2018</v>
      </c>
      <c r="B91" s="4">
        <f t="shared" si="13"/>
        <v>6</v>
      </c>
      <c r="C91" s="13">
        <f>('2017'!E19-'2017'!E7)+'2018'!E7</f>
        <v>2407749.871794872</v>
      </c>
      <c r="D91" s="14">
        <f t="shared" si="9"/>
        <v>20606282.891391046</v>
      </c>
      <c r="E91" s="25">
        <f t="shared" si="10"/>
        <v>19596.043386583355</v>
      </c>
      <c r="F91" s="25">
        <f t="shared" si="11"/>
        <v>17072.781624286166</v>
      </c>
      <c r="G91" s="25">
        <f>E91*SUMIFS('Annual CDM Inputs'!$G$5:$G$24,'Annual CDM Inputs'!$F$5:$F$24,MonthlyVariable!A91)</f>
        <v>2523.2617622971898</v>
      </c>
      <c r="H91">
        <v>0</v>
      </c>
      <c r="I91">
        <v>0</v>
      </c>
    </row>
    <row r="92" spans="1:9" x14ac:dyDescent="0.35">
      <c r="A92" s="4">
        <f t="shared" si="12"/>
        <v>2018</v>
      </c>
      <c r="B92" s="4">
        <f t="shared" si="13"/>
        <v>7</v>
      </c>
      <c r="C92" s="13">
        <f>('2017'!E20-'2017'!E8)+'2018'!E8</f>
        <v>2339522.044871795</v>
      </c>
      <c r="D92" s="14">
        <f t="shared" si="9"/>
        <v>20754756.359339762</v>
      </c>
      <c r="E92" s="25">
        <f t="shared" si="10"/>
        <v>19791.003556989337</v>
      </c>
      <c r="F92" s="25">
        <f t="shared" si="11"/>
        <v>17242.637974831596</v>
      </c>
      <c r="G92" s="25">
        <f>E92*SUMIFS('Annual CDM Inputs'!$G$5:$G$24,'Annual CDM Inputs'!$F$5:$F$24,MonthlyVariable!A92)</f>
        <v>2548.3655821577422</v>
      </c>
      <c r="H92">
        <v>0</v>
      </c>
      <c r="I92">
        <v>0</v>
      </c>
    </row>
    <row r="93" spans="1:9" x14ac:dyDescent="0.35">
      <c r="A93" s="4">
        <f t="shared" si="12"/>
        <v>2018</v>
      </c>
      <c r="B93" s="4">
        <f t="shared" si="13"/>
        <v>8</v>
      </c>
      <c r="C93" s="13">
        <f>('2017'!E21-'2017'!E9)+'2018'!E9</f>
        <v>2271294.217948718</v>
      </c>
      <c r="D93" s="14">
        <f t="shared" si="9"/>
        <v>20903229.827288486</v>
      </c>
      <c r="E93" s="25">
        <f t="shared" si="10"/>
        <v>19980.278075151731</v>
      </c>
      <c r="F93" s="25">
        <f t="shared" si="11"/>
        <v>17407.54077953966</v>
      </c>
      <c r="G93" s="25">
        <f>E93*SUMIFS('Annual CDM Inputs'!$G$5:$G$24,'Annual CDM Inputs'!$F$5:$F$24,MonthlyVariable!A93)</f>
        <v>2572.7372956120703</v>
      </c>
      <c r="H93">
        <v>0</v>
      </c>
      <c r="I93">
        <v>0</v>
      </c>
    </row>
    <row r="94" spans="1:9" x14ac:dyDescent="0.35">
      <c r="A94" s="4">
        <f t="shared" si="12"/>
        <v>2018</v>
      </c>
      <c r="B94" s="4">
        <f t="shared" si="13"/>
        <v>9</v>
      </c>
      <c r="C94" s="13">
        <f>('2017'!E22-'2017'!E10)+'2018'!E10</f>
        <v>2203066.391025641</v>
      </c>
      <c r="D94" s="14">
        <f t="shared" si="9"/>
        <v>21051703.295237198</v>
      </c>
      <c r="E94" s="25">
        <f t="shared" si="10"/>
        <v>20163.86694107053</v>
      </c>
      <c r="F94" s="25">
        <f t="shared" si="11"/>
        <v>17567.490038410357</v>
      </c>
      <c r="G94" s="25">
        <f>E94*SUMIFS('Annual CDM Inputs'!$G$5:$G$24,'Annual CDM Inputs'!$F$5:$F$24,MonthlyVariable!A94)</f>
        <v>2596.3769026601735</v>
      </c>
      <c r="H94">
        <v>0</v>
      </c>
      <c r="I94">
        <v>0</v>
      </c>
    </row>
    <row r="95" spans="1:9" x14ac:dyDescent="0.35">
      <c r="A95" s="4">
        <f t="shared" si="12"/>
        <v>2018</v>
      </c>
      <c r="B95" s="4">
        <f t="shared" si="13"/>
        <v>10</v>
      </c>
      <c r="C95" s="13">
        <f>('2017'!E23-'2017'!E11)+'2018'!E11</f>
        <v>2134838.564102564</v>
      </c>
      <c r="D95" s="14">
        <f t="shared" si="9"/>
        <v>21200176.763185918</v>
      </c>
      <c r="E95" s="25">
        <f t="shared" si="10"/>
        <v>20341.770154745747</v>
      </c>
      <c r="F95" s="25">
        <f t="shared" si="11"/>
        <v>17722.485751443695</v>
      </c>
      <c r="G95" s="25">
        <f>E95*SUMIFS('Annual CDM Inputs'!$G$5:$G$24,'Annual CDM Inputs'!$F$5:$F$24,MonthlyVariable!A95)</f>
        <v>2619.2844033020533</v>
      </c>
      <c r="H95">
        <v>0</v>
      </c>
      <c r="I95">
        <v>0</v>
      </c>
    </row>
    <row r="96" spans="1:9" x14ac:dyDescent="0.35">
      <c r="A96" s="4">
        <f t="shared" si="12"/>
        <v>2018</v>
      </c>
      <c r="B96" s="4">
        <f t="shared" si="13"/>
        <v>11</v>
      </c>
      <c r="C96" s="13">
        <f>('2017'!E24-'2017'!E12)+'2018'!E12</f>
        <v>2066610.7371794875</v>
      </c>
      <c r="D96" s="14">
        <f t="shared" si="9"/>
        <v>21348650.231134638</v>
      </c>
      <c r="E96" s="25">
        <f t="shared" si="10"/>
        <v>20513.987716177373</v>
      </c>
      <c r="F96" s="25">
        <f t="shared" si="11"/>
        <v>17872.527918639666</v>
      </c>
      <c r="G96" s="25">
        <f>E96*SUMIFS('Annual CDM Inputs'!$G$5:$G$24,'Annual CDM Inputs'!$F$5:$F$24,MonthlyVariable!A96)</f>
        <v>2641.4597975377083</v>
      </c>
      <c r="H96">
        <v>0</v>
      </c>
      <c r="I96">
        <v>0</v>
      </c>
    </row>
    <row r="97" spans="1:9" x14ac:dyDescent="0.35">
      <c r="A97" s="4">
        <f t="shared" si="12"/>
        <v>2018</v>
      </c>
      <c r="B97" s="4">
        <f t="shared" si="13"/>
        <v>12</v>
      </c>
      <c r="C97" s="13">
        <f>('2017'!E25-'2017'!E13)+'2018'!E13</f>
        <v>1998382.9102564105</v>
      </c>
      <c r="D97" s="14">
        <f t="shared" si="9"/>
        <v>21497123.699083358</v>
      </c>
      <c r="E97" s="25">
        <f t="shared" si="10"/>
        <v>20680.51962536541</v>
      </c>
      <c r="F97" s="25">
        <f t="shared" si="11"/>
        <v>18017.616539998271</v>
      </c>
      <c r="G97" s="25">
        <f>E97*SUMIFS('Annual CDM Inputs'!$G$5:$G$24,'Annual CDM Inputs'!$F$5:$F$24,MonthlyVariable!A97)</f>
        <v>2662.9030853671393</v>
      </c>
      <c r="H97">
        <v>0</v>
      </c>
      <c r="I97">
        <v>0</v>
      </c>
    </row>
    <row r="98" spans="1:9" x14ac:dyDescent="0.35">
      <c r="A98" s="4">
        <f t="shared" si="12"/>
        <v>2019</v>
      </c>
      <c r="B98" s="4">
        <f t="shared" si="13"/>
        <v>1</v>
      </c>
      <c r="C98" s="13">
        <f>('2018'!E14-'2018'!E2)+'2019'!E2</f>
        <v>1930435.1346153845</v>
      </c>
      <c r="D98" s="14">
        <f t="shared" si="9"/>
        <v>21794350.686262842</v>
      </c>
      <c r="E98" s="25">
        <f t="shared" si="10"/>
        <v>20841.389219916691</v>
      </c>
      <c r="F98" s="25">
        <f t="shared" si="11"/>
        <v>18105.736435205294</v>
      </c>
      <c r="G98" s="25">
        <f>E98*SUMIFS('Annual CDM Inputs'!$G$5:$G$24,'Annual CDM Inputs'!$F$5:$F$24,MonthlyVariable!A98)</f>
        <v>2735.652784711398</v>
      </c>
      <c r="H98">
        <v>0</v>
      </c>
      <c r="I98">
        <v>0</v>
      </c>
    </row>
    <row r="99" spans="1:9" x14ac:dyDescent="0.35">
      <c r="A99" s="4">
        <f t="shared" si="12"/>
        <v>2019</v>
      </c>
      <c r="B99" s="4">
        <f t="shared" si="13"/>
        <v>2</v>
      </c>
      <c r="C99" s="13">
        <f>('2018'!E15-'2018'!E3)+'2019'!E3</f>
        <v>1930715.185897436</v>
      </c>
      <c r="D99" s="14">
        <f t="shared" si="9"/>
        <v>21943104.205493614</v>
      </c>
      <c r="E99" s="25">
        <f t="shared" si="10"/>
        <v>21002.282152074811</v>
      </c>
      <c r="F99" s="25">
        <f t="shared" si="11"/>
        <v>18245.51046817419</v>
      </c>
      <c r="G99" s="25">
        <f>E99*SUMIFS('Annual CDM Inputs'!$G$5:$G$24,'Annual CDM Inputs'!$F$5:$F$24,MonthlyVariable!A99)</f>
        <v>2756.7716839006193</v>
      </c>
      <c r="H99">
        <v>0</v>
      </c>
      <c r="I99">
        <v>0</v>
      </c>
    </row>
    <row r="100" spans="1:9" x14ac:dyDescent="0.35">
      <c r="A100" s="4">
        <f t="shared" si="12"/>
        <v>2019</v>
      </c>
      <c r="B100" s="4">
        <f t="shared" si="13"/>
        <v>3</v>
      </c>
      <c r="C100" s="13">
        <f>('2018'!E16-'2018'!E4)+'2019'!E4</f>
        <v>1930995.2371794872</v>
      </c>
      <c r="D100" s="14">
        <f t="shared" si="9"/>
        <v>22091857.724724382</v>
      </c>
      <c r="E100" s="25">
        <f t="shared" si="10"/>
        <v>21163.198421839767</v>
      </c>
      <c r="F100" s="25">
        <f t="shared" si="11"/>
        <v>18385.304775442175</v>
      </c>
      <c r="G100" s="25">
        <f>E100*SUMIFS('Annual CDM Inputs'!$G$5:$G$24,'Annual CDM Inputs'!$F$5:$F$24,MonthlyVariable!A100)</f>
        <v>2777.8936463975911</v>
      </c>
      <c r="H100">
        <v>0</v>
      </c>
      <c r="I100">
        <v>0</v>
      </c>
    </row>
    <row r="101" spans="1:9" x14ac:dyDescent="0.35">
      <c r="A101" s="4">
        <f t="shared" si="12"/>
        <v>2019</v>
      </c>
      <c r="B101" s="4">
        <f t="shared" si="13"/>
        <v>4</v>
      </c>
      <c r="C101" s="13">
        <f>('2018'!E17-'2018'!E5)+'2019'!E5</f>
        <v>1931275.2884615385</v>
      </c>
      <c r="D101" s="14">
        <f t="shared" si="9"/>
        <v>22240611.243955147</v>
      </c>
      <c r="E101" s="25">
        <f t="shared" si="10"/>
        <v>21324.138029211557</v>
      </c>
      <c r="F101" s="25">
        <f t="shared" si="11"/>
        <v>18525.119357009244</v>
      </c>
      <c r="G101" s="25">
        <f>E101*SUMIFS('Annual CDM Inputs'!$G$5:$G$24,'Annual CDM Inputs'!$F$5:$F$24,MonthlyVariable!A101)</f>
        <v>2799.0186722023132</v>
      </c>
      <c r="H101">
        <v>0</v>
      </c>
      <c r="I101">
        <v>0</v>
      </c>
    </row>
    <row r="102" spans="1:9" x14ac:dyDescent="0.35">
      <c r="A102" s="4">
        <f t="shared" si="12"/>
        <v>2019</v>
      </c>
      <c r="B102" s="4">
        <f t="shared" si="13"/>
        <v>5</v>
      </c>
      <c r="C102" s="13">
        <f>('2018'!E18-'2018'!E6)+'2019'!E6</f>
        <v>1931555.3397435895</v>
      </c>
      <c r="D102" s="14">
        <f t="shared" si="9"/>
        <v>22389364.763185918</v>
      </c>
      <c r="E102" s="25">
        <f t="shared" si="10"/>
        <v>21485.100974190194</v>
      </c>
      <c r="F102" s="25">
        <f t="shared" si="11"/>
        <v>18664.954212875407</v>
      </c>
      <c r="G102" s="25">
        <f>E102*SUMIFS('Annual CDM Inputs'!$G$5:$G$24,'Annual CDM Inputs'!$F$5:$F$24,MonthlyVariable!A102)</f>
        <v>2820.1467613147875</v>
      </c>
      <c r="H102">
        <v>0</v>
      </c>
      <c r="I102">
        <v>0</v>
      </c>
    </row>
    <row r="103" spans="1:9" x14ac:dyDescent="0.35">
      <c r="A103" s="4">
        <f t="shared" si="12"/>
        <v>2019</v>
      </c>
      <c r="B103" s="4">
        <f t="shared" si="13"/>
        <v>6</v>
      </c>
      <c r="C103" s="13">
        <f>('2018'!E19-'2018'!E7)+'2019'!E7</f>
        <v>1931835.391025641</v>
      </c>
      <c r="D103" s="14">
        <f t="shared" si="9"/>
        <v>22538118.282416686</v>
      </c>
      <c r="E103" s="25">
        <f t="shared" si="10"/>
        <v>21646.087256775663</v>
      </c>
      <c r="F103" s="25">
        <f t="shared" si="11"/>
        <v>18804.809343040652</v>
      </c>
      <c r="G103" s="25">
        <f>E103*SUMIFS('Annual CDM Inputs'!$G$5:$G$24,'Annual CDM Inputs'!$F$5:$F$24,MonthlyVariable!A103)</f>
        <v>2841.2779137350112</v>
      </c>
      <c r="H103">
        <v>0</v>
      </c>
      <c r="I103">
        <v>0</v>
      </c>
    </row>
    <row r="104" spans="1:9" x14ac:dyDescent="0.35">
      <c r="A104" s="4">
        <f t="shared" si="12"/>
        <v>2019</v>
      </c>
      <c r="B104" s="4">
        <f t="shared" si="13"/>
        <v>7</v>
      </c>
      <c r="C104" s="13">
        <f>('2018'!E20-'2018'!E8)+'2019'!E8</f>
        <v>1932115.442307692</v>
      </c>
      <c r="D104" s="14">
        <f t="shared" si="9"/>
        <v>22686871.801647455</v>
      </c>
      <c r="E104" s="25">
        <f t="shared" si="10"/>
        <v>21807.096876967971</v>
      </c>
      <c r="F104" s="25">
        <f t="shared" si="11"/>
        <v>18944.684747504984</v>
      </c>
      <c r="G104" s="25">
        <f>E104*SUMIFS('Annual CDM Inputs'!$G$5:$G$24,'Annual CDM Inputs'!$F$5:$F$24,MonthlyVariable!A104)</f>
        <v>2862.4121294629863</v>
      </c>
      <c r="H104">
        <v>0</v>
      </c>
      <c r="I104">
        <v>0</v>
      </c>
    </row>
    <row r="105" spans="1:9" x14ac:dyDescent="0.35">
      <c r="A105" s="4">
        <f t="shared" si="12"/>
        <v>2019</v>
      </c>
      <c r="B105" s="4">
        <f t="shared" si="13"/>
        <v>8</v>
      </c>
      <c r="C105" s="13">
        <f>('2018'!E21-'2018'!E9)+'2019'!E9</f>
        <v>1932395.4935897435</v>
      </c>
      <c r="D105" s="14">
        <f t="shared" si="9"/>
        <v>22835625.32087823</v>
      </c>
      <c r="E105" s="25">
        <f t="shared" si="10"/>
        <v>21968.129834767118</v>
      </c>
      <c r="F105" s="25">
        <f t="shared" si="11"/>
        <v>19084.580426268407</v>
      </c>
      <c r="G105" s="25">
        <f>E105*SUMIFS('Annual CDM Inputs'!$G$5:$G$24,'Annual CDM Inputs'!$F$5:$F$24,MonthlyVariable!A105)</f>
        <v>2883.5494084987122</v>
      </c>
      <c r="H105">
        <v>0</v>
      </c>
      <c r="I105">
        <v>0</v>
      </c>
    </row>
    <row r="106" spans="1:9" x14ac:dyDescent="0.35">
      <c r="A106" s="4">
        <f t="shared" si="12"/>
        <v>2019</v>
      </c>
      <c r="B106" s="4">
        <f t="shared" si="13"/>
        <v>9</v>
      </c>
      <c r="C106" s="13">
        <f>('2018'!E22-'2018'!E10)+'2019'!E10</f>
        <v>1932675.5448717948</v>
      </c>
      <c r="D106" s="14">
        <f t="shared" si="9"/>
        <v>22984378.840108994</v>
      </c>
      <c r="E106" s="25">
        <f t="shared" si="10"/>
        <v>22129.186130173097</v>
      </c>
      <c r="F106" s="25">
        <f t="shared" si="11"/>
        <v>19224.496379330907</v>
      </c>
      <c r="G106" s="25">
        <f>E106*SUMIFS('Annual CDM Inputs'!$G$5:$G$24,'Annual CDM Inputs'!$F$5:$F$24,MonthlyVariable!A106)</f>
        <v>2904.689750842188</v>
      </c>
      <c r="H106">
        <v>0</v>
      </c>
      <c r="I106">
        <v>0</v>
      </c>
    </row>
    <row r="107" spans="1:9" x14ac:dyDescent="0.35">
      <c r="A107" s="4">
        <f t="shared" si="12"/>
        <v>2019</v>
      </c>
      <c r="B107" s="4">
        <f t="shared" si="13"/>
        <v>10</v>
      </c>
      <c r="C107" s="13">
        <f>('2018'!E23-'2018'!E11)+'2019'!E11</f>
        <v>1932955.5961538458</v>
      </c>
      <c r="D107" s="14">
        <f t="shared" si="9"/>
        <v>23133132.359339762</v>
      </c>
      <c r="E107" s="25">
        <f t="shared" si="10"/>
        <v>22290.265763185922</v>
      </c>
      <c r="F107" s="25">
        <f t="shared" si="11"/>
        <v>19364.432606692506</v>
      </c>
      <c r="G107" s="25">
        <f>E107*SUMIFS('Annual CDM Inputs'!$G$5:$G$24,'Annual CDM Inputs'!$F$5:$F$24,MonthlyVariable!A107)</f>
        <v>2925.833156493416</v>
      </c>
      <c r="H107">
        <v>0</v>
      </c>
      <c r="I107">
        <v>0</v>
      </c>
    </row>
    <row r="108" spans="1:9" x14ac:dyDescent="0.35">
      <c r="A108" s="4">
        <f t="shared" si="12"/>
        <v>2019</v>
      </c>
      <c r="B108" s="4">
        <f t="shared" si="13"/>
        <v>11</v>
      </c>
      <c r="C108" s="13">
        <f>('2018'!E24-'2018'!E12)+'2019'!E12</f>
        <v>1933235.6474358973</v>
      </c>
      <c r="D108" s="14">
        <f t="shared" si="9"/>
        <v>23281885.878570534</v>
      </c>
      <c r="E108" s="25">
        <f t="shared" si="10"/>
        <v>22451.368733805582</v>
      </c>
      <c r="F108" s="25">
        <f t="shared" si="11"/>
        <v>19504.389108353189</v>
      </c>
      <c r="G108" s="25">
        <f>E108*SUMIFS('Annual CDM Inputs'!$G$5:$G$24,'Annual CDM Inputs'!$F$5:$F$24,MonthlyVariable!A108)</f>
        <v>2946.9796254523944</v>
      </c>
      <c r="H108">
        <v>0</v>
      </c>
      <c r="I108">
        <v>0</v>
      </c>
    </row>
    <row r="109" spans="1:9" x14ac:dyDescent="0.35">
      <c r="A109" s="4">
        <f t="shared" si="12"/>
        <v>2019</v>
      </c>
      <c r="B109" s="4">
        <f t="shared" si="13"/>
        <v>12</v>
      </c>
      <c r="C109" s="13">
        <f>('2018'!E25-'2018'!E13)+'2019'!E13</f>
        <v>1933515.6987179485</v>
      </c>
      <c r="D109" s="14">
        <f t="shared" si="9"/>
        <v>23430639.397801306</v>
      </c>
      <c r="E109" s="25">
        <f t="shared" si="10"/>
        <v>22612.495042032075</v>
      </c>
      <c r="F109" s="25">
        <f t="shared" si="11"/>
        <v>19644.365884312952</v>
      </c>
      <c r="G109" s="25">
        <f>E109*SUMIFS('Annual CDM Inputs'!$G$5:$G$24,'Annual CDM Inputs'!$F$5:$F$24,MonthlyVariable!A109)</f>
        <v>2968.1291577191223</v>
      </c>
      <c r="H109">
        <v>0</v>
      </c>
      <c r="I109">
        <v>0</v>
      </c>
    </row>
    <row r="110" spans="1:9" x14ac:dyDescent="0.35">
      <c r="A110" s="4">
        <f t="shared" si="12"/>
        <v>2020</v>
      </c>
      <c r="B110" s="4">
        <f t="shared" si="13"/>
        <v>1</v>
      </c>
      <c r="C110" s="13">
        <f>('2019'!E14-'2019'!E2)+'2020'!E2</f>
        <v>1873977.064102564</v>
      </c>
      <c r="D110" s="14">
        <f t="shared" ref="D110:D120" si="14">C110+D98</f>
        <v>23668327.750365406</v>
      </c>
      <c r="E110" s="25">
        <f t="shared" si="10"/>
        <v>22768.659797373952</v>
      </c>
      <c r="F110" s="25">
        <f t="shared" si="11"/>
        <v>19722.082683991342</v>
      </c>
      <c r="G110" s="25">
        <f>E110*SUMIFS('Annual CDM Inputs'!$G$5:$G$24,'Annual CDM Inputs'!$F$5:$F$24,MonthlyVariable!A110)</f>
        <v>3046.5771133826092</v>
      </c>
      <c r="H110">
        <v>0</v>
      </c>
      <c r="I110">
        <v>0</v>
      </c>
    </row>
    <row r="111" spans="1:9" x14ac:dyDescent="0.35">
      <c r="A111" s="4">
        <f t="shared" si="12"/>
        <v>2020</v>
      </c>
      <c r="B111" s="4">
        <f t="shared" si="13"/>
        <v>2</v>
      </c>
      <c r="C111" s="13">
        <f>('2019'!E15-'2019'!E3)+'2020'!E3</f>
        <v>1814158.3782051282</v>
      </c>
      <c r="D111" s="14">
        <f t="shared" si="14"/>
        <v>23757262.583698742</v>
      </c>
      <c r="E111" s="25">
        <f t="shared" si="10"/>
        <v>22919.839662224382</v>
      </c>
      <c r="F111" s="25">
        <f t="shared" si="11"/>
        <v>19853.033816876148</v>
      </c>
      <c r="G111" s="25">
        <f>E111*SUMIFS('Annual CDM Inputs'!$G$5:$G$24,'Annual CDM Inputs'!$F$5:$F$24,MonthlyVariable!A111)</f>
        <v>3066.8058453482349</v>
      </c>
      <c r="H111">
        <v>0</v>
      </c>
      <c r="I111">
        <v>0</v>
      </c>
    </row>
    <row r="112" spans="1:9" x14ac:dyDescent="0.35">
      <c r="A112" s="4">
        <f t="shared" si="12"/>
        <v>2020</v>
      </c>
      <c r="B112" s="4">
        <f t="shared" si="13"/>
        <v>3</v>
      </c>
      <c r="C112" s="13">
        <f>('2019'!E16-'2019'!E4)+'2020'!E4</f>
        <v>1754339.6923076923</v>
      </c>
      <c r="D112" s="14">
        <f t="shared" si="14"/>
        <v>23846197.417032074</v>
      </c>
      <c r="E112" s="25">
        <f t="shared" si="10"/>
        <v>23066.034636583357</v>
      </c>
      <c r="F112" s="25">
        <f t="shared" si="11"/>
        <v>19979.667066173686</v>
      </c>
      <c r="G112" s="25">
        <f>E112*SUMIFS('Annual CDM Inputs'!$G$5:$G$24,'Annual CDM Inputs'!$F$5:$F$24,MonthlyVariable!A112)</f>
        <v>3086.3675704096718</v>
      </c>
      <c r="H112">
        <v>0</v>
      </c>
      <c r="I112">
        <v>0</v>
      </c>
    </row>
    <row r="113" spans="1:9" x14ac:dyDescent="0.35">
      <c r="A113" s="4">
        <f t="shared" si="12"/>
        <v>2020</v>
      </c>
      <c r="B113" s="4">
        <f t="shared" si="13"/>
        <v>4</v>
      </c>
      <c r="C113" s="13">
        <f>('2019'!E17-'2019'!E5)+'2020'!E5</f>
        <v>1694521.0064102563</v>
      </c>
      <c r="D113" s="14">
        <f t="shared" si="14"/>
        <v>23935132.250365403</v>
      </c>
      <c r="E113" s="25">
        <f t="shared" si="10"/>
        <v>23207.244720450875</v>
      </c>
      <c r="F113" s="25">
        <f t="shared" si="11"/>
        <v>20101.982431883956</v>
      </c>
      <c r="G113" s="25">
        <f>E113*SUMIFS('Annual CDM Inputs'!$G$5:$G$24,'Annual CDM Inputs'!$F$5:$F$24,MonthlyVariable!A113)</f>
        <v>3105.2622885669184</v>
      </c>
      <c r="H113">
        <v>0</v>
      </c>
      <c r="I113">
        <v>0</v>
      </c>
    </row>
    <row r="114" spans="1:9" x14ac:dyDescent="0.35">
      <c r="A114" s="4">
        <f t="shared" si="12"/>
        <v>2020</v>
      </c>
      <c r="B114" s="4">
        <f t="shared" si="13"/>
        <v>5</v>
      </c>
      <c r="C114" s="13">
        <f>('2019'!E18-'2019'!E6)+'2020'!E6</f>
        <v>1634702.3205128207</v>
      </c>
      <c r="D114" s="14">
        <f t="shared" si="14"/>
        <v>24024067.083698738</v>
      </c>
      <c r="E114" s="25">
        <f t="shared" si="10"/>
        <v>23343.469913826943</v>
      </c>
      <c r="F114" s="25">
        <f t="shared" si="11"/>
        <v>20219.979914006966</v>
      </c>
      <c r="G114" s="25">
        <f>E114*SUMIFS('Annual CDM Inputs'!$G$5:$G$24,'Annual CDM Inputs'!$F$5:$F$24,MonthlyVariable!A114)</f>
        <v>3123.4899998199767</v>
      </c>
      <c r="H114">
        <v>0</v>
      </c>
      <c r="I114">
        <v>0</v>
      </c>
    </row>
    <row r="115" spans="1:9" x14ac:dyDescent="0.35">
      <c r="A115" s="4">
        <f t="shared" si="12"/>
        <v>2020</v>
      </c>
      <c r="B115" s="4">
        <f t="shared" si="13"/>
        <v>6</v>
      </c>
      <c r="C115" s="13">
        <f>('2019'!E19-'2019'!E7)+'2020'!E7</f>
        <v>1574883.6346153845</v>
      </c>
      <c r="D115" s="14">
        <f t="shared" si="14"/>
        <v>24113001.91703207</v>
      </c>
      <c r="E115" s="25">
        <f t="shared" si="10"/>
        <v>23474.710216711563</v>
      </c>
      <c r="F115" s="25">
        <f t="shared" si="11"/>
        <v>20333.659512542716</v>
      </c>
      <c r="G115" s="25">
        <f>E115*SUMIFS('Annual CDM Inputs'!$G$5:$G$24,'Annual CDM Inputs'!$F$5:$F$24,MonthlyVariable!A115)</f>
        <v>3141.0507041688466</v>
      </c>
      <c r="H115">
        <v>0</v>
      </c>
      <c r="I115">
        <v>0</v>
      </c>
    </row>
    <row r="116" spans="1:9" x14ac:dyDescent="0.35">
      <c r="A116" s="4">
        <f t="shared" si="12"/>
        <v>2020</v>
      </c>
      <c r="B116" s="4">
        <f t="shared" si="13"/>
        <v>7</v>
      </c>
      <c r="C116" s="13">
        <f>('2019'!E20-'2019'!E8)+'2020'!E8</f>
        <v>1515064.9487179487</v>
      </c>
      <c r="D116" s="14">
        <f t="shared" si="14"/>
        <v>24201936.750365403</v>
      </c>
      <c r="E116" s="25">
        <f t="shared" si="10"/>
        <v>23600.965629104721</v>
      </c>
      <c r="F116" s="25">
        <f t="shared" si="11"/>
        <v>20443.021227491194</v>
      </c>
      <c r="G116" s="25">
        <f>E116*SUMIFS('Annual CDM Inputs'!$G$5:$G$24,'Annual CDM Inputs'!$F$5:$F$24,MonthlyVariable!A116)</f>
        <v>3157.9444016135267</v>
      </c>
      <c r="H116">
        <v>0</v>
      </c>
      <c r="I116">
        <v>0</v>
      </c>
    </row>
    <row r="117" spans="1:9" x14ac:dyDescent="0.35">
      <c r="A117" s="4">
        <f t="shared" si="12"/>
        <v>2020</v>
      </c>
      <c r="B117" s="4">
        <f t="shared" si="13"/>
        <v>8</v>
      </c>
      <c r="C117" s="13">
        <f>('2019'!E21-'2019'!E9)+'2020'!E9</f>
        <v>1455246.262820513</v>
      </c>
      <c r="D117" s="14">
        <f t="shared" si="14"/>
        <v>24290871.583698742</v>
      </c>
      <c r="E117" s="25">
        <f t="shared" si="10"/>
        <v>23722.236151006429</v>
      </c>
      <c r="F117" s="25">
        <f t="shared" si="11"/>
        <v>20548.065058852411</v>
      </c>
      <c r="G117" s="25">
        <f>E117*SUMIFS('Annual CDM Inputs'!$G$5:$G$24,'Annual CDM Inputs'!$F$5:$F$24,MonthlyVariable!A117)</f>
        <v>3174.1710921540175</v>
      </c>
      <c r="H117">
        <v>0</v>
      </c>
      <c r="I117">
        <v>0</v>
      </c>
    </row>
    <row r="118" spans="1:9" x14ac:dyDescent="0.35">
      <c r="A118" s="4">
        <f t="shared" si="12"/>
        <v>2020</v>
      </c>
      <c r="B118" s="4">
        <f t="shared" si="13"/>
        <v>9</v>
      </c>
      <c r="C118" s="13">
        <f>('2019'!E22-'2019'!E10)+'2020'!E10</f>
        <v>1395427.576923077</v>
      </c>
      <c r="D118" s="14">
        <f t="shared" si="14"/>
        <v>24379806.41703207</v>
      </c>
      <c r="E118" s="25">
        <f t="shared" si="10"/>
        <v>23838.52178241669</v>
      </c>
      <c r="F118" s="25">
        <f t="shared" si="11"/>
        <v>20648.791006626368</v>
      </c>
      <c r="G118" s="25">
        <f>E118*SUMIFS('Annual CDM Inputs'!$G$5:$G$24,'Annual CDM Inputs'!$F$5:$F$24,MonthlyVariable!A118)</f>
        <v>3189.7307757903204</v>
      </c>
      <c r="H118">
        <v>0</v>
      </c>
      <c r="I118">
        <v>0</v>
      </c>
    </row>
    <row r="119" spans="1:9" x14ac:dyDescent="0.35">
      <c r="A119" s="4">
        <f t="shared" si="12"/>
        <v>2020</v>
      </c>
      <c r="B119" s="4">
        <f t="shared" si="13"/>
        <v>10</v>
      </c>
      <c r="C119" s="13">
        <f>('2019'!E23-'2019'!E11)+'2020'!E11</f>
        <v>1335608.891025641</v>
      </c>
      <c r="D119" s="14">
        <f t="shared" si="14"/>
        <v>24468741.250365403</v>
      </c>
      <c r="E119" s="25">
        <f t="shared" si="10"/>
        <v>23949.82252333549</v>
      </c>
      <c r="F119" s="25">
        <f t="shared" si="11"/>
        <v>20745.199070813058</v>
      </c>
      <c r="G119" s="25">
        <f>E119*SUMIFS('Annual CDM Inputs'!$G$5:$G$24,'Annual CDM Inputs'!$F$5:$F$24,MonthlyVariable!A119)</f>
        <v>3204.6234525224331</v>
      </c>
      <c r="H119">
        <v>0</v>
      </c>
      <c r="I119">
        <v>0</v>
      </c>
    </row>
    <row r="120" spans="1:9" x14ac:dyDescent="0.35">
      <c r="A120" s="4">
        <f t="shared" si="12"/>
        <v>2020</v>
      </c>
      <c r="B120" s="4">
        <f t="shared" si="13"/>
        <v>11</v>
      </c>
      <c r="C120" s="13">
        <f>('2019'!E24-'2019'!E12)+'2020'!E12</f>
        <v>1275790.205128205</v>
      </c>
      <c r="D120" s="14">
        <f t="shared" si="14"/>
        <v>24557676.083698738</v>
      </c>
      <c r="E120" s="25">
        <f t="shared" si="10"/>
        <v>24056.138373762842</v>
      </c>
      <c r="F120" s="25">
        <f t="shared" si="11"/>
        <v>20837.289251412483</v>
      </c>
      <c r="G120" s="25">
        <f>E120*SUMIFS('Annual CDM Inputs'!$G$5:$G$24,'Annual CDM Inputs'!$F$5:$F$24,MonthlyVariable!A120)</f>
        <v>3218.8491223503579</v>
      </c>
      <c r="H120">
        <v>0</v>
      </c>
      <c r="I120">
        <v>0</v>
      </c>
    </row>
    <row r="121" spans="1:9" x14ac:dyDescent="0.35">
      <c r="A121" s="4">
        <f t="shared" si="12"/>
        <v>2020</v>
      </c>
      <c r="B121" s="4">
        <f t="shared" si="13"/>
        <v>12</v>
      </c>
      <c r="C121" s="13">
        <f>('2019'!E25-'2019'!E13)+'2020'!E13</f>
        <v>1215971.5192307692</v>
      </c>
      <c r="D121" s="14">
        <f>C121+D109</f>
        <v>24646610.917032074</v>
      </c>
      <c r="E121" s="25">
        <f t="shared" si="10"/>
        <v>24157.469333698737</v>
      </c>
      <c r="F121" s="25">
        <f t="shared" si="11"/>
        <v>20925.061548424645</v>
      </c>
      <c r="G121" s="25">
        <f>E121*SUMIFS('Annual CDM Inputs'!$G$5:$G$24,'Annual CDM Inputs'!$F$5:$F$24,MonthlyVariable!A121)</f>
        <v>3232.4077852740925</v>
      </c>
      <c r="H121">
        <v>0</v>
      </c>
      <c r="I121">
        <v>0</v>
      </c>
    </row>
    <row r="122" spans="1:9" x14ac:dyDescent="0.35">
      <c r="A122" s="4">
        <f t="shared" si="12"/>
        <v>2021</v>
      </c>
      <c r="B122" s="4">
        <f t="shared" si="13"/>
        <v>1</v>
      </c>
      <c r="C122" s="13">
        <f>('2020'!E14-'2020'!E2)+'2021'!E2</f>
        <v>1181051.8205128205</v>
      </c>
      <c r="D122" s="14">
        <f t="shared" ref="D122:D185" si="15">C122+D110</f>
        <v>24849379.570878226</v>
      </c>
      <c r="E122" s="25">
        <f t="shared" si="10"/>
        <v>24255.890318741473</v>
      </c>
      <c r="F122" s="25">
        <f t="shared" si="11"/>
        <v>20947.381291920981</v>
      </c>
      <c r="G122" s="25">
        <f>E122*SUMIFS('Annual CDM Inputs'!$G$5:$G$24,'Annual CDM Inputs'!$F$5:$F$24,MonthlyVariable!A122)</f>
        <v>3308.5090268204922</v>
      </c>
      <c r="H122">
        <v>0</v>
      </c>
      <c r="I122">
        <v>0</v>
      </c>
    </row>
    <row r="123" spans="1:9" x14ac:dyDescent="0.35">
      <c r="A123" s="4">
        <f t="shared" si="12"/>
        <v>2021</v>
      </c>
      <c r="B123" s="4">
        <f t="shared" si="13"/>
        <v>2</v>
      </c>
      <c r="C123" s="13">
        <f>('2020'!E15-'2020'!E3)+'2021'!E3</f>
        <v>1205950.8076923077</v>
      </c>
      <c r="D123" s="14">
        <f t="shared" si="15"/>
        <v>24963213.39139105</v>
      </c>
      <c r="E123" s="25">
        <f t="shared" si="10"/>
        <v>24356.386219382497</v>
      </c>
      <c r="F123" s="25">
        <f t="shared" si="11"/>
        <v>21034.16952856534</v>
      </c>
      <c r="G123" s="25">
        <f>E123*SUMIFS('Annual CDM Inputs'!$G$5:$G$24,'Annual CDM Inputs'!$F$5:$F$24,MonthlyVariable!A123)</f>
        <v>3322.216690817158</v>
      </c>
      <c r="H123">
        <v>0</v>
      </c>
      <c r="I123">
        <v>0</v>
      </c>
    </row>
    <row r="124" spans="1:9" x14ac:dyDescent="0.35">
      <c r="A124" s="4">
        <f t="shared" si="12"/>
        <v>2021</v>
      </c>
      <c r="B124" s="4">
        <f t="shared" si="13"/>
        <v>3</v>
      </c>
      <c r="C124" s="13">
        <f>('2020'!E16-'2020'!E4)+'2021'!E4</f>
        <v>1230849.7948717948</v>
      </c>
      <c r="D124" s="14">
        <f t="shared" si="15"/>
        <v>25077047.21190387</v>
      </c>
      <c r="E124" s="25">
        <f t="shared" si="10"/>
        <v>24458.957035621817</v>
      </c>
      <c r="F124" s="25">
        <f t="shared" si="11"/>
        <v>21122.74966184243</v>
      </c>
      <c r="G124" s="25">
        <f>E124*SUMIFS('Annual CDM Inputs'!$G$5:$G$24,'Annual CDM Inputs'!$F$5:$F$24,MonthlyVariable!A124)</f>
        <v>3336.207373779388</v>
      </c>
      <c r="H124">
        <v>0</v>
      </c>
      <c r="I124">
        <v>0</v>
      </c>
    </row>
    <row r="125" spans="1:9" x14ac:dyDescent="0.35">
      <c r="A125" s="4">
        <f t="shared" si="12"/>
        <v>2021</v>
      </c>
      <c r="B125" s="4">
        <f t="shared" si="13"/>
        <v>4</v>
      </c>
      <c r="C125" s="13">
        <f>('2020'!E17-'2020'!E5)+'2021'!E5</f>
        <v>1255748.782051282</v>
      </c>
      <c r="D125" s="14">
        <f t="shared" si="15"/>
        <v>25190881.032416686</v>
      </c>
      <c r="E125" s="25">
        <f t="shared" si="10"/>
        <v>24563.602767459422</v>
      </c>
      <c r="F125" s="25">
        <f t="shared" si="11"/>
        <v>21213.12169175224</v>
      </c>
      <c r="G125" s="25">
        <f>E125*SUMIFS('Annual CDM Inputs'!$G$5:$G$24,'Annual CDM Inputs'!$F$5:$F$24,MonthlyVariable!A125)</f>
        <v>3350.4810757071809</v>
      </c>
      <c r="H125">
        <v>0</v>
      </c>
      <c r="I125">
        <v>0</v>
      </c>
    </row>
    <row r="126" spans="1:9" x14ac:dyDescent="0.35">
      <c r="A126" s="4">
        <f t="shared" si="12"/>
        <v>2021</v>
      </c>
      <c r="B126" s="4">
        <f t="shared" si="13"/>
        <v>5</v>
      </c>
      <c r="C126" s="13">
        <f>('2020'!E18-'2020'!E6)+'2021'!E6</f>
        <v>1280647.769230769</v>
      </c>
      <c r="D126" s="14">
        <f t="shared" si="15"/>
        <v>25304714.852929506</v>
      </c>
      <c r="E126" s="25">
        <f t="shared" si="10"/>
        <v>24670.323414895323</v>
      </c>
      <c r="F126" s="25">
        <f t="shared" si="11"/>
        <v>21305.285618294787</v>
      </c>
      <c r="G126" s="25">
        <f>E126*SUMIFS('Annual CDM Inputs'!$G$5:$G$24,'Annual CDM Inputs'!$F$5:$F$24,MonthlyVariable!A126)</f>
        <v>3365.0377966005381</v>
      </c>
      <c r="H126">
        <v>0</v>
      </c>
      <c r="I126">
        <v>0</v>
      </c>
    </row>
    <row r="127" spans="1:9" x14ac:dyDescent="0.35">
      <c r="A127" s="4">
        <f t="shared" si="12"/>
        <v>2021</v>
      </c>
      <c r="B127" s="4">
        <f t="shared" si="13"/>
        <v>6</v>
      </c>
      <c r="C127" s="13">
        <f>('2020'!E19-'2020'!E7)+'2021'!E7</f>
        <v>1305546.7564102565</v>
      </c>
      <c r="D127" s="14">
        <f t="shared" si="15"/>
        <v>25418548.673442326</v>
      </c>
      <c r="E127" s="25">
        <f t="shared" si="10"/>
        <v>24779.118977929505</v>
      </c>
      <c r="F127" s="25">
        <f t="shared" si="11"/>
        <v>21399.241441470047</v>
      </c>
      <c r="G127" s="25">
        <f>E127*SUMIFS('Annual CDM Inputs'!$G$5:$G$24,'Annual CDM Inputs'!$F$5:$F$24,MonthlyVariable!A127)</f>
        <v>3379.8775364594576</v>
      </c>
      <c r="H127">
        <v>0</v>
      </c>
      <c r="I127">
        <v>0</v>
      </c>
    </row>
    <row r="128" spans="1:9" x14ac:dyDescent="0.35">
      <c r="A128" s="4">
        <f t="shared" si="12"/>
        <v>2021</v>
      </c>
      <c r="B128" s="4">
        <f t="shared" si="13"/>
        <v>7</v>
      </c>
      <c r="C128" s="13">
        <f>('2020'!E20-'2020'!E8)+'2021'!E8</f>
        <v>1330445.7435897435</v>
      </c>
      <c r="D128" s="14">
        <f t="shared" si="15"/>
        <v>25532382.493955147</v>
      </c>
      <c r="E128" s="25">
        <f t="shared" si="10"/>
        <v>24889.989456561987</v>
      </c>
      <c r="F128" s="25">
        <f t="shared" si="11"/>
        <v>21494.989161278045</v>
      </c>
      <c r="G128" s="25">
        <f>E128*SUMIFS('Annual CDM Inputs'!$G$5:$G$24,'Annual CDM Inputs'!$F$5:$F$24,MonthlyVariable!A128)</f>
        <v>3395.0002952839423</v>
      </c>
      <c r="H128">
        <v>0</v>
      </c>
      <c r="I128">
        <v>0</v>
      </c>
    </row>
    <row r="129" spans="1:9" x14ac:dyDescent="0.35">
      <c r="A129" s="4">
        <f t="shared" si="12"/>
        <v>2021</v>
      </c>
      <c r="B129" s="4">
        <f t="shared" si="13"/>
        <v>8</v>
      </c>
      <c r="C129" s="13">
        <f>('2020'!E21-'2020'!E9)+'2021'!E9</f>
        <v>1355344.7307692308</v>
      </c>
      <c r="D129" s="14">
        <f t="shared" si="15"/>
        <v>25646216.314467974</v>
      </c>
      <c r="E129" s="25">
        <f t="shared" si="10"/>
        <v>25002.934850792753</v>
      </c>
      <c r="F129" s="25">
        <f t="shared" si="11"/>
        <v>21592.528777718762</v>
      </c>
      <c r="G129" s="25">
        <f>E129*SUMIFS('Annual CDM Inputs'!$G$5:$G$24,'Annual CDM Inputs'!$F$5:$F$24,MonthlyVariable!A129)</f>
        <v>3410.4060730739893</v>
      </c>
      <c r="H129">
        <v>0</v>
      </c>
      <c r="I129">
        <v>0</v>
      </c>
    </row>
    <row r="130" spans="1:9" x14ac:dyDescent="0.35">
      <c r="A130" s="4">
        <f t="shared" si="12"/>
        <v>2021</v>
      </c>
      <c r="B130" s="4">
        <f t="shared" si="13"/>
        <v>9</v>
      </c>
      <c r="C130" s="13">
        <f>('2020'!E22-'2020'!E10)+'2021'!E10</f>
        <v>1380243.717948718</v>
      </c>
      <c r="D130" s="14">
        <f t="shared" si="15"/>
        <v>25760050.13498079</v>
      </c>
      <c r="E130" s="25">
        <f t="shared" si="10"/>
        <v>25117.955160621819</v>
      </c>
      <c r="F130" s="25">
        <f t="shared" si="11"/>
        <v>21691.860290792218</v>
      </c>
      <c r="G130" s="25">
        <f>E130*SUMIFS('Annual CDM Inputs'!$G$5:$G$24,'Annual CDM Inputs'!$F$5:$F$24,MonthlyVariable!A130)</f>
        <v>3426.0948698296015</v>
      </c>
      <c r="H130">
        <v>0</v>
      </c>
      <c r="I130">
        <v>0</v>
      </c>
    </row>
    <row r="131" spans="1:9" x14ac:dyDescent="0.35">
      <c r="A131" s="4">
        <f t="shared" si="12"/>
        <v>2021</v>
      </c>
      <c r="B131" s="4">
        <f t="shared" si="13"/>
        <v>10</v>
      </c>
      <c r="C131" s="13">
        <f>('2020'!E23-'2020'!E11)+'2021'!E11</f>
        <v>1405142.705128205</v>
      </c>
      <c r="D131" s="14">
        <f t="shared" si="15"/>
        <v>25873883.955493607</v>
      </c>
      <c r="E131" s="25">
        <f t="shared" si="10"/>
        <v>25235.050386049166</v>
      </c>
      <c r="F131" s="25">
        <f t="shared" si="11"/>
        <v>21792.983700498389</v>
      </c>
      <c r="G131" s="25">
        <f>E131*SUMIFS('Annual CDM Inputs'!$G$5:$G$24,'Annual CDM Inputs'!$F$5:$F$24,MonthlyVariable!A131)</f>
        <v>3442.0666855507761</v>
      </c>
      <c r="H131">
        <v>0</v>
      </c>
      <c r="I131">
        <v>0</v>
      </c>
    </row>
    <row r="132" spans="1:9" x14ac:dyDescent="0.35">
      <c r="A132" s="4">
        <f t="shared" si="12"/>
        <v>2021</v>
      </c>
      <c r="B132" s="4">
        <f t="shared" si="13"/>
        <v>11</v>
      </c>
      <c r="C132" s="13">
        <f>('2020'!E24-'2020'!E12)+'2021'!E12</f>
        <v>1430041.6923076925</v>
      </c>
      <c r="D132" s="14">
        <f t="shared" si="15"/>
        <v>25987717.77600643</v>
      </c>
      <c r="E132" s="25">
        <f t="shared" si="10"/>
        <v>25354.220527074802</v>
      </c>
      <c r="F132" s="25">
        <f t="shared" si="11"/>
        <v>21895.899006837288</v>
      </c>
      <c r="G132" s="25">
        <f>E132*SUMIFS('Annual CDM Inputs'!$G$5:$G$24,'Annual CDM Inputs'!$F$5:$F$24,MonthlyVariable!A132)</f>
        <v>3458.3215202375136</v>
      </c>
      <c r="H132">
        <v>0</v>
      </c>
      <c r="I132">
        <v>0</v>
      </c>
    </row>
    <row r="133" spans="1:9" x14ac:dyDescent="0.35">
      <c r="A133" s="4">
        <f t="shared" si="12"/>
        <v>2021</v>
      </c>
      <c r="B133" s="4">
        <f t="shared" si="13"/>
        <v>12</v>
      </c>
      <c r="C133" s="13">
        <f>('2020'!E25-'2020'!E13)+'2021'!E13</f>
        <v>1454940.6794871795</v>
      </c>
      <c r="D133" s="14">
        <f t="shared" si="15"/>
        <v>26101551.596519254</v>
      </c>
      <c r="E133" s="25">
        <f t="shared" si="10"/>
        <v>25475.465583698733</v>
      </c>
      <c r="F133" s="25">
        <f t="shared" si="11"/>
        <v>22000.606209808917</v>
      </c>
      <c r="G133" s="25">
        <f>E133*SUMIFS('Annual CDM Inputs'!$G$5:$G$24,'Annual CDM Inputs'!$F$5:$F$24,MonthlyVariable!A133)</f>
        <v>3474.8593738898157</v>
      </c>
      <c r="H133">
        <v>0</v>
      </c>
      <c r="I133">
        <v>0</v>
      </c>
    </row>
    <row r="134" spans="1:9" x14ac:dyDescent="0.35">
      <c r="A134" s="4">
        <f t="shared" si="12"/>
        <v>2022</v>
      </c>
      <c r="B134" s="4">
        <f t="shared" si="13"/>
        <v>1</v>
      </c>
      <c r="C134" s="13">
        <f>('2021'!E14-'2021'!E2)+'2022'!E2</f>
        <v>1421552.8397435897</v>
      </c>
      <c r="D134" s="14">
        <f t="shared" si="15"/>
        <v>26270932.410621814</v>
      </c>
      <c r="E134" s="25">
        <f t="shared" si="10"/>
        <v>25593.928320344035</v>
      </c>
      <c r="F134" s="25">
        <f t="shared" si="11"/>
        <v>22035.219542002385</v>
      </c>
      <c r="G134" s="25">
        <f>E134*SUMIFS('Annual CDM Inputs'!$G$5:$G$24,'Annual CDM Inputs'!$F$5:$F$24,MonthlyVariable!A134)</f>
        <v>3558.7087783416514</v>
      </c>
      <c r="H134">
        <v>0</v>
      </c>
      <c r="I134">
        <v>0</v>
      </c>
    </row>
    <row r="135" spans="1:9" x14ac:dyDescent="0.35">
      <c r="A135" s="4">
        <f t="shared" si="12"/>
        <v>2022</v>
      </c>
      <c r="B135" s="4">
        <f t="shared" si="13"/>
        <v>2</v>
      </c>
      <c r="C135" s="13">
        <f>('2021'!E15-'2021'!E3)+'2022'!E3</f>
        <v>1363266.012820513</v>
      </c>
      <c r="D135" s="14">
        <f t="shared" si="15"/>
        <v>26326479.404211562</v>
      </c>
      <c r="E135" s="25">
        <f t="shared" si="10"/>
        <v>25707.533821412413</v>
      </c>
      <c r="F135" s="25">
        <f t="shared" si="11"/>
        <v>22133.028761669186</v>
      </c>
      <c r="G135" s="25">
        <f>E135*SUMIFS('Annual CDM Inputs'!$G$5:$G$24,'Annual CDM Inputs'!$F$5:$F$24,MonthlyVariable!A135)</f>
        <v>3574.5050597432282</v>
      </c>
      <c r="H135">
        <v>0</v>
      </c>
      <c r="I135">
        <v>0</v>
      </c>
    </row>
    <row r="136" spans="1:9" x14ac:dyDescent="0.35">
      <c r="A136" s="4">
        <f t="shared" si="12"/>
        <v>2022</v>
      </c>
      <c r="B136" s="4">
        <f t="shared" si="13"/>
        <v>3</v>
      </c>
      <c r="C136" s="13">
        <f>('2021'!E16-'2021'!E4)+'2022'!E4</f>
        <v>1304979.185897436</v>
      </c>
      <c r="D136" s="14">
        <f t="shared" si="15"/>
        <v>26382026.397801306</v>
      </c>
      <c r="E136" s="25">
        <f t="shared" si="10"/>
        <v>25816.282086903866</v>
      </c>
      <c r="F136" s="25">
        <f t="shared" si="11"/>
        <v>22226.656120272492</v>
      </c>
      <c r="G136" s="25">
        <f>E136*SUMIFS('Annual CDM Inputs'!$G$5:$G$24,'Annual CDM Inputs'!$F$5:$F$24,MonthlyVariable!A136)</f>
        <v>3589.6259666313763</v>
      </c>
      <c r="H136">
        <v>0</v>
      </c>
      <c r="I136">
        <v>0</v>
      </c>
    </row>
    <row r="137" spans="1:9" x14ac:dyDescent="0.35">
      <c r="A137" s="4">
        <f t="shared" si="12"/>
        <v>2022</v>
      </c>
      <c r="B137" s="4">
        <f t="shared" si="13"/>
        <v>4</v>
      </c>
      <c r="C137" s="13">
        <f>('2021'!E17-'2021'!E5)+'2022'!E5</f>
        <v>1246692.358974359</v>
      </c>
      <c r="D137" s="14">
        <f t="shared" si="15"/>
        <v>26437573.391391046</v>
      </c>
      <c r="E137" s="25">
        <f t="shared" si="10"/>
        <v>25920.173116818398</v>
      </c>
      <c r="F137" s="25">
        <f t="shared" si="11"/>
        <v>22316.101617812303</v>
      </c>
      <c r="G137" s="25">
        <f>E137*SUMIFS('Annual CDM Inputs'!$G$5:$G$24,'Annual CDM Inputs'!$F$5:$F$24,MonthlyVariable!A137)</f>
        <v>3604.0714990060965</v>
      </c>
      <c r="H137">
        <v>0</v>
      </c>
      <c r="I137">
        <v>0</v>
      </c>
    </row>
    <row r="138" spans="1:9" x14ac:dyDescent="0.35">
      <c r="A138" s="4">
        <f t="shared" si="12"/>
        <v>2022</v>
      </c>
      <c r="B138" s="4">
        <f t="shared" si="13"/>
        <v>5</v>
      </c>
      <c r="C138" s="13">
        <f>('2021'!E18-'2021'!E6)+'2022'!E6</f>
        <v>1188405.532051282</v>
      </c>
      <c r="D138" s="14">
        <f t="shared" si="15"/>
        <v>26493120.38498079</v>
      </c>
      <c r="E138" s="25">
        <f t="shared" si="10"/>
        <v>26019.206911156001</v>
      </c>
      <c r="F138" s="25">
        <f t="shared" si="11"/>
        <v>22401.365254288612</v>
      </c>
      <c r="G138" s="25">
        <f>E138*SUMIFS('Annual CDM Inputs'!$G$5:$G$24,'Annual CDM Inputs'!$F$5:$F$24,MonthlyVariable!A138)</f>
        <v>3617.8416568673879</v>
      </c>
      <c r="H138">
        <v>0</v>
      </c>
      <c r="I138">
        <v>0</v>
      </c>
    </row>
    <row r="139" spans="1:9" x14ac:dyDescent="0.35">
      <c r="A139" s="4">
        <f t="shared" si="12"/>
        <v>2022</v>
      </c>
      <c r="B139" s="4">
        <f t="shared" si="13"/>
        <v>6</v>
      </c>
      <c r="C139" s="13">
        <f>('2021'!E19-'2021'!E7)+'2022'!E7</f>
        <v>1130118.7051282052</v>
      </c>
      <c r="D139" s="14">
        <f t="shared" si="15"/>
        <v>26548667.378570531</v>
      </c>
      <c r="E139" s="25">
        <f t="shared" si="10"/>
        <v>26113.383469916687</v>
      </c>
      <c r="F139" s="25">
        <f t="shared" si="11"/>
        <v>22482.447029701434</v>
      </c>
      <c r="G139" s="25">
        <f>E139*SUMIFS('Annual CDM Inputs'!$G$5:$G$24,'Annual CDM Inputs'!$F$5:$F$24,MonthlyVariable!A139)</f>
        <v>3630.9364402152519</v>
      </c>
      <c r="H139">
        <v>0</v>
      </c>
      <c r="I139">
        <v>0</v>
      </c>
    </row>
    <row r="140" spans="1:9" x14ac:dyDescent="0.35">
      <c r="A140" s="4">
        <f t="shared" si="12"/>
        <v>2022</v>
      </c>
      <c r="B140" s="4">
        <f t="shared" si="13"/>
        <v>7</v>
      </c>
      <c r="C140" s="13">
        <f>('2021'!E20-'2021'!E8)+'2022'!E8</f>
        <v>1071831.8782051282</v>
      </c>
      <c r="D140" s="14">
        <f t="shared" si="15"/>
        <v>26604214.372160275</v>
      </c>
      <c r="E140" s="25">
        <f t="shared" si="10"/>
        <v>26202.702793100445</v>
      </c>
      <c r="F140" s="25">
        <f t="shared" si="11"/>
        <v>22559.346944050758</v>
      </c>
      <c r="G140" s="25">
        <f>E140*SUMIFS('Annual CDM Inputs'!$G$5:$G$24,'Annual CDM Inputs'!$F$5:$F$24,MonthlyVariable!A140)</f>
        <v>3643.3558490496866</v>
      </c>
      <c r="H140">
        <v>0</v>
      </c>
      <c r="I140">
        <v>0</v>
      </c>
    </row>
    <row r="141" spans="1:9" x14ac:dyDescent="0.35">
      <c r="A141" s="4">
        <f t="shared" si="12"/>
        <v>2022</v>
      </c>
      <c r="B141" s="4">
        <f t="shared" si="13"/>
        <v>8</v>
      </c>
      <c r="C141" s="13">
        <f>('2021'!E21-'2021'!E9)+'2022'!E9</f>
        <v>1013545.0512820514</v>
      </c>
      <c r="D141" s="14">
        <f t="shared" si="15"/>
        <v>26659761.365750026</v>
      </c>
      <c r="E141" s="25">
        <f t="shared" si="10"/>
        <v>26287.164880707282</v>
      </c>
      <c r="F141" s="25">
        <f t="shared" si="11"/>
        <v>22632.064997336587</v>
      </c>
      <c r="G141" s="25">
        <f>E141*SUMIFS('Annual CDM Inputs'!$G$5:$G$24,'Annual CDM Inputs'!$F$5:$F$24,MonthlyVariable!A141)</f>
        <v>3655.0998833706935</v>
      </c>
      <c r="H141">
        <v>0</v>
      </c>
      <c r="I141">
        <v>0</v>
      </c>
    </row>
    <row r="142" spans="1:9" x14ac:dyDescent="0.35">
      <c r="A142" s="4">
        <f t="shared" si="12"/>
        <v>2022</v>
      </c>
      <c r="B142" s="4">
        <f t="shared" si="13"/>
        <v>9</v>
      </c>
      <c r="C142" s="13">
        <f>('2021'!E22-'2021'!E10)+'2022'!E10</f>
        <v>955258.22435897437</v>
      </c>
      <c r="D142" s="14">
        <f t="shared" si="15"/>
        <v>26715308.359339766</v>
      </c>
      <c r="E142" s="25">
        <f t="shared" ref="E142:E205" si="16">AVERAGE(D131:D142)/1000</f>
        <v>26366.769732737201</v>
      </c>
      <c r="F142" s="25">
        <f t="shared" ref="F142:F205" si="17">E142-G142</f>
        <v>22700.601189558929</v>
      </c>
      <c r="G142" s="25">
        <f>E142*SUMIFS('Annual CDM Inputs'!$G$5:$G$24,'Annual CDM Inputs'!$F$5:$F$24,MonthlyVariable!A142)</f>
        <v>3666.168543178273</v>
      </c>
      <c r="H142">
        <v>0</v>
      </c>
      <c r="I142">
        <v>0</v>
      </c>
    </row>
    <row r="143" spans="1:9" x14ac:dyDescent="0.35">
      <c r="A143" s="4">
        <f t="shared" ref="A143:A206" si="18">A131+1</f>
        <v>2022</v>
      </c>
      <c r="B143" s="4">
        <f t="shared" ref="B143:B206" si="19">B131</f>
        <v>10</v>
      </c>
      <c r="C143" s="13">
        <f>('2021'!E23-'2021'!E11)+'2022'!E11</f>
        <v>896971.3974358975</v>
      </c>
      <c r="D143" s="14">
        <f t="shared" si="15"/>
        <v>26770855.352929503</v>
      </c>
      <c r="E143" s="25">
        <f t="shared" si="16"/>
        <v>26441.517349190195</v>
      </c>
      <c r="F143" s="25">
        <f t="shared" si="17"/>
        <v>22764.955520717773</v>
      </c>
      <c r="G143" s="25">
        <f>E143*SUMIFS('Annual CDM Inputs'!$G$5:$G$24,'Annual CDM Inputs'!$F$5:$F$24,MonthlyVariable!A143)</f>
        <v>3676.5618284724237</v>
      </c>
      <c r="H143">
        <v>0</v>
      </c>
      <c r="I143">
        <v>0</v>
      </c>
    </row>
    <row r="144" spans="1:9" x14ac:dyDescent="0.35">
      <c r="A144" s="4">
        <f t="shared" si="18"/>
        <v>2022</v>
      </c>
      <c r="B144" s="4">
        <f t="shared" si="19"/>
        <v>11</v>
      </c>
      <c r="C144" s="13">
        <f>('2021'!E24-'2021'!E12)+'2022'!E12</f>
        <v>838684.5705128205</v>
      </c>
      <c r="D144" s="14">
        <f t="shared" si="15"/>
        <v>26826402.34651925</v>
      </c>
      <c r="E144" s="25">
        <f t="shared" si="16"/>
        <v>26511.407730066257</v>
      </c>
      <c r="F144" s="25">
        <f t="shared" si="17"/>
        <v>22825.127990813111</v>
      </c>
      <c r="G144" s="25">
        <f>E144*SUMIFS('Annual CDM Inputs'!$G$5:$G$24,'Annual CDM Inputs'!$F$5:$F$24,MonthlyVariable!A144)</f>
        <v>3686.2797392531456</v>
      </c>
      <c r="H144">
        <v>0</v>
      </c>
      <c r="I144">
        <v>0</v>
      </c>
    </row>
    <row r="145" spans="1:9" x14ac:dyDescent="0.35">
      <c r="A145" s="4">
        <f t="shared" si="18"/>
        <v>2022</v>
      </c>
      <c r="B145" s="4">
        <f t="shared" si="19"/>
        <v>12</v>
      </c>
      <c r="C145" s="13">
        <f>('2021'!E25-'2021'!E13)+'2022'!E13</f>
        <v>780397.74358974362</v>
      </c>
      <c r="D145" s="14">
        <f t="shared" si="15"/>
        <v>26881949.340108998</v>
      </c>
      <c r="E145" s="25">
        <f t="shared" si="16"/>
        <v>26576.440875365406</v>
      </c>
      <c r="F145" s="25">
        <f t="shared" si="17"/>
        <v>22881.118599844966</v>
      </c>
      <c r="G145" s="25">
        <f>E145*SUMIFS('Annual CDM Inputs'!$G$5:$G$24,'Annual CDM Inputs'!$F$5:$F$24,MonthlyVariable!A145)</f>
        <v>3695.3222755204401</v>
      </c>
      <c r="H145">
        <v>0</v>
      </c>
      <c r="I145">
        <v>0</v>
      </c>
    </row>
    <row r="146" spans="1:9" x14ac:dyDescent="0.35">
      <c r="A146" s="4">
        <f t="shared" si="18"/>
        <v>2023</v>
      </c>
      <c r="B146" s="4">
        <f t="shared" si="19"/>
        <v>1</v>
      </c>
      <c r="C146" s="13">
        <f>('2022'!E14-'2022'!E2)+'2023'!E2</f>
        <v>731224.79487179476</v>
      </c>
      <c r="D146" s="14">
        <f t="shared" si="15"/>
        <v>27002157.20549361</v>
      </c>
      <c r="E146" s="25">
        <f t="shared" si="16"/>
        <v>26637.376274938058</v>
      </c>
      <c r="F146" s="25">
        <f t="shared" si="17"/>
        <v>22861.764408411575</v>
      </c>
      <c r="G146" s="25">
        <f>E146*SUMIFS('Annual CDM Inputs'!$G$5:$G$24,'Annual CDM Inputs'!$F$5:$F$24,MonthlyVariable!A146)</f>
        <v>3775.6118665264844</v>
      </c>
      <c r="H146">
        <v>0</v>
      </c>
      <c r="I146">
        <v>0</v>
      </c>
    </row>
    <row r="147" spans="1:9" x14ac:dyDescent="0.35">
      <c r="A147" s="4">
        <f t="shared" si="18"/>
        <v>2023</v>
      </c>
      <c r="B147" s="4">
        <f t="shared" si="19"/>
        <v>2</v>
      </c>
      <c r="C147" s="13">
        <f>('2022'!E15-'2022'!E3)+'2023'!E3</f>
        <v>740338.67307692312</v>
      </c>
      <c r="D147" s="14">
        <f t="shared" si="15"/>
        <v>27066818.077288486</v>
      </c>
      <c r="E147" s="25">
        <f t="shared" si="16"/>
        <v>26699.071164361136</v>
      </c>
      <c r="F147" s="25">
        <f t="shared" si="17"/>
        <v>22914.714594369656</v>
      </c>
      <c r="G147" s="25">
        <f>E147*SUMIFS('Annual CDM Inputs'!$G$5:$G$24,'Annual CDM Inputs'!$F$5:$F$24,MonthlyVariable!A147)</f>
        <v>3784.3565699914789</v>
      </c>
      <c r="H147">
        <v>0</v>
      </c>
      <c r="I147">
        <v>0</v>
      </c>
    </row>
    <row r="148" spans="1:9" x14ac:dyDescent="0.35">
      <c r="A148" s="4">
        <f t="shared" si="18"/>
        <v>2023</v>
      </c>
      <c r="B148" s="4">
        <f t="shared" si="19"/>
        <v>3</v>
      </c>
      <c r="C148" s="13">
        <f>('2022'!E16-'2022'!E4)+'2023'!E4</f>
        <v>749452.55128205125</v>
      </c>
      <c r="D148" s="14">
        <f t="shared" si="15"/>
        <v>27131478.949083358</v>
      </c>
      <c r="E148" s="25">
        <f t="shared" si="16"/>
        <v>26761.525543634634</v>
      </c>
      <c r="F148" s="25">
        <f t="shared" si="17"/>
        <v>22968.316619227026</v>
      </c>
      <c r="G148" s="25">
        <f>E148*SUMIFS('Annual CDM Inputs'!$G$5:$G$24,'Annual CDM Inputs'!$F$5:$F$24,MonthlyVariable!A148)</f>
        <v>3793.2089244076092</v>
      </c>
      <c r="H148">
        <v>0</v>
      </c>
      <c r="I148">
        <v>0</v>
      </c>
    </row>
    <row r="149" spans="1:9" x14ac:dyDescent="0.35">
      <c r="A149" s="4">
        <f t="shared" si="18"/>
        <v>2023</v>
      </c>
      <c r="B149" s="4">
        <f t="shared" si="19"/>
        <v>4</v>
      </c>
      <c r="C149" s="13">
        <f>('2022'!E17-'2022'!E5)+'2023'!E5</f>
        <v>758566.42948717938</v>
      </c>
      <c r="D149" s="14">
        <f t="shared" si="15"/>
        <v>27196139.820878226</v>
      </c>
      <c r="E149" s="25">
        <f t="shared" si="16"/>
        <v>26824.739412758561</v>
      </c>
      <c r="F149" s="25">
        <f t="shared" si="17"/>
        <v>23022.570482983687</v>
      </c>
      <c r="G149" s="25">
        <f>E149*SUMIFS('Annual CDM Inputs'!$G$5:$G$24,'Annual CDM Inputs'!$F$5:$F$24,MonthlyVariable!A149)</f>
        <v>3802.1689297748758</v>
      </c>
      <c r="H149">
        <v>0</v>
      </c>
      <c r="I149">
        <v>0</v>
      </c>
    </row>
    <row r="150" spans="1:9" x14ac:dyDescent="0.35">
      <c r="A150" s="4">
        <f t="shared" si="18"/>
        <v>2023</v>
      </c>
      <c r="B150" s="4">
        <f t="shared" si="19"/>
        <v>5</v>
      </c>
      <c r="C150" s="13">
        <f>('2022'!E18-'2022'!E6)+'2023'!E6</f>
        <v>767680.30769230763</v>
      </c>
      <c r="D150" s="14">
        <f t="shared" si="15"/>
        <v>27260800.692673098</v>
      </c>
      <c r="E150" s="25">
        <f t="shared" si="16"/>
        <v>26888.712771732928</v>
      </c>
      <c r="F150" s="25">
        <f t="shared" si="17"/>
        <v>23077.476185639647</v>
      </c>
      <c r="G150" s="25">
        <f>E150*SUMIFS('Annual CDM Inputs'!$G$5:$G$24,'Annual CDM Inputs'!$F$5:$F$24,MonthlyVariable!A150)</f>
        <v>3811.2365860932809</v>
      </c>
      <c r="H150">
        <v>0</v>
      </c>
      <c r="I150">
        <v>0</v>
      </c>
    </row>
    <row r="151" spans="1:9" x14ac:dyDescent="0.35">
      <c r="A151" s="4">
        <f t="shared" si="18"/>
        <v>2023</v>
      </c>
      <c r="B151" s="4">
        <f t="shared" si="19"/>
        <v>6</v>
      </c>
      <c r="C151" s="13">
        <f>('2022'!E19-'2022'!E7)+'2023'!E7</f>
        <v>776794.18589743576</v>
      </c>
      <c r="D151" s="14">
        <f t="shared" si="15"/>
        <v>27325461.564467967</v>
      </c>
      <c r="E151" s="25">
        <f t="shared" si="16"/>
        <v>26953.445620557712</v>
      </c>
      <c r="F151" s="25">
        <f t="shared" si="17"/>
        <v>23133.033727194888</v>
      </c>
      <c r="G151" s="25">
        <f>E151*SUMIFS('Annual CDM Inputs'!$G$5:$G$24,'Annual CDM Inputs'!$F$5:$F$24,MonthlyVariable!A151)</f>
        <v>3820.4118933628215</v>
      </c>
      <c r="H151">
        <v>0</v>
      </c>
      <c r="I151">
        <v>0</v>
      </c>
    </row>
    <row r="152" spans="1:9" x14ac:dyDescent="0.35">
      <c r="A152" s="4">
        <f t="shared" si="18"/>
        <v>2023</v>
      </c>
      <c r="B152" s="4">
        <f t="shared" si="19"/>
        <v>7</v>
      </c>
      <c r="C152" s="13">
        <f>('2022'!E20-'2022'!E8)+'2023'!E8</f>
        <v>785908.06410256401</v>
      </c>
      <c r="D152" s="14">
        <f t="shared" si="15"/>
        <v>27390122.436262839</v>
      </c>
      <c r="E152" s="25">
        <f t="shared" si="16"/>
        <v>27018.937959232928</v>
      </c>
      <c r="F152" s="25">
        <f t="shared" si="17"/>
        <v>23189.243107649429</v>
      </c>
      <c r="G152" s="25">
        <f>E152*SUMIFS('Annual CDM Inputs'!$G$5:$G$24,'Annual CDM Inputs'!$F$5:$F$24,MonthlyVariable!A152)</f>
        <v>3829.6948515834988</v>
      </c>
      <c r="H152">
        <v>0</v>
      </c>
      <c r="I152">
        <v>0</v>
      </c>
    </row>
    <row r="153" spans="1:9" x14ac:dyDescent="0.35">
      <c r="A153" s="4">
        <f t="shared" si="18"/>
        <v>2023</v>
      </c>
      <c r="B153" s="4">
        <f t="shared" si="19"/>
        <v>8</v>
      </c>
      <c r="C153" s="13">
        <f>('2022'!E21-'2022'!E9)+'2023'!E9</f>
        <v>795021.94230769225</v>
      </c>
      <c r="D153" s="14">
        <f t="shared" si="15"/>
        <v>27454783.308057718</v>
      </c>
      <c r="E153" s="25">
        <f t="shared" si="16"/>
        <v>27085.189787758572</v>
      </c>
      <c r="F153" s="25">
        <f t="shared" si="17"/>
        <v>23246.104327003261</v>
      </c>
      <c r="G153" s="25">
        <f>E153*SUMIFS('Annual CDM Inputs'!$G$5:$G$24,'Annual CDM Inputs'!$F$5:$F$24,MonthlyVariable!A153)</f>
        <v>3839.0854607553133</v>
      </c>
      <c r="H153">
        <v>0</v>
      </c>
      <c r="I153">
        <v>0</v>
      </c>
    </row>
    <row r="154" spans="1:9" x14ac:dyDescent="0.35">
      <c r="A154" s="4">
        <f t="shared" si="18"/>
        <v>2023</v>
      </c>
      <c r="B154" s="4">
        <f t="shared" si="19"/>
        <v>9</v>
      </c>
      <c r="C154" s="13">
        <f>('2022'!E22-'2022'!E10)+'2023'!E10</f>
        <v>804135.82051282038</v>
      </c>
      <c r="D154" s="14">
        <f t="shared" si="15"/>
        <v>27519444.179852586</v>
      </c>
      <c r="E154" s="25">
        <f t="shared" si="16"/>
        <v>27152.201106134638</v>
      </c>
      <c r="F154" s="25">
        <f t="shared" si="17"/>
        <v>23303.617385256373</v>
      </c>
      <c r="G154" s="25">
        <f>E154*SUMIFS('Annual CDM Inputs'!$G$5:$G$24,'Annual CDM Inputs'!$F$5:$F$24,MonthlyVariable!A154)</f>
        <v>3848.5837208782632</v>
      </c>
      <c r="H154">
        <v>0</v>
      </c>
      <c r="I154">
        <v>0</v>
      </c>
    </row>
    <row r="155" spans="1:9" x14ac:dyDescent="0.35">
      <c r="A155" s="4">
        <f t="shared" si="18"/>
        <v>2023</v>
      </c>
      <c r="B155" s="4">
        <f t="shared" si="19"/>
        <v>10</v>
      </c>
      <c r="C155" s="13">
        <f>('2022'!E23-'2022'!E11)+'2023'!E11</f>
        <v>813249.69871794863</v>
      </c>
      <c r="D155" s="14">
        <f t="shared" si="15"/>
        <v>27584105.051647451</v>
      </c>
      <c r="E155" s="25">
        <f t="shared" si="16"/>
        <v>27219.971914361133</v>
      </c>
      <c r="F155" s="25">
        <f t="shared" si="17"/>
        <v>23361.782282408782</v>
      </c>
      <c r="G155" s="25">
        <f>E155*SUMIFS('Annual CDM Inputs'!$G$5:$G$24,'Annual CDM Inputs'!$F$5:$F$24,MonthlyVariable!A155)</f>
        <v>3858.1896319523498</v>
      </c>
      <c r="H155">
        <v>0</v>
      </c>
      <c r="I155">
        <v>0</v>
      </c>
    </row>
    <row r="156" spans="1:9" x14ac:dyDescent="0.35">
      <c r="A156" s="4">
        <f t="shared" si="18"/>
        <v>2023</v>
      </c>
      <c r="B156" s="4">
        <f t="shared" si="19"/>
        <v>11</v>
      </c>
      <c r="C156" s="13">
        <f>('2022'!E24-'2022'!E12)+'2023'!E12</f>
        <v>822363.57692307676</v>
      </c>
      <c r="D156" s="14">
        <f t="shared" si="15"/>
        <v>27648765.923442326</v>
      </c>
      <c r="E156" s="25">
        <f t="shared" si="16"/>
        <v>27288.502212438052</v>
      </c>
      <c r="F156" s="25">
        <f t="shared" si="17"/>
        <v>23420.599018460478</v>
      </c>
      <c r="G156" s="25">
        <f>E156*SUMIFS('Annual CDM Inputs'!$G$5:$G$24,'Annual CDM Inputs'!$F$5:$F$24,MonthlyVariable!A156)</f>
        <v>3867.9031939775728</v>
      </c>
      <c r="H156">
        <v>0</v>
      </c>
      <c r="I156">
        <v>0</v>
      </c>
    </row>
    <row r="157" spans="1:9" x14ac:dyDescent="0.35">
      <c r="A157" s="4">
        <f t="shared" si="18"/>
        <v>2023</v>
      </c>
      <c r="B157" s="4">
        <f t="shared" si="19"/>
        <v>12</v>
      </c>
      <c r="C157" s="13">
        <f>('2022'!E25-'2022'!E13)+'2023'!E13</f>
        <v>831477.45512820501</v>
      </c>
      <c r="D157" s="14">
        <f t="shared" si="15"/>
        <v>27713426.795237202</v>
      </c>
      <c r="E157" s="25">
        <f t="shared" si="16"/>
        <v>27357.792000365404</v>
      </c>
      <c r="F157" s="25">
        <f t="shared" si="17"/>
        <v>23480.06759341147</v>
      </c>
      <c r="G157" s="25">
        <f>E157*SUMIFS('Annual CDM Inputs'!$G$5:$G$24,'Annual CDM Inputs'!$F$5:$F$24,MonthlyVariable!A157)</f>
        <v>3877.7244069539329</v>
      </c>
      <c r="H157">
        <v>0</v>
      </c>
      <c r="I157">
        <v>0</v>
      </c>
    </row>
    <row r="158" spans="1:9" x14ac:dyDescent="0.35">
      <c r="A158" s="4">
        <f t="shared" si="18"/>
        <v>2024</v>
      </c>
      <c r="B158" s="4">
        <f t="shared" si="19"/>
        <v>1</v>
      </c>
      <c r="C158" s="13">
        <f>('2023'!E14-'2023'!E2)+'2024'!E2</f>
        <v>865605.30128205137</v>
      </c>
      <c r="D158" s="14">
        <f t="shared" si="15"/>
        <v>27867762.506775662</v>
      </c>
      <c r="E158" s="25">
        <f t="shared" si="16"/>
        <v>27429.925775472242</v>
      </c>
      <c r="F158" s="25">
        <f t="shared" si="17"/>
        <v>23541.977045579755</v>
      </c>
      <c r="G158" s="25">
        <f>E158*SUMIFS('Annual CDM Inputs'!$G$5:$G$24,'Annual CDM Inputs'!$F$5:$F$24,MonthlyVariable!A158)</f>
        <v>3887.9487298924869</v>
      </c>
      <c r="H158">
        <v>0</v>
      </c>
      <c r="I158">
        <v>0</v>
      </c>
    </row>
    <row r="159" spans="1:9" x14ac:dyDescent="0.35">
      <c r="A159" s="4">
        <f t="shared" si="18"/>
        <v>2024</v>
      </c>
      <c r="B159" s="4">
        <f t="shared" si="19"/>
        <v>2</v>
      </c>
      <c r="C159" s="13">
        <f>('2023'!E15-'2023'!E3)+'2024'!E3</f>
        <v>890619.26923076925</v>
      </c>
      <c r="D159" s="14">
        <f t="shared" si="15"/>
        <v>27957437.346519254</v>
      </c>
      <c r="E159" s="25">
        <f t="shared" si="16"/>
        <v>27504.144047908143</v>
      </c>
      <c r="F159" s="25">
        <f t="shared" si="17"/>
        <v>23605.675536066046</v>
      </c>
      <c r="G159" s="25">
        <f>E159*SUMIFS('Annual CDM Inputs'!$G$5:$G$24,'Annual CDM Inputs'!$F$5:$F$24,MonthlyVariable!A159)</f>
        <v>3898.4685118420975</v>
      </c>
      <c r="H159">
        <v>0</v>
      </c>
      <c r="I159">
        <v>0</v>
      </c>
    </row>
    <row r="160" spans="1:9" x14ac:dyDescent="0.35">
      <c r="A160" s="4">
        <f t="shared" si="18"/>
        <v>2024</v>
      </c>
      <c r="B160" s="4">
        <f t="shared" si="19"/>
        <v>3</v>
      </c>
      <c r="C160" s="13">
        <f>('2023'!E16-'2023'!E4)+'2024'!E4</f>
        <v>915633.23717948725</v>
      </c>
      <c r="D160" s="14">
        <f t="shared" si="15"/>
        <v>28047112.186262846</v>
      </c>
      <c r="E160" s="25">
        <f t="shared" si="16"/>
        <v>27580.446817673099</v>
      </c>
      <c r="F160" s="25">
        <f t="shared" si="17"/>
        <v>23671.163064870336</v>
      </c>
      <c r="G160" s="25">
        <f>E160*SUMIFS('Annual CDM Inputs'!$G$5:$G$24,'Annual CDM Inputs'!$F$5:$F$24,MonthlyVariable!A160)</f>
        <v>3909.2837528027644</v>
      </c>
      <c r="H160">
        <v>0</v>
      </c>
      <c r="I160">
        <v>0</v>
      </c>
    </row>
    <row r="161" spans="1:9" x14ac:dyDescent="0.35">
      <c r="A161" s="4">
        <f t="shared" si="18"/>
        <v>2024</v>
      </c>
      <c r="B161" s="4">
        <f t="shared" si="19"/>
        <v>4</v>
      </c>
      <c r="C161" s="13">
        <f>('2023'!E17-'2023'!E5)+'2024'!E5</f>
        <v>940647.20512820524</v>
      </c>
      <c r="D161" s="14">
        <f t="shared" si="15"/>
        <v>28136787.02600643</v>
      </c>
      <c r="E161" s="25">
        <f t="shared" si="16"/>
        <v>27658.834084767113</v>
      </c>
      <c r="F161" s="25">
        <f t="shared" si="17"/>
        <v>23738.439631992624</v>
      </c>
      <c r="G161" s="25">
        <f>E161*SUMIFS('Annual CDM Inputs'!$G$5:$G$24,'Annual CDM Inputs'!$F$5:$F$24,MonthlyVariable!A161)</f>
        <v>3920.3944527744879</v>
      </c>
      <c r="H161">
        <v>0</v>
      </c>
      <c r="I161">
        <v>0</v>
      </c>
    </row>
    <row r="162" spans="1:9" x14ac:dyDescent="0.35">
      <c r="A162" s="4">
        <f t="shared" si="18"/>
        <v>2024</v>
      </c>
      <c r="B162" s="4">
        <f t="shared" si="19"/>
        <v>5</v>
      </c>
      <c r="C162" s="13">
        <f>('2023'!E18-'2023'!E6)+'2024'!E6</f>
        <v>965661.17307692312</v>
      </c>
      <c r="D162" s="14">
        <f t="shared" si="15"/>
        <v>28226461.865750022</v>
      </c>
      <c r="E162" s="25">
        <f t="shared" si="16"/>
        <v>27739.305849190201</v>
      </c>
      <c r="F162" s="25">
        <f t="shared" si="17"/>
        <v>23807.505237432932</v>
      </c>
      <c r="G162" s="25">
        <f>E162*SUMIFS('Annual CDM Inputs'!$G$5:$G$24,'Annual CDM Inputs'!$F$5:$F$24,MonthlyVariable!A162)</f>
        <v>3931.80061175727</v>
      </c>
      <c r="H162">
        <v>0</v>
      </c>
      <c r="I162">
        <v>0</v>
      </c>
    </row>
    <row r="163" spans="1:9" x14ac:dyDescent="0.35">
      <c r="A163" s="4">
        <f t="shared" si="18"/>
        <v>2024</v>
      </c>
      <c r="B163" s="4">
        <f t="shared" si="19"/>
        <v>6</v>
      </c>
      <c r="C163" s="13">
        <f>('2023'!E19-'2023'!E7)+'2024'!E7</f>
        <v>990675.14102564112</v>
      </c>
      <c r="D163" s="14">
        <f t="shared" si="15"/>
        <v>28316136.705493607</v>
      </c>
      <c r="E163" s="25">
        <f t="shared" si="16"/>
        <v>27821.862110942333</v>
      </c>
      <c r="F163" s="25">
        <f t="shared" si="17"/>
        <v>23878.359881191227</v>
      </c>
      <c r="G163" s="25">
        <f>E163*SUMIFS('Annual CDM Inputs'!$G$5:$G$24,'Annual CDM Inputs'!$F$5:$F$24,MonthlyVariable!A163)</f>
        <v>3943.5022297511068</v>
      </c>
      <c r="H163">
        <v>0</v>
      </c>
      <c r="I163">
        <v>0</v>
      </c>
    </row>
    <row r="164" spans="1:9" x14ac:dyDescent="0.35">
      <c r="A164" s="4">
        <f t="shared" si="18"/>
        <v>2024</v>
      </c>
      <c r="B164" s="4">
        <f t="shared" si="19"/>
        <v>7</v>
      </c>
      <c r="C164" s="13">
        <f>('2023'!E20-'2023'!E8)+'2024'!E8</f>
        <v>1015689.108974359</v>
      </c>
      <c r="D164" s="14">
        <f t="shared" si="15"/>
        <v>28405811.545237198</v>
      </c>
      <c r="E164" s="25">
        <f t="shared" si="16"/>
        <v>27906.502870023531</v>
      </c>
      <c r="F164" s="25">
        <f t="shared" si="17"/>
        <v>23951.003563267528</v>
      </c>
      <c r="G164" s="25">
        <f>E164*SUMIFS('Annual CDM Inputs'!$G$5:$G$24,'Annual CDM Inputs'!$F$5:$F$24,MonthlyVariable!A164)</f>
        <v>3955.4993067560013</v>
      </c>
      <c r="H164">
        <v>0</v>
      </c>
      <c r="I164">
        <v>0</v>
      </c>
    </row>
    <row r="165" spans="1:9" x14ac:dyDescent="0.35">
      <c r="A165" s="4">
        <f t="shared" si="18"/>
        <v>2024</v>
      </c>
      <c r="B165" s="4">
        <f t="shared" si="19"/>
        <v>8</v>
      </c>
      <c r="C165" s="13">
        <f>('2023'!E21-'2023'!E9)+'2024'!E9</f>
        <v>1040703.076923077</v>
      </c>
      <c r="D165" s="14">
        <f t="shared" si="15"/>
        <v>28495486.384980794</v>
      </c>
      <c r="E165" s="25">
        <f t="shared" si="16"/>
        <v>27993.22812643378</v>
      </c>
      <c r="F165" s="25">
        <f t="shared" si="17"/>
        <v>24025.436283661827</v>
      </c>
      <c r="G165" s="25">
        <f>E165*SUMIFS('Annual CDM Inputs'!$G$5:$G$24,'Annual CDM Inputs'!$F$5:$F$24,MonthlyVariable!A165)</f>
        <v>3967.791842771951</v>
      </c>
      <c r="H165">
        <v>0</v>
      </c>
      <c r="I165">
        <v>0</v>
      </c>
    </row>
    <row r="166" spans="1:9" x14ac:dyDescent="0.35">
      <c r="A166" s="4">
        <f t="shared" si="18"/>
        <v>2024</v>
      </c>
      <c r="B166" s="4">
        <f t="shared" si="19"/>
        <v>9</v>
      </c>
      <c r="C166" s="13">
        <f>('2023'!E22-'2023'!E10)+'2024'!E10</f>
        <v>1065717.044871795</v>
      </c>
      <c r="D166" s="14">
        <f t="shared" si="15"/>
        <v>28585161.224724382</v>
      </c>
      <c r="E166" s="25">
        <f t="shared" si="16"/>
        <v>28082.037880173099</v>
      </c>
      <c r="F166" s="25">
        <f t="shared" si="17"/>
        <v>24101.65804237414</v>
      </c>
      <c r="G166" s="25">
        <f>E166*SUMIFS('Annual CDM Inputs'!$G$5:$G$24,'Annual CDM Inputs'!$F$5:$F$24,MonthlyVariable!A166)</f>
        <v>3980.3798377989592</v>
      </c>
      <c r="H166">
        <v>0</v>
      </c>
      <c r="I166">
        <v>0</v>
      </c>
    </row>
    <row r="167" spans="1:9" x14ac:dyDescent="0.35">
      <c r="A167" s="4">
        <f t="shared" si="18"/>
        <v>2024</v>
      </c>
      <c r="B167" s="4">
        <f t="shared" si="19"/>
        <v>10</v>
      </c>
      <c r="C167" s="13">
        <f>('2023'!E23-'2023'!E11)+'2024'!E11</f>
        <v>1090731.012820513</v>
      </c>
      <c r="D167" s="14">
        <f t="shared" si="15"/>
        <v>28674836.064467963</v>
      </c>
      <c r="E167" s="25">
        <f t="shared" si="16"/>
        <v>28172.932131241476</v>
      </c>
      <c r="F167" s="25">
        <f t="shared" si="17"/>
        <v>24179.66883940445</v>
      </c>
      <c r="G167" s="25">
        <f>E167*SUMIFS('Annual CDM Inputs'!$G$5:$G$24,'Annual CDM Inputs'!$F$5:$F$24,MonthlyVariable!A167)</f>
        <v>3993.2632918370241</v>
      </c>
      <c r="H167">
        <v>0</v>
      </c>
      <c r="I167">
        <v>0</v>
      </c>
    </row>
    <row r="168" spans="1:9" x14ac:dyDescent="0.35">
      <c r="A168" s="4">
        <f t="shared" si="18"/>
        <v>2024</v>
      </c>
      <c r="B168" s="4">
        <f t="shared" si="19"/>
        <v>11</v>
      </c>
      <c r="C168" s="13">
        <f>('2023'!E24-'2023'!E12)+'2024'!E12</f>
        <v>1115744.980769231</v>
      </c>
      <c r="D168" s="14">
        <f t="shared" si="15"/>
        <v>28764510.904211558</v>
      </c>
      <c r="E168" s="25">
        <f t="shared" si="16"/>
        <v>28265.910879638912</v>
      </c>
      <c r="F168" s="25">
        <f t="shared" si="17"/>
        <v>24259.468674752767</v>
      </c>
      <c r="G168" s="25">
        <f>E168*SUMIFS('Annual CDM Inputs'!$G$5:$G$24,'Annual CDM Inputs'!$F$5:$F$24,MonthlyVariable!A168)</f>
        <v>4006.4422048861456</v>
      </c>
      <c r="H168" s="10">
        <f>F168-$F$167</f>
        <v>79.799835348316265</v>
      </c>
      <c r="I168" s="10">
        <f>G168-$G$167</f>
        <v>13.178913049121547</v>
      </c>
    </row>
    <row r="169" spans="1:9" x14ac:dyDescent="0.35">
      <c r="A169" s="4">
        <f t="shared" si="18"/>
        <v>2024</v>
      </c>
      <c r="B169" s="4">
        <f t="shared" si="19"/>
        <v>12</v>
      </c>
      <c r="C169" s="13">
        <f>('2023'!E25-'2023'!E13)+'2024'!E13</f>
        <v>1140758.948717949</v>
      </c>
      <c r="D169" s="14">
        <f t="shared" si="15"/>
        <v>28854185.74395515</v>
      </c>
      <c r="E169" s="25">
        <f t="shared" si="16"/>
        <v>28360.974125365403</v>
      </c>
      <c r="F169" s="25">
        <f t="shared" si="17"/>
        <v>24341.057548419078</v>
      </c>
      <c r="G169" s="25">
        <f>E169*SUMIFS('Annual CDM Inputs'!$G$5:$G$24,'Annual CDM Inputs'!$F$5:$F$24,MonthlyVariable!A169)</f>
        <v>4019.9165769463234</v>
      </c>
      <c r="H169" s="10">
        <f t="shared" ref="H169:H232" si="20">F169-$F$167</f>
        <v>161.38870901462724</v>
      </c>
      <c r="I169" s="10">
        <f t="shared" ref="I169:I232" si="21">G169-$G$167</f>
        <v>26.653285109299304</v>
      </c>
    </row>
    <row r="170" spans="1:9" x14ac:dyDescent="0.35">
      <c r="A170" s="4">
        <f t="shared" si="18"/>
        <v>2025</v>
      </c>
      <c r="B170" s="4">
        <f t="shared" si="19"/>
        <v>1</v>
      </c>
      <c r="C170" s="13">
        <f>('2024'!E14-'2024'!E2)+'2025'!E2</f>
        <v>1300771.5705128205</v>
      </c>
      <c r="D170" s="14">
        <f t="shared" si="15"/>
        <v>29168534.077288482</v>
      </c>
      <c r="E170" s="25">
        <f t="shared" si="16"/>
        <v>28469.371756241475</v>
      </c>
      <c r="F170" s="25">
        <f t="shared" si="17"/>
        <v>24434.090776389447</v>
      </c>
      <c r="G170" s="25">
        <f>E170*SUMIFS('Annual CDM Inputs'!$G$5:$G$24,'Annual CDM Inputs'!$F$5:$F$24,MonthlyVariable!A170)</f>
        <v>4035.2809798520298</v>
      </c>
      <c r="H170" s="10">
        <f t="shared" si="20"/>
        <v>254.42193698499614</v>
      </c>
      <c r="I170" s="10">
        <f t="shared" si="21"/>
        <v>42.01768801500566</v>
      </c>
    </row>
    <row r="171" spans="1:9" x14ac:dyDescent="0.35">
      <c r="A171" s="4">
        <f t="shared" si="18"/>
        <v>2025</v>
      </c>
      <c r="B171" s="4">
        <f t="shared" si="19"/>
        <v>2</v>
      </c>
      <c r="C171" s="13">
        <f>('2024'!E15-'2024'!E3)+'2025'!E3</f>
        <v>1435770.2243589745</v>
      </c>
      <c r="D171" s="14">
        <f t="shared" si="15"/>
        <v>29393207.57087823</v>
      </c>
      <c r="E171" s="25">
        <f t="shared" si="16"/>
        <v>28589.019274938051</v>
      </c>
      <c r="F171" s="25">
        <f t="shared" si="17"/>
        <v>24536.779320345846</v>
      </c>
      <c r="G171" s="25">
        <f>E171*SUMIFS('Annual CDM Inputs'!$G$5:$G$24,'Annual CDM Inputs'!$F$5:$F$24,MonthlyVariable!A171)</f>
        <v>4052.2399545922058</v>
      </c>
      <c r="H171" s="10">
        <f t="shared" si="20"/>
        <v>357.11048094139551</v>
      </c>
      <c r="I171" s="10">
        <f t="shared" si="21"/>
        <v>58.976662755181678</v>
      </c>
    </row>
    <row r="172" spans="1:9" x14ac:dyDescent="0.35">
      <c r="A172" s="4">
        <f t="shared" si="18"/>
        <v>2025</v>
      </c>
      <c r="B172" s="4">
        <f t="shared" si="19"/>
        <v>3</v>
      </c>
      <c r="C172" s="13">
        <f>('2024'!E16-'2024'!E4)+'2025'!E4</f>
        <v>1570768.8782051282</v>
      </c>
      <c r="D172" s="14">
        <f t="shared" si="15"/>
        <v>29617881.064467974</v>
      </c>
      <c r="E172" s="25">
        <f t="shared" si="16"/>
        <v>28719.91668145515</v>
      </c>
      <c r="F172" s="25">
        <f t="shared" si="17"/>
        <v>24649.123180288298</v>
      </c>
      <c r="G172" s="25">
        <f>E172*SUMIFS('Annual CDM Inputs'!$G$5:$G$24,'Annual CDM Inputs'!$F$5:$F$24,MonthlyVariable!A172)</f>
        <v>4070.7935011668542</v>
      </c>
      <c r="H172" s="10">
        <f t="shared" si="20"/>
        <v>469.45434088384718</v>
      </c>
      <c r="I172" s="10">
        <f t="shared" si="21"/>
        <v>77.530209329830086</v>
      </c>
    </row>
    <row r="173" spans="1:9" x14ac:dyDescent="0.35">
      <c r="A173" s="4">
        <f t="shared" si="18"/>
        <v>2025</v>
      </c>
      <c r="B173" s="4">
        <f t="shared" si="19"/>
        <v>4</v>
      </c>
      <c r="C173" s="13">
        <f>('2024'!E17-'2024'!E5)+'2025'!E5</f>
        <v>1705767.532051282</v>
      </c>
      <c r="D173" s="14">
        <f t="shared" si="15"/>
        <v>29842554.558057711</v>
      </c>
      <c r="E173" s="25">
        <f t="shared" si="16"/>
        <v>28862.063975792753</v>
      </c>
      <c r="F173" s="25">
        <f t="shared" si="17"/>
        <v>24771.12235621678</v>
      </c>
      <c r="G173" s="25">
        <f>E173*SUMIFS('Annual CDM Inputs'!$G$5:$G$24,'Annual CDM Inputs'!$F$5:$F$24,MonthlyVariable!A173)</f>
        <v>4090.9416195759727</v>
      </c>
      <c r="H173" s="10">
        <f t="shared" si="20"/>
        <v>591.45351681232933</v>
      </c>
      <c r="I173" s="10">
        <f t="shared" si="21"/>
        <v>97.67832773894861</v>
      </c>
    </row>
    <row r="174" spans="1:9" x14ac:dyDescent="0.35">
      <c r="A174" s="4">
        <f t="shared" si="18"/>
        <v>2025</v>
      </c>
      <c r="B174" s="4">
        <f t="shared" si="19"/>
        <v>5</v>
      </c>
      <c r="C174" s="13">
        <f>('2024'!E18-'2024'!E6)+'2025'!E6</f>
        <v>1840766.185897436</v>
      </c>
      <c r="D174" s="14">
        <f t="shared" si="15"/>
        <v>30067228.051647458</v>
      </c>
      <c r="E174" s="25">
        <f t="shared" si="16"/>
        <v>29015.461157950878</v>
      </c>
      <c r="F174" s="25">
        <f t="shared" si="17"/>
        <v>24902.776848131314</v>
      </c>
      <c r="G174" s="25">
        <f>E174*SUMIFS('Annual CDM Inputs'!$G$5:$G$24,'Annual CDM Inputs'!$F$5:$F$24,MonthlyVariable!A174)</f>
        <v>4112.6843098195632</v>
      </c>
      <c r="H174" s="10">
        <f t="shared" si="20"/>
        <v>723.10800872686377</v>
      </c>
      <c r="I174" s="10">
        <f t="shared" si="21"/>
        <v>119.42101798253907</v>
      </c>
    </row>
    <row r="175" spans="1:9" x14ac:dyDescent="0.35">
      <c r="A175" s="4">
        <f t="shared" si="18"/>
        <v>2025</v>
      </c>
      <c r="B175" s="4">
        <f t="shared" si="19"/>
        <v>6</v>
      </c>
      <c r="C175" s="13">
        <f>('2024'!E19-'2024'!E7)+'2025'!E7</f>
        <v>1975764.8397435897</v>
      </c>
      <c r="D175" s="14">
        <f t="shared" si="15"/>
        <v>30291901.545237195</v>
      </c>
      <c r="E175" s="25">
        <f t="shared" si="16"/>
        <v>29180.108227929515</v>
      </c>
      <c r="F175" s="25">
        <f t="shared" si="17"/>
        <v>25044.08665603189</v>
      </c>
      <c r="G175" s="25">
        <f>E175*SUMIFS('Annual CDM Inputs'!$G$5:$G$24,'Annual CDM Inputs'!$F$5:$F$24,MonthlyVariable!A175)</f>
        <v>4136.0215718976242</v>
      </c>
      <c r="H175" s="10">
        <f t="shared" si="20"/>
        <v>864.41781662743961</v>
      </c>
      <c r="I175" s="10">
        <f t="shared" si="21"/>
        <v>142.7582800606001</v>
      </c>
    </row>
    <row r="176" spans="1:9" x14ac:dyDescent="0.35">
      <c r="A176" s="4">
        <f t="shared" si="18"/>
        <v>2025</v>
      </c>
      <c r="B176" s="4">
        <f t="shared" si="19"/>
        <v>7</v>
      </c>
      <c r="C176" s="13">
        <f>('2024'!E20-'2024'!E8)+'2025'!E8</f>
        <v>2110763.493589744</v>
      </c>
      <c r="D176" s="14">
        <f t="shared" si="15"/>
        <v>30516575.038826942</v>
      </c>
      <c r="E176" s="25">
        <f t="shared" si="16"/>
        <v>29356.005185728653</v>
      </c>
      <c r="F176" s="25">
        <f t="shared" si="17"/>
        <v>25195.051779918496</v>
      </c>
      <c r="G176" s="25">
        <f>E176*SUMIFS('Annual CDM Inputs'!$G$5:$G$24,'Annual CDM Inputs'!$F$5:$F$24,MonthlyVariable!A176)</f>
        <v>4160.9534058101544</v>
      </c>
      <c r="H176" s="10">
        <f t="shared" si="20"/>
        <v>1015.3829405140459</v>
      </c>
      <c r="I176" s="10">
        <f t="shared" si="21"/>
        <v>167.69011397313034</v>
      </c>
    </row>
    <row r="177" spans="1:9" x14ac:dyDescent="0.35">
      <c r="A177" s="4">
        <f t="shared" si="18"/>
        <v>2025</v>
      </c>
      <c r="B177" s="4">
        <f t="shared" si="19"/>
        <v>8</v>
      </c>
      <c r="C177" s="13">
        <f>('2024'!E21-'2024'!E9)+'2025'!E9</f>
        <v>2245762.147435897</v>
      </c>
      <c r="D177" s="14">
        <f t="shared" si="15"/>
        <v>30741248.53241669</v>
      </c>
      <c r="E177" s="25">
        <f t="shared" si="16"/>
        <v>29543.152031348312</v>
      </c>
      <c r="F177" s="25">
        <f t="shared" si="17"/>
        <v>25355.672219791155</v>
      </c>
      <c r="G177" s="25">
        <f>E177*SUMIFS('Annual CDM Inputs'!$G$5:$G$24,'Annual CDM Inputs'!$F$5:$F$24,MonthlyVariable!A177)</f>
        <v>4187.4798115571566</v>
      </c>
      <c r="H177" s="10">
        <f t="shared" si="20"/>
        <v>1176.0033803867045</v>
      </c>
      <c r="I177" s="10">
        <f t="shared" si="21"/>
        <v>194.21651972013251</v>
      </c>
    </row>
    <row r="178" spans="1:9" x14ac:dyDescent="0.35">
      <c r="A178" s="4">
        <f t="shared" si="18"/>
        <v>2025</v>
      </c>
      <c r="B178" s="4">
        <f t="shared" si="19"/>
        <v>9</v>
      </c>
      <c r="C178" s="13">
        <f>('2024'!E22-'2024'!E10)+'2025'!E10</f>
        <v>2380760.801282051</v>
      </c>
      <c r="D178" s="14">
        <f t="shared" si="15"/>
        <v>30965922.026006434</v>
      </c>
      <c r="E178" s="25">
        <f t="shared" si="16"/>
        <v>29741.54876478848</v>
      </c>
      <c r="F178" s="25">
        <f t="shared" si="17"/>
        <v>25525.947975649851</v>
      </c>
      <c r="G178" s="25">
        <f>E178*SUMIFS('Annual CDM Inputs'!$G$5:$G$24,'Annual CDM Inputs'!$F$5:$F$24,MonthlyVariable!A178)</f>
        <v>4215.6007891386298</v>
      </c>
      <c r="H178" s="10">
        <f t="shared" si="20"/>
        <v>1346.2791362454009</v>
      </c>
      <c r="I178" s="10">
        <f t="shared" si="21"/>
        <v>222.33749730160571</v>
      </c>
    </row>
    <row r="179" spans="1:9" x14ac:dyDescent="0.35">
      <c r="A179" s="4">
        <f t="shared" si="18"/>
        <v>2025</v>
      </c>
      <c r="B179" s="4">
        <f t="shared" si="19"/>
        <v>10</v>
      </c>
      <c r="C179" s="13">
        <f>('2024'!E23-'2024'!E11)+'2025'!E11</f>
        <v>2515759.455128205</v>
      </c>
      <c r="D179" s="14">
        <f t="shared" si="15"/>
        <v>31190595.519596167</v>
      </c>
      <c r="E179" s="25">
        <f t="shared" si="16"/>
        <v>29951.195386049167</v>
      </c>
      <c r="F179" s="25">
        <f t="shared" si="17"/>
        <v>25705.879047494593</v>
      </c>
      <c r="G179" s="25">
        <f>E179*SUMIFS('Annual CDM Inputs'!$G$5:$G$24,'Annual CDM Inputs'!$F$5:$F$24,MonthlyVariable!A179)</f>
        <v>4245.316338554574</v>
      </c>
      <c r="H179" s="10">
        <f t="shared" si="20"/>
        <v>1526.2102080901423</v>
      </c>
      <c r="I179" s="10">
        <f t="shared" si="21"/>
        <v>252.05304671754993</v>
      </c>
    </row>
    <row r="180" spans="1:9" x14ac:dyDescent="0.35">
      <c r="A180" s="4">
        <f t="shared" si="18"/>
        <v>2025</v>
      </c>
      <c r="B180" s="4">
        <f t="shared" si="19"/>
        <v>11</v>
      </c>
      <c r="C180" s="13">
        <f>('2024'!E24-'2024'!E12)+'2025'!E12</f>
        <v>2650758.108974359</v>
      </c>
      <c r="D180" s="14">
        <f t="shared" si="15"/>
        <v>31415269.013185918</v>
      </c>
      <c r="E180" s="25">
        <f t="shared" si="16"/>
        <v>30172.091895130361</v>
      </c>
      <c r="F180" s="25">
        <f t="shared" si="17"/>
        <v>25895.465435325372</v>
      </c>
      <c r="G180" s="25">
        <f>E180*SUMIFS('Annual CDM Inputs'!$G$5:$G$24,'Annual CDM Inputs'!$F$5:$F$24,MonthlyVariable!A180)</f>
        <v>4276.6264598049893</v>
      </c>
      <c r="H180" s="10">
        <f t="shared" si="20"/>
        <v>1715.7965959209214</v>
      </c>
      <c r="I180" s="10">
        <f t="shared" si="21"/>
        <v>283.36316796796518</v>
      </c>
    </row>
    <row r="181" spans="1:9" x14ac:dyDescent="0.35">
      <c r="A181" s="4">
        <f t="shared" si="18"/>
        <v>2025</v>
      </c>
      <c r="B181" s="4">
        <f t="shared" si="19"/>
        <v>12</v>
      </c>
      <c r="C181" s="13">
        <f>('2024'!E25-'2024'!E13)+'2025'!E13</f>
        <v>2785756.762820513</v>
      </c>
      <c r="D181" s="14">
        <f t="shared" si="15"/>
        <v>31639942.506775662</v>
      </c>
      <c r="E181" s="25">
        <f t="shared" si="16"/>
        <v>30404.238292032074</v>
      </c>
      <c r="F181" s="25">
        <f t="shared" si="17"/>
        <v>26094.7071391422</v>
      </c>
      <c r="G181" s="25">
        <f>E181*SUMIFS('Annual CDM Inputs'!$G$5:$G$24,'Annual CDM Inputs'!$F$5:$F$24,MonthlyVariable!A181)</f>
        <v>4309.5311528898756</v>
      </c>
      <c r="H181" s="10">
        <f t="shared" si="20"/>
        <v>1915.0382997377492</v>
      </c>
      <c r="I181" s="10">
        <f t="shared" si="21"/>
        <v>316.26786105285146</v>
      </c>
    </row>
    <row r="182" spans="1:9" x14ac:dyDescent="0.35">
      <c r="A182" s="4">
        <f t="shared" si="18"/>
        <v>2026</v>
      </c>
      <c r="B182" s="4">
        <f t="shared" si="19"/>
        <v>1</v>
      </c>
      <c r="C182" s="13">
        <f>('2025'!E14-'2025'!E2)+'2026'!E2</f>
        <v>2885998.692307692</v>
      </c>
      <c r="D182" s="14">
        <f t="shared" si="15"/>
        <v>32054532.769596174</v>
      </c>
      <c r="E182" s="25">
        <f t="shared" si="16"/>
        <v>30644.738183057714</v>
      </c>
      <c r="F182" s="25">
        <f t="shared" si="17"/>
        <v>26301.118303369731</v>
      </c>
      <c r="G182" s="25">
        <f>E182*SUMIFS('Annual CDM Inputs'!$G$5:$G$24,'Annual CDM Inputs'!$F$5:$F$24,MonthlyVariable!A182)</f>
        <v>4343.6198796879826</v>
      </c>
      <c r="H182" s="10">
        <f t="shared" si="20"/>
        <v>2121.4494639652803</v>
      </c>
      <c r="I182" s="10">
        <f t="shared" si="21"/>
        <v>350.35658785095848</v>
      </c>
    </row>
    <row r="183" spans="1:9" x14ac:dyDescent="0.35">
      <c r="A183" s="4">
        <f t="shared" si="18"/>
        <v>2026</v>
      </c>
      <c r="B183" s="4">
        <f t="shared" si="19"/>
        <v>2</v>
      </c>
      <c r="C183" s="13">
        <f>('2025'!E15-'2025'!E3)+'2026'!E3</f>
        <v>2851241.967948718</v>
      </c>
      <c r="D183" s="14">
        <f t="shared" si="15"/>
        <v>32244449.53882695</v>
      </c>
      <c r="E183" s="25">
        <f t="shared" si="16"/>
        <v>30882.341680386769</v>
      </c>
      <c r="F183" s="25">
        <f t="shared" si="17"/>
        <v>26505.043612021931</v>
      </c>
      <c r="G183" s="25">
        <f>E183*SUMIFS('Annual CDM Inputs'!$G$5:$G$24,'Annual CDM Inputs'!$F$5:$F$24,MonthlyVariable!A183)</f>
        <v>4377.2980683648384</v>
      </c>
      <c r="H183" s="10">
        <f t="shared" si="20"/>
        <v>2325.3747726174806</v>
      </c>
      <c r="I183" s="10">
        <f t="shared" si="21"/>
        <v>384.0347765278143</v>
      </c>
    </row>
    <row r="184" spans="1:9" x14ac:dyDescent="0.35">
      <c r="A184" s="4">
        <f t="shared" si="18"/>
        <v>2026</v>
      </c>
      <c r="B184" s="4">
        <f t="shared" si="19"/>
        <v>3</v>
      </c>
      <c r="C184" s="13">
        <f>('2025'!E16-'2025'!E4)+'2026'!E4</f>
        <v>2816485.243589744</v>
      </c>
      <c r="D184" s="14">
        <f t="shared" si="15"/>
        <v>32434366.308057718</v>
      </c>
      <c r="E184" s="25">
        <f t="shared" si="16"/>
        <v>31117.048784019251</v>
      </c>
      <c r="F184" s="25">
        <f t="shared" si="17"/>
        <v>26706.483065098804</v>
      </c>
      <c r="G184" s="25">
        <f>E184*SUMIFS('Annual CDM Inputs'!$G$5:$G$24,'Annual CDM Inputs'!$F$5:$F$24,MonthlyVariable!A184)</f>
        <v>4410.5657189204458</v>
      </c>
      <c r="H184" s="10">
        <f t="shared" si="20"/>
        <v>2526.8142256943538</v>
      </c>
      <c r="I184" s="10">
        <f t="shared" si="21"/>
        <v>417.30242708342166</v>
      </c>
    </row>
    <row r="185" spans="1:9" x14ac:dyDescent="0.35">
      <c r="A185" s="4">
        <f t="shared" si="18"/>
        <v>2026</v>
      </c>
      <c r="B185" s="4">
        <f t="shared" si="19"/>
        <v>4</v>
      </c>
      <c r="C185" s="13">
        <f>('2025'!E17-'2025'!E5)+'2026'!E5</f>
        <v>2781728.519230769</v>
      </c>
      <c r="D185" s="14">
        <f t="shared" si="15"/>
        <v>32624283.077288479</v>
      </c>
      <c r="E185" s="25">
        <f t="shared" si="16"/>
        <v>31348.859493955148</v>
      </c>
      <c r="F185" s="25">
        <f t="shared" si="17"/>
        <v>26905.436662600347</v>
      </c>
      <c r="G185" s="25">
        <f>E185*SUMIFS('Annual CDM Inputs'!$G$5:$G$24,'Annual CDM Inputs'!$F$5:$F$24,MonthlyVariable!A185)</f>
        <v>4443.4228313548019</v>
      </c>
      <c r="H185" s="10">
        <f t="shared" si="20"/>
        <v>2725.7678231958962</v>
      </c>
      <c r="I185" s="10">
        <f t="shared" si="21"/>
        <v>450.15953951777783</v>
      </c>
    </row>
    <row r="186" spans="1:9" x14ac:dyDescent="0.35">
      <c r="A186" s="4">
        <f t="shared" si="18"/>
        <v>2026</v>
      </c>
      <c r="B186" s="4">
        <f t="shared" si="19"/>
        <v>5</v>
      </c>
      <c r="C186" s="13">
        <f>('2025'!E18-'2025'!E6)+'2026'!E6</f>
        <v>2746971.794871795</v>
      </c>
      <c r="D186" s="14">
        <f t="shared" ref="D186:D241" si="22">C186+D174</f>
        <v>32814199.846519254</v>
      </c>
      <c r="E186" s="25">
        <f t="shared" si="16"/>
        <v>31577.773810194463</v>
      </c>
      <c r="F186" s="25">
        <f t="shared" si="17"/>
        <v>27101.904404526555</v>
      </c>
      <c r="G186" s="25">
        <f>E186*SUMIFS('Annual CDM Inputs'!$G$5:$G$24,'Annual CDM Inputs'!$F$5:$F$24,MonthlyVariable!A186)</f>
        <v>4475.8694056679087</v>
      </c>
      <c r="H186" s="10">
        <f t="shared" si="20"/>
        <v>2922.2355651221042</v>
      </c>
      <c r="I186" s="10">
        <f t="shared" si="21"/>
        <v>482.60611383088462</v>
      </c>
    </row>
    <row r="187" spans="1:9" x14ac:dyDescent="0.35">
      <c r="A187" s="4">
        <f t="shared" si="18"/>
        <v>2026</v>
      </c>
      <c r="B187" s="4">
        <f t="shared" si="19"/>
        <v>6</v>
      </c>
      <c r="C187" s="13">
        <f>('2025'!E19-'2025'!E7)+'2026'!E7</f>
        <v>2712215.0705128205</v>
      </c>
      <c r="D187" s="14">
        <f t="shared" si="22"/>
        <v>33004116.615750015</v>
      </c>
      <c r="E187" s="25">
        <f t="shared" si="16"/>
        <v>31803.791732737198</v>
      </c>
      <c r="F187" s="25">
        <f t="shared" si="17"/>
        <v>27295.886290877432</v>
      </c>
      <c r="G187" s="25">
        <f>E187*SUMIFS('Annual CDM Inputs'!$G$5:$G$24,'Annual CDM Inputs'!$F$5:$F$24,MonthlyVariable!A187)</f>
        <v>4507.9054418597652</v>
      </c>
      <c r="H187" s="10">
        <f t="shared" si="20"/>
        <v>3116.2174514729813</v>
      </c>
      <c r="I187" s="10">
        <f t="shared" si="21"/>
        <v>514.64215002274113</v>
      </c>
    </row>
    <row r="188" spans="1:9" x14ac:dyDescent="0.35">
      <c r="A188" s="4">
        <f t="shared" si="18"/>
        <v>2026</v>
      </c>
      <c r="B188" s="4">
        <f t="shared" si="19"/>
        <v>7</v>
      </c>
      <c r="C188" s="13">
        <f>('2025'!E20-'2025'!E8)+'2026'!E8</f>
        <v>2677458.346153846</v>
      </c>
      <c r="D188" s="14">
        <f t="shared" si="22"/>
        <v>33194033.38498079</v>
      </c>
      <c r="E188" s="25">
        <f t="shared" si="16"/>
        <v>32026.913261583355</v>
      </c>
      <c r="F188" s="25">
        <f t="shared" si="17"/>
        <v>27487.382321652982</v>
      </c>
      <c r="G188" s="25">
        <f>E188*SUMIFS('Annual CDM Inputs'!$G$5:$G$24,'Annual CDM Inputs'!$F$5:$F$24,MonthlyVariable!A188)</f>
        <v>4539.5309399303724</v>
      </c>
      <c r="H188" s="10">
        <f t="shared" si="20"/>
        <v>3307.7134822485314</v>
      </c>
      <c r="I188" s="10">
        <f t="shared" si="21"/>
        <v>546.26764809334827</v>
      </c>
    </row>
    <row r="189" spans="1:9" x14ac:dyDescent="0.35">
      <c r="A189" s="4">
        <f t="shared" si="18"/>
        <v>2026</v>
      </c>
      <c r="B189" s="4">
        <f t="shared" si="19"/>
        <v>8</v>
      </c>
      <c r="C189" s="13">
        <f>('2025'!E21-'2025'!E9)+'2026'!E9</f>
        <v>2642701.621794872</v>
      </c>
      <c r="D189" s="14">
        <f t="shared" si="22"/>
        <v>33383950.154211562</v>
      </c>
      <c r="E189" s="25">
        <f t="shared" si="16"/>
        <v>32247.138396732931</v>
      </c>
      <c r="F189" s="25">
        <f t="shared" si="17"/>
        <v>27676.392496853201</v>
      </c>
      <c r="G189" s="25">
        <f>E189*SUMIFS('Annual CDM Inputs'!$G$5:$G$24,'Annual CDM Inputs'!$F$5:$F$24,MonthlyVariable!A189)</f>
        <v>4570.7458998797283</v>
      </c>
      <c r="H189" s="10">
        <f t="shared" si="20"/>
        <v>3496.7236574487506</v>
      </c>
      <c r="I189" s="10">
        <f t="shared" si="21"/>
        <v>577.48260804270421</v>
      </c>
    </row>
    <row r="190" spans="1:9" x14ac:dyDescent="0.35">
      <c r="A190" s="4">
        <f t="shared" si="18"/>
        <v>2026</v>
      </c>
      <c r="B190" s="4">
        <f t="shared" si="19"/>
        <v>9</v>
      </c>
      <c r="C190" s="13">
        <f>('2025'!E22-'2025'!E10)+'2026'!E10</f>
        <v>2607944.8974358975</v>
      </c>
      <c r="D190" s="14">
        <f t="shared" si="22"/>
        <v>33573866.923442334</v>
      </c>
      <c r="E190" s="25">
        <f t="shared" si="16"/>
        <v>32464.467138185919</v>
      </c>
      <c r="F190" s="25">
        <f t="shared" si="17"/>
        <v>27862.916816478086</v>
      </c>
      <c r="G190" s="25">
        <f>E190*SUMIFS('Annual CDM Inputs'!$G$5:$G$24,'Annual CDM Inputs'!$F$5:$F$24,MonthlyVariable!A190)</f>
        <v>4601.5503217078349</v>
      </c>
      <c r="H190" s="10">
        <f t="shared" si="20"/>
        <v>3683.2479770736354</v>
      </c>
      <c r="I190" s="10">
        <f t="shared" si="21"/>
        <v>608.28702987081078</v>
      </c>
    </row>
    <row r="191" spans="1:9" x14ac:dyDescent="0.35">
      <c r="A191" s="4">
        <f t="shared" si="18"/>
        <v>2026</v>
      </c>
      <c r="B191" s="4">
        <f t="shared" si="19"/>
        <v>10</v>
      </c>
      <c r="C191" s="13">
        <f>('2025'!E23-'2025'!E11)+'2026'!E11</f>
        <v>2573188.173076923</v>
      </c>
      <c r="D191" s="14">
        <f t="shared" si="22"/>
        <v>33763783.692673087</v>
      </c>
      <c r="E191" s="25">
        <f t="shared" si="16"/>
        <v>32678.899485942333</v>
      </c>
      <c r="F191" s="25">
        <f t="shared" si="17"/>
        <v>28046.95528052764</v>
      </c>
      <c r="G191" s="25">
        <f>E191*SUMIFS('Annual CDM Inputs'!$G$5:$G$24,'Annual CDM Inputs'!$F$5:$F$24,MonthlyVariable!A191)</f>
        <v>4631.9442054146912</v>
      </c>
      <c r="H191" s="10">
        <f t="shared" si="20"/>
        <v>3867.2864411231894</v>
      </c>
      <c r="I191" s="10">
        <f t="shared" si="21"/>
        <v>638.68091357766707</v>
      </c>
    </row>
    <row r="192" spans="1:9" x14ac:dyDescent="0.35">
      <c r="A192" s="4">
        <f t="shared" si="18"/>
        <v>2026</v>
      </c>
      <c r="B192" s="4">
        <f t="shared" si="19"/>
        <v>11</v>
      </c>
      <c r="C192" s="13">
        <f>('2025'!E24-'2025'!E12)+'2026'!E12</f>
        <v>2538431.448717949</v>
      </c>
      <c r="D192" s="14">
        <f t="shared" si="22"/>
        <v>33953700.46190387</v>
      </c>
      <c r="E192" s="25">
        <f t="shared" si="16"/>
        <v>32890.435440002155</v>
      </c>
      <c r="F192" s="25">
        <f t="shared" si="17"/>
        <v>28228.507889001859</v>
      </c>
      <c r="G192" s="25">
        <f>E192*SUMIFS('Annual CDM Inputs'!$G$5:$G$24,'Annual CDM Inputs'!$F$5:$F$24,MonthlyVariable!A192)</f>
        <v>4661.9275510002963</v>
      </c>
      <c r="H192" s="10">
        <f t="shared" si="20"/>
        <v>4048.839049597409</v>
      </c>
      <c r="I192" s="10">
        <f t="shared" si="21"/>
        <v>668.66425916327216</v>
      </c>
    </row>
    <row r="193" spans="1:9" x14ac:dyDescent="0.35">
      <c r="A193" s="4">
        <f t="shared" si="18"/>
        <v>2026</v>
      </c>
      <c r="B193" s="4">
        <f t="shared" si="19"/>
        <v>12</v>
      </c>
      <c r="C193" s="13">
        <f>('2025'!E25-'2025'!E13)+'2026'!E13</f>
        <v>2503674.7243589745</v>
      </c>
      <c r="D193" s="14">
        <f t="shared" si="22"/>
        <v>34143617.231134638</v>
      </c>
      <c r="E193" s="25">
        <f t="shared" si="16"/>
        <v>33099.075000365403</v>
      </c>
      <c r="F193" s="25">
        <f t="shared" si="17"/>
        <v>28407.574641900752</v>
      </c>
      <c r="G193" s="25">
        <f>E193*SUMIFS('Annual CDM Inputs'!$G$5:$G$24,'Annual CDM Inputs'!$F$5:$F$24,MonthlyVariable!A193)</f>
        <v>4691.500358464652</v>
      </c>
      <c r="H193" s="10">
        <f t="shared" si="20"/>
        <v>4227.9058024963015</v>
      </c>
      <c r="I193" s="10">
        <f t="shared" si="21"/>
        <v>698.23706662762788</v>
      </c>
    </row>
    <row r="194" spans="1:9" x14ac:dyDescent="0.35">
      <c r="A194" s="4">
        <f t="shared" si="18"/>
        <v>2027</v>
      </c>
      <c r="B194" s="4">
        <f t="shared" si="19"/>
        <v>1</v>
      </c>
      <c r="C194" s="13">
        <f>('2026'!E14-'2026'!E2)+'2027'!E2</f>
        <v>2474121.1794871795</v>
      </c>
      <c r="D194" s="14">
        <f t="shared" si="22"/>
        <v>34528653.949083351</v>
      </c>
      <c r="E194" s="25">
        <f t="shared" si="16"/>
        <v>33305.251765322668</v>
      </c>
      <c r="F194" s="25">
        <f t="shared" si="17"/>
        <v>28584.527678802369</v>
      </c>
      <c r="G194" s="25">
        <f>E194*SUMIFS('Annual CDM Inputs'!$G$5:$G$24,'Annual CDM Inputs'!$F$5:$F$24,MonthlyVariable!A194)</f>
        <v>4720.7240865202975</v>
      </c>
      <c r="H194" s="10">
        <f t="shared" si="20"/>
        <v>4404.8588393979189</v>
      </c>
      <c r="I194" s="10">
        <f t="shared" si="21"/>
        <v>727.46079468327343</v>
      </c>
    </row>
    <row r="195" spans="1:9" x14ac:dyDescent="0.35">
      <c r="A195" s="4">
        <f t="shared" si="18"/>
        <v>2027</v>
      </c>
      <c r="B195" s="4">
        <f t="shared" si="19"/>
        <v>2</v>
      </c>
      <c r="C195" s="13">
        <f>('2026'!E15-'2026'!E3)+'2027'!E3</f>
        <v>2479324.358974359</v>
      </c>
      <c r="D195" s="14">
        <f t="shared" si="22"/>
        <v>34723773.89780131</v>
      </c>
      <c r="E195" s="25">
        <f t="shared" si="16"/>
        <v>33511.86212857053</v>
      </c>
      <c r="F195" s="25">
        <f t="shared" si="17"/>
        <v>28761.85285528205</v>
      </c>
      <c r="G195" s="25">
        <f>E195*SUMIFS('Annual CDM Inputs'!$G$5:$G$24,'Annual CDM Inputs'!$F$5:$F$24,MonthlyVariable!A195)</f>
        <v>4750.0092732884823</v>
      </c>
      <c r="H195" s="10">
        <f t="shared" si="20"/>
        <v>4582.1840158775994</v>
      </c>
      <c r="I195" s="10">
        <f t="shared" si="21"/>
        <v>756.74598145145819</v>
      </c>
    </row>
    <row r="196" spans="1:9" x14ac:dyDescent="0.35">
      <c r="A196" s="4">
        <f t="shared" si="18"/>
        <v>2027</v>
      </c>
      <c r="B196" s="4">
        <f t="shared" si="19"/>
        <v>3</v>
      </c>
      <c r="C196" s="13">
        <f>('2026'!E16-'2026'!E4)+'2027'!E4</f>
        <v>2484527.5384615385</v>
      </c>
      <c r="D196" s="14">
        <f t="shared" si="22"/>
        <v>34918893.846519254</v>
      </c>
      <c r="E196" s="25">
        <f t="shared" si="16"/>
        <v>33718.906090108991</v>
      </c>
      <c r="F196" s="25">
        <f t="shared" si="17"/>
        <v>28939.550171339783</v>
      </c>
      <c r="G196" s="25">
        <f>E196*SUMIFS('Annual CDM Inputs'!$G$5:$G$24,'Annual CDM Inputs'!$F$5:$F$24,MonthlyVariable!A196)</f>
        <v>4779.3559187692072</v>
      </c>
      <c r="H196" s="10">
        <f t="shared" si="20"/>
        <v>4759.8813319353321</v>
      </c>
      <c r="I196" s="10">
        <f t="shared" si="21"/>
        <v>786.09262693218307</v>
      </c>
    </row>
    <row r="197" spans="1:9" x14ac:dyDescent="0.35">
      <c r="A197" s="4">
        <f t="shared" si="18"/>
        <v>2027</v>
      </c>
      <c r="B197" s="4">
        <f t="shared" si="19"/>
        <v>4</v>
      </c>
      <c r="C197" s="13">
        <f>('2026'!E17-'2026'!E5)+'2027'!E5</f>
        <v>2489730.717948718</v>
      </c>
      <c r="D197" s="14">
        <f t="shared" si="22"/>
        <v>35114013.795237198</v>
      </c>
      <c r="E197" s="25">
        <f t="shared" si="16"/>
        <v>33926.383649938049</v>
      </c>
      <c r="F197" s="25">
        <f t="shared" si="17"/>
        <v>29117.619626975578</v>
      </c>
      <c r="G197" s="25">
        <f>E197*SUMIFS('Annual CDM Inputs'!$G$5:$G$24,'Annual CDM Inputs'!$F$5:$F$24,MonthlyVariable!A197)</f>
        <v>4808.7640229624703</v>
      </c>
      <c r="H197" s="10">
        <f t="shared" si="20"/>
        <v>4937.9507875711279</v>
      </c>
      <c r="I197" s="10">
        <f t="shared" si="21"/>
        <v>815.50073112544624</v>
      </c>
    </row>
    <row r="198" spans="1:9" x14ac:dyDescent="0.35">
      <c r="A198" s="4">
        <f t="shared" si="18"/>
        <v>2027</v>
      </c>
      <c r="B198" s="4">
        <f t="shared" si="19"/>
        <v>5</v>
      </c>
      <c r="C198" s="13">
        <f>('2026'!E18-'2026'!E6)+'2027'!E6</f>
        <v>2494933.8974358975</v>
      </c>
      <c r="D198" s="14">
        <f t="shared" si="22"/>
        <v>35309133.74395515</v>
      </c>
      <c r="E198" s="25">
        <f t="shared" si="16"/>
        <v>34134.294808057704</v>
      </c>
      <c r="F198" s="25">
        <f t="shared" si="17"/>
        <v>29296.06122218943</v>
      </c>
      <c r="G198" s="25">
        <f>E198*SUMIFS('Annual CDM Inputs'!$G$5:$G$24,'Annual CDM Inputs'!$F$5:$F$24,MonthlyVariable!A198)</f>
        <v>4838.2335858682736</v>
      </c>
      <c r="H198" s="10">
        <f t="shared" si="20"/>
        <v>5116.3923827849794</v>
      </c>
      <c r="I198" s="10">
        <f t="shared" si="21"/>
        <v>844.97029403124952</v>
      </c>
    </row>
    <row r="199" spans="1:9" x14ac:dyDescent="0.35">
      <c r="A199" s="4">
        <f t="shared" si="18"/>
        <v>2027</v>
      </c>
      <c r="B199" s="4">
        <f t="shared" si="19"/>
        <v>6</v>
      </c>
      <c r="C199" s="13">
        <f>('2026'!E19-'2026'!E7)+'2027'!E7</f>
        <v>2500137.076923077</v>
      </c>
      <c r="D199" s="14">
        <f t="shared" si="22"/>
        <v>35504253.692673095</v>
      </c>
      <c r="E199" s="25">
        <f t="shared" si="16"/>
        <v>34342.639564467965</v>
      </c>
      <c r="F199" s="25">
        <f t="shared" si="17"/>
        <v>29474.874956981348</v>
      </c>
      <c r="G199" s="25">
        <f>E199*SUMIFS('Annual CDM Inputs'!$G$5:$G$24,'Annual CDM Inputs'!$F$5:$F$24,MonthlyVariable!A199)</f>
        <v>4867.764607486617</v>
      </c>
      <c r="H199" s="10">
        <f t="shared" si="20"/>
        <v>5295.2061175768977</v>
      </c>
      <c r="I199" s="10">
        <f t="shared" si="21"/>
        <v>874.50131564959293</v>
      </c>
    </row>
    <row r="200" spans="1:9" x14ac:dyDescent="0.35">
      <c r="A200" s="4">
        <f t="shared" si="18"/>
        <v>2027</v>
      </c>
      <c r="B200" s="4">
        <f t="shared" si="19"/>
        <v>7</v>
      </c>
      <c r="C200" s="13">
        <f>('2026'!E20-'2026'!E8)+'2027'!E8</f>
        <v>2505340.256410256</v>
      </c>
      <c r="D200" s="14">
        <f t="shared" si="22"/>
        <v>35699373.641391046</v>
      </c>
      <c r="E200" s="25">
        <f t="shared" si="16"/>
        <v>34551.417919168824</v>
      </c>
      <c r="F200" s="25">
        <f t="shared" si="17"/>
        <v>29654.060831351322</v>
      </c>
      <c r="G200" s="25">
        <f>E200*SUMIFS('Annual CDM Inputs'!$G$5:$G$24,'Annual CDM Inputs'!$F$5:$F$24,MonthlyVariable!A200)</f>
        <v>4897.3570878175005</v>
      </c>
      <c r="H200" s="10">
        <f t="shared" si="20"/>
        <v>5474.3919919468717</v>
      </c>
      <c r="I200" s="10">
        <f t="shared" si="21"/>
        <v>904.09379598047644</v>
      </c>
    </row>
    <row r="201" spans="1:9" x14ac:dyDescent="0.35">
      <c r="A201" s="4">
        <f t="shared" si="18"/>
        <v>2027</v>
      </c>
      <c r="B201" s="4">
        <f t="shared" si="19"/>
        <v>8</v>
      </c>
      <c r="C201" s="13">
        <f>('2026'!E21-'2026'!E9)+'2027'!E9</f>
        <v>2510543.4358974355</v>
      </c>
      <c r="D201" s="14">
        <f t="shared" si="22"/>
        <v>35894493.590108998</v>
      </c>
      <c r="E201" s="25">
        <f t="shared" si="16"/>
        <v>34760.62987216028</v>
      </c>
      <c r="F201" s="25">
        <f t="shared" si="17"/>
        <v>29833.618845299356</v>
      </c>
      <c r="G201" s="25">
        <f>E201*SUMIFS('Annual CDM Inputs'!$G$5:$G$24,'Annual CDM Inputs'!$F$5:$F$24,MonthlyVariable!A201)</f>
        <v>4927.0110268609233</v>
      </c>
      <c r="H201" s="10">
        <f t="shared" si="20"/>
        <v>5653.9500058949052</v>
      </c>
      <c r="I201" s="10">
        <f t="shared" si="21"/>
        <v>933.74773502389917</v>
      </c>
    </row>
    <row r="202" spans="1:9" x14ac:dyDescent="0.35">
      <c r="A202" s="4">
        <f t="shared" si="18"/>
        <v>2027</v>
      </c>
      <c r="B202" s="4">
        <f t="shared" si="19"/>
        <v>9</v>
      </c>
      <c r="C202" s="13">
        <f>('2026'!E22-'2026'!E10)+'2027'!E10</f>
        <v>2515746.615384615</v>
      </c>
      <c r="D202" s="14">
        <f t="shared" si="22"/>
        <v>36089613.53882695</v>
      </c>
      <c r="E202" s="25">
        <f t="shared" si="16"/>
        <v>34970.275423442326</v>
      </c>
      <c r="F202" s="25">
        <f t="shared" si="17"/>
        <v>30013.548998825441</v>
      </c>
      <c r="G202" s="25">
        <f>E202*SUMIFS('Annual CDM Inputs'!$G$5:$G$24,'Annual CDM Inputs'!$F$5:$F$24,MonthlyVariable!A202)</f>
        <v>4956.7264246168843</v>
      </c>
      <c r="H202" s="10">
        <f t="shared" si="20"/>
        <v>5833.8801594209908</v>
      </c>
      <c r="I202" s="10">
        <f t="shared" si="21"/>
        <v>963.46313277986019</v>
      </c>
    </row>
    <row r="203" spans="1:9" x14ac:dyDescent="0.35">
      <c r="A203" s="4">
        <f t="shared" si="18"/>
        <v>2027</v>
      </c>
      <c r="B203" s="4">
        <f t="shared" si="19"/>
        <v>10</v>
      </c>
      <c r="C203" s="13">
        <f>('2026'!E23-'2026'!E11)+'2027'!E11</f>
        <v>2520949.794871795</v>
      </c>
      <c r="D203" s="14">
        <f t="shared" si="22"/>
        <v>36284733.487544879</v>
      </c>
      <c r="E203" s="25">
        <f t="shared" si="16"/>
        <v>35180.354573014978</v>
      </c>
      <c r="F203" s="25">
        <f t="shared" si="17"/>
        <v>30193.851291929594</v>
      </c>
      <c r="G203" s="25">
        <f>E203*SUMIFS('Annual CDM Inputs'!$G$5:$G$24,'Annual CDM Inputs'!$F$5:$F$24,MonthlyVariable!A203)</f>
        <v>4986.5032810853854</v>
      </c>
      <c r="H203" s="10">
        <f t="shared" si="20"/>
        <v>6014.1824525251432</v>
      </c>
      <c r="I203" s="10">
        <f t="shared" si="21"/>
        <v>993.23998924836133</v>
      </c>
    </row>
    <row r="204" spans="1:9" x14ac:dyDescent="0.35">
      <c r="A204" s="4">
        <f t="shared" si="18"/>
        <v>2027</v>
      </c>
      <c r="B204" s="4">
        <f t="shared" si="19"/>
        <v>11</v>
      </c>
      <c r="C204" s="13">
        <f>('2026'!E24-'2026'!E12)+'2027'!E12</f>
        <v>2526152.974358974</v>
      </c>
      <c r="D204" s="14">
        <f t="shared" si="22"/>
        <v>36479853.436262846</v>
      </c>
      <c r="E204" s="25">
        <f t="shared" si="16"/>
        <v>35390.86732087822</v>
      </c>
      <c r="F204" s="25">
        <f t="shared" si="17"/>
        <v>30374.525724611794</v>
      </c>
      <c r="G204" s="25">
        <f>E204*SUMIFS('Annual CDM Inputs'!$G$5:$G$24,'Annual CDM Inputs'!$F$5:$F$24,MonthlyVariable!A204)</f>
        <v>5016.3415962664249</v>
      </c>
      <c r="H204" s="10">
        <f t="shared" si="20"/>
        <v>6194.856885207344</v>
      </c>
      <c r="I204" s="10">
        <f t="shared" si="21"/>
        <v>1023.0783044294008</v>
      </c>
    </row>
    <row r="205" spans="1:9" x14ac:dyDescent="0.35">
      <c r="A205" s="4">
        <f t="shared" si="18"/>
        <v>2027</v>
      </c>
      <c r="B205" s="4">
        <f t="shared" si="19"/>
        <v>12</v>
      </c>
      <c r="C205" s="13">
        <f>('2026'!E25-'2026'!E13)+'2027'!E13</f>
        <v>2531356.1538461535</v>
      </c>
      <c r="D205" s="14">
        <f t="shared" si="22"/>
        <v>36674973.38498079</v>
      </c>
      <c r="E205" s="25">
        <f t="shared" si="16"/>
        <v>35601.813667032067</v>
      </c>
      <c r="F205" s="25">
        <f t="shared" si="17"/>
        <v>30555.572296872062</v>
      </c>
      <c r="G205" s="25">
        <f>E205*SUMIFS('Annual CDM Inputs'!$G$5:$G$24,'Annual CDM Inputs'!$F$5:$F$24,MonthlyVariable!A205)</f>
        <v>5046.2413701600053</v>
      </c>
      <c r="H205" s="10">
        <f t="shared" si="20"/>
        <v>6375.9034574676116</v>
      </c>
      <c r="I205" s="10">
        <f t="shared" si="21"/>
        <v>1052.9780783229812</v>
      </c>
    </row>
    <row r="206" spans="1:9" x14ac:dyDescent="0.35">
      <c r="A206" s="4">
        <f t="shared" si="18"/>
        <v>2028</v>
      </c>
      <c r="B206" s="4">
        <f t="shared" si="19"/>
        <v>1</v>
      </c>
      <c r="C206" s="13">
        <f>('2027'!E14-'2027'!E2)+'2028'!E2</f>
        <v>2542914.1730769235</v>
      </c>
      <c r="D206" s="14">
        <f t="shared" si="22"/>
        <v>37071568.122160271</v>
      </c>
      <c r="E206" s="25">
        <f t="shared" ref="E206:E241" si="23">AVERAGE(D195:D206)/1000</f>
        <v>35813.723181455149</v>
      </c>
      <c r="F206" s="25">
        <f t="shared" ref="F206:F241" si="24">E206-G206</f>
        <v>30737.44551684078</v>
      </c>
      <c r="G206" s="25">
        <f>E206*SUMIFS('Annual CDM Inputs'!$G$5:$G$24,'Annual CDM Inputs'!$F$5:$F$24,MonthlyVariable!A206)</f>
        <v>5076.2776646143666</v>
      </c>
      <c r="H206" s="10">
        <f t="shared" si="20"/>
        <v>6557.7766774363299</v>
      </c>
      <c r="I206" s="10">
        <f t="shared" si="21"/>
        <v>1083.0143727773425</v>
      </c>
    </row>
    <row r="207" spans="1:9" x14ac:dyDescent="0.35">
      <c r="A207" s="4">
        <f t="shared" ref="A207:A241" si="25">A195+1</f>
        <v>2028</v>
      </c>
      <c r="B207" s="4">
        <f t="shared" ref="B207:B241" si="26">B195</f>
        <v>2</v>
      </c>
      <c r="C207" s="13">
        <f>('2027'!E15-'2027'!E3)+'2028'!E3</f>
        <v>2549269.012820513</v>
      </c>
      <c r="D207" s="14">
        <f t="shared" si="22"/>
        <v>37273042.910621822</v>
      </c>
      <c r="E207" s="25">
        <f t="shared" si="23"/>
        <v>36026.162265856852</v>
      </c>
      <c r="F207" s="25">
        <f t="shared" si="24"/>
        <v>30919.773244939886</v>
      </c>
      <c r="G207" s="25">
        <f>E207*SUMIFS('Annual CDM Inputs'!$G$5:$G$24,'Annual CDM Inputs'!$F$5:$F$24,MonthlyVariable!A207)</f>
        <v>5106.3890209169667</v>
      </c>
      <c r="H207" s="10">
        <f t="shared" si="20"/>
        <v>6740.1044055354359</v>
      </c>
      <c r="I207" s="10">
        <f t="shared" si="21"/>
        <v>1113.1257290799426</v>
      </c>
    </row>
    <row r="208" spans="1:9" x14ac:dyDescent="0.35">
      <c r="A208" s="4">
        <f t="shared" si="25"/>
        <v>2028</v>
      </c>
      <c r="B208" s="4">
        <f t="shared" si="26"/>
        <v>3</v>
      </c>
      <c r="C208" s="13">
        <f>('2027'!E16-'2027'!E4)+'2028'!E4</f>
        <v>2555623.852564103</v>
      </c>
      <c r="D208" s="14">
        <f t="shared" si="22"/>
        <v>37474517.699083358</v>
      </c>
      <c r="E208" s="25">
        <f t="shared" si="23"/>
        <v>36239.130920237192</v>
      </c>
      <c r="F208" s="25">
        <f t="shared" si="24"/>
        <v>31102.555481169384</v>
      </c>
      <c r="G208" s="25">
        <f>E208*SUMIFS('Annual CDM Inputs'!$G$5:$G$24,'Annual CDM Inputs'!$F$5:$F$24,MonthlyVariable!A208)</f>
        <v>5136.5754390678085</v>
      </c>
      <c r="H208" s="10">
        <f t="shared" si="20"/>
        <v>6922.8866417649333</v>
      </c>
      <c r="I208" s="10">
        <f t="shared" si="21"/>
        <v>1143.3121472307844</v>
      </c>
    </row>
    <row r="209" spans="1:9" x14ac:dyDescent="0.35">
      <c r="A209" s="4">
        <f t="shared" si="25"/>
        <v>2028</v>
      </c>
      <c r="B209" s="4">
        <f t="shared" si="26"/>
        <v>4</v>
      </c>
      <c r="C209" s="13">
        <f>('2027'!E17-'2027'!E5)+'2028'!E5</f>
        <v>2561978.6923076925</v>
      </c>
      <c r="D209" s="14">
        <f t="shared" si="22"/>
        <v>37675992.487544894</v>
      </c>
      <c r="E209" s="25">
        <f t="shared" si="23"/>
        <v>36452.629144596169</v>
      </c>
      <c r="F209" s="25">
        <f t="shared" si="24"/>
        <v>31285.792225529276</v>
      </c>
      <c r="G209" s="25">
        <f>E209*SUMIFS('Annual CDM Inputs'!$G$5:$G$24,'Annual CDM Inputs'!$F$5:$F$24,MonthlyVariable!A209)</f>
        <v>5166.8369190668918</v>
      </c>
      <c r="H209" s="10">
        <f t="shared" si="20"/>
        <v>7106.1233861248256</v>
      </c>
      <c r="I209" s="10">
        <f t="shared" si="21"/>
        <v>1173.5736272298677</v>
      </c>
    </row>
    <row r="210" spans="1:9" x14ac:dyDescent="0.35">
      <c r="A210" s="4">
        <f t="shared" si="25"/>
        <v>2028</v>
      </c>
      <c r="B210" s="4">
        <f t="shared" si="26"/>
        <v>5</v>
      </c>
      <c r="C210" s="13">
        <f>('2027'!E18-'2027'!E6)+'2028'!E6</f>
        <v>2568333.5320512825</v>
      </c>
      <c r="D210" s="14">
        <f t="shared" si="22"/>
        <v>37877467.27600643</v>
      </c>
      <c r="E210" s="25">
        <f t="shared" si="23"/>
        <v>36666.656938933782</v>
      </c>
      <c r="F210" s="25">
        <f t="shared" si="24"/>
        <v>31469.483478019567</v>
      </c>
      <c r="G210" s="25">
        <f>E210*SUMIFS('Annual CDM Inputs'!$G$5:$G$24,'Annual CDM Inputs'!$F$5:$F$24,MonthlyVariable!A210)</f>
        <v>5197.1734609142159</v>
      </c>
      <c r="H210" s="10">
        <f t="shared" si="20"/>
        <v>7289.8146386151166</v>
      </c>
      <c r="I210" s="10">
        <f t="shared" si="21"/>
        <v>1203.9101690771918</v>
      </c>
    </row>
    <row r="211" spans="1:9" x14ac:dyDescent="0.35">
      <c r="A211" s="4">
        <f t="shared" si="25"/>
        <v>2028</v>
      </c>
      <c r="B211" s="4">
        <f t="shared" si="26"/>
        <v>6</v>
      </c>
      <c r="C211" s="13">
        <f>('2027'!E19-'2027'!E7)+'2028'!E7</f>
        <v>2574688.371794872</v>
      </c>
      <c r="D211" s="14">
        <f t="shared" si="22"/>
        <v>38078942.064467967</v>
      </c>
      <c r="E211" s="25">
        <f t="shared" si="23"/>
        <v>36881.214303250024</v>
      </c>
      <c r="F211" s="25">
        <f t="shared" si="24"/>
        <v>31653.629238640242</v>
      </c>
      <c r="G211" s="25">
        <f>E211*SUMIFS('Annual CDM Inputs'!$G$5:$G$24,'Annual CDM Inputs'!$F$5:$F$24,MonthlyVariable!A211)</f>
        <v>5227.5850646097806</v>
      </c>
      <c r="H211" s="10">
        <f t="shared" si="20"/>
        <v>7473.9603992357916</v>
      </c>
      <c r="I211" s="10">
        <f t="shared" si="21"/>
        <v>1234.3217727727565</v>
      </c>
    </row>
    <row r="212" spans="1:9" x14ac:dyDescent="0.35">
      <c r="A212" s="4">
        <f t="shared" si="25"/>
        <v>2028</v>
      </c>
      <c r="B212" s="4">
        <f t="shared" si="26"/>
        <v>7</v>
      </c>
      <c r="C212" s="13">
        <f>('2027'!E20-'2027'!E8)+'2028'!E8</f>
        <v>2581043.211538462</v>
      </c>
      <c r="D212" s="14">
        <f t="shared" si="22"/>
        <v>38280416.85292951</v>
      </c>
      <c r="E212" s="25">
        <f t="shared" si="23"/>
        <v>37096.301237544896</v>
      </c>
      <c r="F212" s="25">
        <f t="shared" si="24"/>
        <v>31838.229507391312</v>
      </c>
      <c r="G212" s="25">
        <f>E212*SUMIFS('Annual CDM Inputs'!$G$5:$G$24,'Annual CDM Inputs'!$F$5:$F$24,MonthlyVariable!A212)</f>
        <v>5258.0717301535851</v>
      </c>
      <c r="H212" s="10">
        <f t="shared" si="20"/>
        <v>7658.5606679868615</v>
      </c>
      <c r="I212" s="10">
        <f t="shared" si="21"/>
        <v>1264.808438316561</v>
      </c>
    </row>
    <row r="213" spans="1:9" x14ac:dyDescent="0.35">
      <c r="A213" s="4">
        <f t="shared" si="25"/>
        <v>2028</v>
      </c>
      <c r="B213" s="4">
        <f t="shared" si="26"/>
        <v>8</v>
      </c>
      <c r="C213" s="13">
        <f>('2027'!E21-'2027'!E9)+'2028'!E9</f>
        <v>2587398.0512820515</v>
      </c>
      <c r="D213" s="14">
        <f t="shared" si="22"/>
        <v>38481891.641391046</v>
      </c>
      <c r="E213" s="25">
        <f t="shared" si="23"/>
        <v>37311.917741818397</v>
      </c>
      <c r="F213" s="25">
        <f t="shared" si="24"/>
        <v>32023.284284272766</v>
      </c>
      <c r="G213" s="25">
        <f>E213*SUMIFS('Annual CDM Inputs'!$G$5:$G$24,'Annual CDM Inputs'!$F$5:$F$24,MonthlyVariable!A213)</f>
        <v>5288.6334575456303</v>
      </c>
      <c r="H213" s="10">
        <f t="shared" si="20"/>
        <v>7843.6154448683155</v>
      </c>
      <c r="I213" s="10">
        <f t="shared" si="21"/>
        <v>1295.3701657086062</v>
      </c>
    </row>
    <row r="214" spans="1:9" x14ac:dyDescent="0.35">
      <c r="A214" s="4">
        <f t="shared" si="25"/>
        <v>2028</v>
      </c>
      <c r="B214" s="4">
        <f t="shared" si="26"/>
        <v>9</v>
      </c>
      <c r="C214" s="13">
        <f>('2027'!E22-'2027'!E10)+'2028'!E10</f>
        <v>2593752.891025641</v>
      </c>
      <c r="D214" s="14">
        <f t="shared" si="22"/>
        <v>38683366.42985259</v>
      </c>
      <c r="E214" s="25">
        <f t="shared" si="23"/>
        <v>37528.063816070535</v>
      </c>
      <c r="F214" s="25">
        <f t="shared" si="24"/>
        <v>32208.793569284619</v>
      </c>
      <c r="G214" s="25">
        <f>E214*SUMIFS('Annual CDM Inputs'!$G$5:$G$24,'Annual CDM Inputs'!$F$5:$F$24,MonthlyVariable!A214)</f>
        <v>5319.2702467859172</v>
      </c>
      <c r="H214" s="10">
        <f t="shared" si="20"/>
        <v>8029.1247298801682</v>
      </c>
      <c r="I214" s="10">
        <f t="shared" si="21"/>
        <v>1326.0069549488931</v>
      </c>
    </row>
    <row r="215" spans="1:9" x14ac:dyDescent="0.35">
      <c r="A215" s="4">
        <f t="shared" si="25"/>
        <v>2028</v>
      </c>
      <c r="B215" s="4">
        <f t="shared" si="26"/>
        <v>10</v>
      </c>
      <c r="C215" s="13">
        <f>('2027'!E23-'2027'!E11)+'2028'!E11</f>
        <v>2600107.730769231</v>
      </c>
      <c r="D215" s="14">
        <f t="shared" si="22"/>
        <v>38884841.218314111</v>
      </c>
      <c r="E215" s="25">
        <f t="shared" si="23"/>
        <v>37744.739460301302</v>
      </c>
      <c r="F215" s="25">
        <f t="shared" si="24"/>
        <v>32394.757362426859</v>
      </c>
      <c r="G215" s="25">
        <f>E215*SUMIFS('Annual CDM Inputs'!$G$5:$G$24,'Annual CDM Inputs'!$F$5:$F$24,MonthlyVariable!A215)</f>
        <v>5349.9820978744438</v>
      </c>
      <c r="H215" s="10">
        <f t="shared" si="20"/>
        <v>8215.0885230224085</v>
      </c>
      <c r="I215" s="10">
        <f t="shared" si="21"/>
        <v>1356.7188060374197</v>
      </c>
    </row>
    <row r="216" spans="1:9" x14ac:dyDescent="0.35">
      <c r="A216" s="4">
        <f t="shared" si="25"/>
        <v>2028</v>
      </c>
      <c r="B216" s="4">
        <f t="shared" si="26"/>
        <v>11</v>
      </c>
      <c r="C216" s="13">
        <f>('2027'!E24-'2027'!E12)+'2028'!E12</f>
        <v>2606462.570512821</v>
      </c>
      <c r="D216" s="14">
        <f t="shared" si="22"/>
        <v>39086316.00677567</v>
      </c>
      <c r="E216" s="25">
        <f t="shared" si="23"/>
        <v>37961.944674510713</v>
      </c>
      <c r="F216" s="25">
        <f t="shared" si="24"/>
        <v>32581.175663699498</v>
      </c>
      <c r="G216" s="25">
        <f>E216*SUMIFS('Annual CDM Inputs'!$G$5:$G$24,'Annual CDM Inputs'!$F$5:$F$24,MonthlyVariable!A216)</f>
        <v>5380.7690108112129</v>
      </c>
      <c r="H216" s="10">
        <f t="shared" si="20"/>
        <v>8401.5068242950474</v>
      </c>
      <c r="I216" s="10">
        <f t="shared" si="21"/>
        <v>1387.5057189741888</v>
      </c>
    </row>
    <row r="217" spans="1:9" x14ac:dyDescent="0.35">
      <c r="A217" s="4">
        <f t="shared" si="25"/>
        <v>2028</v>
      </c>
      <c r="B217" s="4">
        <f t="shared" si="26"/>
        <v>12</v>
      </c>
      <c r="C217" s="13">
        <f>('2027'!E25-'2027'!E13)+'2028'!E13</f>
        <v>2612817.4102564105</v>
      </c>
      <c r="D217" s="14">
        <f t="shared" si="22"/>
        <v>39287790.795237198</v>
      </c>
      <c r="E217" s="25">
        <f t="shared" si="23"/>
        <v>38179.679458698745</v>
      </c>
      <c r="F217" s="25">
        <f t="shared" si="24"/>
        <v>32768.048473102521</v>
      </c>
      <c r="G217" s="25">
        <f>E217*SUMIFS('Annual CDM Inputs'!$G$5:$G$24,'Annual CDM Inputs'!$F$5:$F$24,MonthlyVariable!A217)</f>
        <v>5411.6309855962218</v>
      </c>
      <c r="H217" s="10">
        <f t="shared" si="20"/>
        <v>8588.3796336980704</v>
      </c>
      <c r="I217" s="10">
        <f t="shared" si="21"/>
        <v>1418.3676937591977</v>
      </c>
    </row>
    <row r="218" spans="1:9" x14ac:dyDescent="0.35">
      <c r="A218" s="4">
        <f t="shared" si="25"/>
        <v>2029</v>
      </c>
      <c r="B218" s="4">
        <f t="shared" si="26"/>
        <v>1</v>
      </c>
      <c r="C218" s="13">
        <f>('2028'!E14-'2028'!E2)+'2029'!E2</f>
        <v>2626308.0256410255</v>
      </c>
      <c r="D218" s="14">
        <f t="shared" si="22"/>
        <v>39697876.147801295</v>
      </c>
      <c r="E218" s="25">
        <f t="shared" si="23"/>
        <v>38398.538460835487</v>
      </c>
      <c r="F218" s="25">
        <f t="shared" si="24"/>
        <v>32955.886152529602</v>
      </c>
      <c r="G218" s="25">
        <f>E218*SUMIFS('Annual CDM Inputs'!$G$5:$G$24,'Annual CDM Inputs'!$F$5:$F$24,MonthlyVariable!A218)</f>
        <v>5442.6523083058864</v>
      </c>
      <c r="H218" s="10">
        <f t="shared" si="20"/>
        <v>8776.2173131251511</v>
      </c>
      <c r="I218" s="10">
        <f t="shared" si="21"/>
        <v>1449.3890164688623</v>
      </c>
    </row>
    <row r="219" spans="1:9" x14ac:dyDescent="0.35">
      <c r="A219" s="4">
        <f t="shared" si="25"/>
        <v>2029</v>
      </c>
      <c r="B219" s="4">
        <f t="shared" si="26"/>
        <v>2</v>
      </c>
      <c r="C219" s="13">
        <f>('2028'!E15-'2028'!E3)+'2029'!E3</f>
        <v>2633443.801282051</v>
      </c>
      <c r="D219" s="14">
        <f t="shared" si="22"/>
        <v>39906486.71190387</v>
      </c>
      <c r="E219" s="25">
        <f t="shared" si="23"/>
        <v>38617.992110942323</v>
      </c>
      <c r="F219" s="25">
        <f t="shared" si="24"/>
        <v>33144.234193850352</v>
      </c>
      <c r="G219" s="25">
        <f>E219*SUMIFS('Annual CDM Inputs'!$G$5:$G$24,'Annual CDM Inputs'!$F$5:$F$24,MonthlyVariable!A219)</f>
        <v>5473.7579170919698</v>
      </c>
      <c r="H219" s="10">
        <f t="shared" si="20"/>
        <v>8964.5653544459019</v>
      </c>
      <c r="I219" s="10">
        <f t="shared" si="21"/>
        <v>1480.4946252549457</v>
      </c>
    </row>
    <row r="220" spans="1:9" x14ac:dyDescent="0.35">
      <c r="A220" s="4">
        <f t="shared" si="25"/>
        <v>2029</v>
      </c>
      <c r="B220" s="4">
        <f t="shared" si="26"/>
        <v>3</v>
      </c>
      <c r="C220" s="13">
        <f>('2028'!E16-'2028'!E4)+'2029'!E4</f>
        <v>2640579.576923077</v>
      </c>
      <c r="D220" s="14">
        <f t="shared" si="22"/>
        <v>40115097.276006438</v>
      </c>
      <c r="E220" s="25">
        <f t="shared" si="23"/>
        <v>38838.040409019253</v>
      </c>
      <c r="F220" s="25">
        <f t="shared" si="24"/>
        <v>33333.09259706478</v>
      </c>
      <c r="G220" s="25">
        <f>E220*SUMIFS('Annual CDM Inputs'!$G$5:$G$24,'Annual CDM Inputs'!$F$5:$F$24,MonthlyVariable!A220)</f>
        <v>5504.9478119544719</v>
      </c>
      <c r="H220" s="10">
        <f t="shared" si="20"/>
        <v>9153.42375766033</v>
      </c>
      <c r="I220" s="10">
        <f t="shared" si="21"/>
        <v>1511.6845201174478</v>
      </c>
    </row>
    <row r="221" spans="1:9" x14ac:dyDescent="0.35">
      <c r="A221" s="4">
        <f t="shared" si="25"/>
        <v>2029</v>
      </c>
      <c r="B221" s="4">
        <f t="shared" si="26"/>
        <v>4</v>
      </c>
      <c r="C221" s="13">
        <f>('2028'!E17-'2028'!E5)+'2029'!E5</f>
        <v>2647715.3525641025</v>
      </c>
      <c r="D221" s="14">
        <f t="shared" si="22"/>
        <v>40323707.840108998</v>
      </c>
      <c r="E221" s="25">
        <f t="shared" si="23"/>
        <v>39058.683355066263</v>
      </c>
      <c r="F221" s="25">
        <f t="shared" si="24"/>
        <v>33522.461362172871</v>
      </c>
      <c r="G221" s="25">
        <f>E221*SUMIFS('Annual CDM Inputs'!$G$5:$G$24,'Annual CDM Inputs'!$F$5:$F$24,MonthlyVariable!A221)</f>
        <v>5536.2219928933891</v>
      </c>
      <c r="H221" s="10">
        <f t="shared" si="20"/>
        <v>9342.7925227684209</v>
      </c>
      <c r="I221" s="10">
        <f t="shared" si="21"/>
        <v>1542.958701056365</v>
      </c>
    </row>
    <row r="222" spans="1:9" x14ac:dyDescent="0.35">
      <c r="A222" s="4">
        <f t="shared" si="25"/>
        <v>2029</v>
      </c>
      <c r="B222" s="4">
        <f t="shared" si="26"/>
        <v>5</v>
      </c>
      <c r="C222" s="13">
        <f>('2028'!E18-'2028'!E6)+'2029'!E6</f>
        <v>2654851.128205128</v>
      </c>
      <c r="D222" s="14">
        <f t="shared" si="22"/>
        <v>40532318.404211558</v>
      </c>
      <c r="E222" s="25">
        <f t="shared" si="23"/>
        <v>39279.920949083353</v>
      </c>
      <c r="F222" s="25">
        <f t="shared" si="24"/>
        <v>33712.340489174632</v>
      </c>
      <c r="G222" s="25">
        <f>E222*SUMIFS('Annual CDM Inputs'!$G$5:$G$24,'Annual CDM Inputs'!$F$5:$F$24,MonthlyVariable!A222)</f>
        <v>5567.5804599087242</v>
      </c>
      <c r="H222" s="10">
        <f t="shared" si="20"/>
        <v>9532.6716497701818</v>
      </c>
      <c r="I222" s="10">
        <f t="shared" si="21"/>
        <v>1574.3171680717001</v>
      </c>
    </row>
    <row r="223" spans="1:9" x14ac:dyDescent="0.35">
      <c r="A223" s="4">
        <f t="shared" si="25"/>
        <v>2029</v>
      </c>
      <c r="B223" s="4">
        <f t="shared" si="26"/>
        <v>6</v>
      </c>
      <c r="C223" s="13">
        <f>('2028'!E19-'2028'!E7)+'2029'!E7</f>
        <v>2661986.903846154</v>
      </c>
      <c r="D223" s="14">
        <f t="shared" si="22"/>
        <v>40740928.968314119</v>
      </c>
      <c r="E223" s="25">
        <f t="shared" si="23"/>
        <v>39501.753191070537</v>
      </c>
      <c r="F223" s="25">
        <f t="shared" si="24"/>
        <v>33902.729978070063</v>
      </c>
      <c r="G223" s="25">
        <f>E223*SUMIFS('Annual CDM Inputs'!$G$5:$G$24,'Annual CDM Inputs'!$F$5:$F$24,MonthlyVariable!A223)</f>
        <v>5599.0232130004761</v>
      </c>
      <c r="H223" s="10">
        <f t="shared" si="20"/>
        <v>9723.0611386656128</v>
      </c>
      <c r="I223" s="10">
        <f t="shared" si="21"/>
        <v>1605.759921163452</v>
      </c>
    </row>
    <row r="224" spans="1:9" x14ac:dyDescent="0.35">
      <c r="A224" s="4">
        <f t="shared" si="25"/>
        <v>2029</v>
      </c>
      <c r="B224" s="4">
        <f t="shared" si="26"/>
        <v>7</v>
      </c>
      <c r="C224" s="13">
        <f>('2028'!E20-'2028'!E8)+'2029'!E8</f>
        <v>2669122.6794871795</v>
      </c>
      <c r="D224" s="14">
        <f t="shared" si="22"/>
        <v>40949539.532416686</v>
      </c>
      <c r="E224" s="25">
        <f t="shared" si="23"/>
        <v>39724.1800810278</v>
      </c>
      <c r="F224" s="25">
        <f t="shared" si="24"/>
        <v>34093.629828859157</v>
      </c>
      <c r="G224" s="25">
        <f>E224*SUMIFS('Annual CDM Inputs'!$G$5:$G$24,'Annual CDM Inputs'!$F$5:$F$24,MonthlyVariable!A224)</f>
        <v>5630.5502521686449</v>
      </c>
      <c r="H224" s="10">
        <f t="shared" si="20"/>
        <v>9913.9609894547066</v>
      </c>
      <c r="I224" s="10">
        <f t="shared" si="21"/>
        <v>1637.2869603316208</v>
      </c>
    </row>
    <row r="225" spans="1:9" x14ac:dyDescent="0.35">
      <c r="A225" s="4">
        <f t="shared" si="25"/>
        <v>2029</v>
      </c>
      <c r="B225" s="4">
        <f t="shared" si="26"/>
        <v>8</v>
      </c>
      <c r="C225" s="13">
        <f>('2028'!E21-'2028'!E9)+'2029'!E9</f>
        <v>2676258.455128205</v>
      </c>
      <c r="D225" s="14">
        <f t="shared" si="22"/>
        <v>41158150.096519254</v>
      </c>
      <c r="E225" s="25">
        <f t="shared" si="23"/>
        <v>39947.20161895515</v>
      </c>
      <c r="F225" s="25">
        <f t="shared" si="24"/>
        <v>34285.040041541921</v>
      </c>
      <c r="G225" s="25">
        <f>E225*SUMIFS('Annual CDM Inputs'!$G$5:$G$24,'Annual CDM Inputs'!$F$5:$F$24,MonthlyVariable!A225)</f>
        <v>5662.1615774132315</v>
      </c>
      <c r="H225" s="10">
        <f t="shared" si="20"/>
        <v>10105.37120213747</v>
      </c>
      <c r="I225" s="10">
        <f t="shared" si="21"/>
        <v>1668.8982855762074</v>
      </c>
    </row>
    <row r="226" spans="1:9" x14ac:dyDescent="0.35">
      <c r="A226" s="4">
        <f t="shared" si="25"/>
        <v>2029</v>
      </c>
      <c r="B226" s="4">
        <f t="shared" si="26"/>
        <v>9</v>
      </c>
      <c r="C226" s="13">
        <f>('2028'!E22-'2028'!E10)+'2029'!E10</f>
        <v>2683394.230769231</v>
      </c>
      <c r="D226" s="14">
        <f t="shared" si="22"/>
        <v>41366760.660621822</v>
      </c>
      <c r="E226" s="25">
        <f t="shared" si="23"/>
        <v>40170.817804852581</v>
      </c>
      <c r="F226" s="25">
        <f t="shared" si="24"/>
        <v>34476.960616118347</v>
      </c>
      <c r="G226" s="25">
        <f>E226*SUMIFS('Annual CDM Inputs'!$G$5:$G$24,'Annual CDM Inputs'!$F$5:$F$24,MonthlyVariable!A226)</f>
        <v>5693.8571887342341</v>
      </c>
      <c r="H226" s="10">
        <f t="shared" si="20"/>
        <v>10297.291776713897</v>
      </c>
      <c r="I226" s="10">
        <f t="shared" si="21"/>
        <v>1700.59389689721</v>
      </c>
    </row>
    <row r="227" spans="1:9" x14ac:dyDescent="0.35">
      <c r="A227" s="4">
        <f t="shared" si="25"/>
        <v>2029</v>
      </c>
      <c r="B227" s="4">
        <f t="shared" si="26"/>
        <v>10</v>
      </c>
      <c r="C227" s="13">
        <f>('2028'!E23-'2028'!E11)+'2029'!E11</f>
        <v>2690530.006410256</v>
      </c>
      <c r="D227" s="14">
        <f t="shared" si="22"/>
        <v>41575371.224724367</v>
      </c>
      <c r="E227" s="25">
        <f t="shared" si="23"/>
        <v>40395.028638720105</v>
      </c>
      <c r="F227" s="25">
        <f t="shared" si="24"/>
        <v>34669.391552588451</v>
      </c>
      <c r="G227" s="25">
        <f>E227*SUMIFS('Annual CDM Inputs'!$G$5:$G$24,'Annual CDM Inputs'!$F$5:$F$24,MonthlyVariable!A227)</f>
        <v>5725.6370861316545</v>
      </c>
      <c r="H227" s="10">
        <f t="shared" si="20"/>
        <v>10489.722713184001</v>
      </c>
      <c r="I227" s="10">
        <f t="shared" si="21"/>
        <v>1732.3737942946304</v>
      </c>
    </row>
    <row r="228" spans="1:9" x14ac:dyDescent="0.35">
      <c r="A228" s="4">
        <f t="shared" si="25"/>
        <v>2029</v>
      </c>
      <c r="B228" s="4">
        <f t="shared" si="26"/>
        <v>11</v>
      </c>
      <c r="C228" s="13">
        <f>('2028'!E24-'2028'!E12)+'2029'!E12</f>
        <v>2697665.782051282</v>
      </c>
      <c r="D228" s="14">
        <f t="shared" si="22"/>
        <v>41783981.78882695</v>
      </c>
      <c r="E228" s="25">
        <f t="shared" si="23"/>
        <v>40619.834120557709</v>
      </c>
      <c r="F228" s="25">
        <f t="shared" si="24"/>
        <v>34862.332850952218</v>
      </c>
      <c r="G228" s="25">
        <f>E228*SUMIFS('Annual CDM Inputs'!$G$5:$G$24,'Annual CDM Inputs'!$F$5:$F$24,MonthlyVariable!A228)</f>
        <v>5757.5012696054919</v>
      </c>
      <c r="H228" s="10">
        <f t="shared" si="20"/>
        <v>10682.664011547768</v>
      </c>
      <c r="I228" s="10">
        <f t="shared" si="21"/>
        <v>1764.2379777684678</v>
      </c>
    </row>
    <row r="229" spans="1:9" x14ac:dyDescent="0.35">
      <c r="A229" s="4">
        <f t="shared" si="25"/>
        <v>2029</v>
      </c>
      <c r="B229" s="4">
        <f t="shared" si="26"/>
        <v>12</v>
      </c>
      <c r="C229" s="13">
        <f>('2028'!E25-'2028'!E13)+'2029'!E13</f>
        <v>2704801.5576923075</v>
      </c>
      <c r="D229" s="14">
        <f t="shared" si="22"/>
        <v>41992592.352929503</v>
      </c>
      <c r="E229" s="25">
        <f t="shared" si="23"/>
        <v>40845.2342503654</v>
      </c>
      <c r="F229" s="25">
        <f t="shared" si="24"/>
        <v>35055.784511209655</v>
      </c>
      <c r="G229" s="25">
        <f>E229*SUMIFS('Annual CDM Inputs'!$G$5:$G$24,'Annual CDM Inputs'!$F$5:$F$24,MonthlyVariable!A229)</f>
        <v>5789.4497391557461</v>
      </c>
      <c r="H229" s="10">
        <f t="shared" si="20"/>
        <v>10876.115671805204</v>
      </c>
      <c r="I229" s="10">
        <f t="shared" si="21"/>
        <v>1796.186447318722</v>
      </c>
    </row>
    <row r="230" spans="1:9" x14ac:dyDescent="0.35">
      <c r="A230" s="4">
        <f t="shared" si="25"/>
        <v>2030</v>
      </c>
      <c r="B230" s="4">
        <f t="shared" si="26"/>
        <v>1</v>
      </c>
      <c r="C230" s="13">
        <f>('2029'!E14-'2029'!E2)+'2030'!E2</f>
        <v>2719948.884615385</v>
      </c>
      <c r="D230" s="14">
        <f t="shared" si="22"/>
        <v>42417825.032416679</v>
      </c>
      <c r="E230" s="25">
        <f t="shared" si="23"/>
        <v>41071.896657416677</v>
      </c>
      <c r="F230" s="25">
        <f t="shared" si="24"/>
        <v>35250.319532105284</v>
      </c>
      <c r="G230" s="25">
        <f>E230*SUMIFS('Annual CDM Inputs'!$G$5:$G$24,'Annual CDM Inputs'!$F$5:$F$24,MonthlyVariable!A230)</f>
        <v>5821.5771253113953</v>
      </c>
      <c r="H230" s="10">
        <f t="shared" si="20"/>
        <v>11070.650692700834</v>
      </c>
      <c r="I230" s="10">
        <f t="shared" si="21"/>
        <v>1828.3138334743712</v>
      </c>
    </row>
    <row r="231" spans="1:9" x14ac:dyDescent="0.35">
      <c r="A231" s="4">
        <f t="shared" si="25"/>
        <v>2030</v>
      </c>
      <c r="B231" s="4">
        <f t="shared" si="26"/>
        <v>2</v>
      </c>
      <c r="C231" s="13">
        <f>('2029'!E15-'2029'!E3)+'2030'!E3</f>
        <v>2727960.435897436</v>
      </c>
      <c r="D231" s="14">
        <f t="shared" si="22"/>
        <v>42634447.14780131</v>
      </c>
      <c r="E231" s="25">
        <f t="shared" si="23"/>
        <v>41299.226693741468</v>
      </c>
      <c r="F231" s="25">
        <f t="shared" si="24"/>
        <v>35445.427551745444</v>
      </c>
      <c r="G231" s="25">
        <f>E231*SUMIFS('Annual CDM Inputs'!$G$5:$G$24,'Annual CDM Inputs'!$F$5:$F$24,MonthlyVariable!A231)</f>
        <v>5853.7991419960235</v>
      </c>
      <c r="H231" s="10">
        <f t="shared" si="20"/>
        <v>11265.758712340994</v>
      </c>
      <c r="I231" s="10">
        <f t="shared" si="21"/>
        <v>1860.5358501589994</v>
      </c>
    </row>
    <row r="232" spans="1:9" x14ac:dyDescent="0.35">
      <c r="A232" s="4">
        <f t="shared" si="25"/>
        <v>2030</v>
      </c>
      <c r="B232" s="4">
        <f t="shared" si="26"/>
        <v>3</v>
      </c>
      <c r="C232" s="13">
        <f>('2029'!E16-'2029'!E4)+'2030'!E4</f>
        <v>2735971.9871794875</v>
      </c>
      <c r="D232" s="14">
        <f t="shared" si="22"/>
        <v>42851069.263185926</v>
      </c>
      <c r="E232" s="25">
        <f t="shared" si="23"/>
        <v>41527.224359339765</v>
      </c>
      <c r="F232" s="25">
        <f t="shared" si="24"/>
        <v>35641.108570130134</v>
      </c>
      <c r="G232" s="25">
        <f>E232*SUMIFS('Annual CDM Inputs'!$G$5:$G$24,'Annual CDM Inputs'!$F$5:$F$24,MonthlyVariable!A232)</f>
        <v>5886.1157892096298</v>
      </c>
      <c r="H232" s="10">
        <f t="shared" si="20"/>
        <v>11461.439730725684</v>
      </c>
      <c r="I232" s="10">
        <f t="shared" si="21"/>
        <v>1892.8524973726057</v>
      </c>
    </row>
    <row r="233" spans="1:9" x14ac:dyDescent="0.35">
      <c r="A233" s="4">
        <f t="shared" si="25"/>
        <v>2030</v>
      </c>
      <c r="B233" s="4">
        <f t="shared" si="26"/>
        <v>4</v>
      </c>
      <c r="C233" s="13">
        <f>('2029'!E17-'2029'!E5)+'2030'!E5</f>
        <v>2743983.538461539</v>
      </c>
      <c r="D233" s="14">
        <f t="shared" si="22"/>
        <v>43067691.378570534</v>
      </c>
      <c r="E233" s="25">
        <f t="shared" si="23"/>
        <v>41755.889654211562</v>
      </c>
      <c r="F233" s="25">
        <f t="shared" si="24"/>
        <v>35837.362587259347</v>
      </c>
      <c r="G233" s="25">
        <f>E233*SUMIFS('Annual CDM Inputs'!$G$5:$G$24,'Annual CDM Inputs'!$F$5:$F$24,MonthlyVariable!A233)</f>
        <v>5918.5270669522142</v>
      </c>
      <c r="H233" s="10">
        <f t="shared" ref="H233:H241" si="27">F233-$F$167</f>
        <v>11657.693747854897</v>
      </c>
      <c r="I233" s="10">
        <f t="shared" ref="I233:I241" si="28">G233-$G$167</f>
        <v>1925.2637751151901</v>
      </c>
    </row>
    <row r="234" spans="1:9" x14ac:dyDescent="0.35">
      <c r="A234" s="4">
        <f t="shared" si="25"/>
        <v>2030</v>
      </c>
      <c r="B234" s="4">
        <f t="shared" si="26"/>
        <v>5</v>
      </c>
      <c r="C234" s="13">
        <f>('2029'!E18-'2029'!E6)+'2030'!E6</f>
        <v>2751995.08974359</v>
      </c>
      <c r="D234" s="14">
        <f t="shared" si="22"/>
        <v>43284313.49395515</v>
      </c>
      <c r="E234" s="25">
        <f t="shared" si="23"/>
        <v>41985.222578356857</v>
      </c>
      <c r="F234" s="25">
        <f t="shared" si="24"/>
        <v>36034.189603133083</v>
      </c>
      <c r="G234" s="25">
        <f>E234*SUMIFS('Annual CDM Inputs'!$G$5:$G$24,'Annual CDM Inputs'!$F$5:$F$24,MonthlyVariable!A234)</f>
        <v>5951.0329752237749</v>
      </c>
      <c r="H234" s="10">
        <f t="shared" si="27"/>
        <v>11854.520763728633</v>
      </c>
      <c r="I234" s="10">
        <f t="shared" si="28"/>
        <v>1957.7696833867508</v>
      </c>
    </row>
    <row r="235" spans="1:9" x14ac:dyDescent="0.35">
      <c r="A235" s="4">
        <f t="shared" si="25"/>
        <v>2030</v>
      </c>
      <c r="B235" s="4">
        <f t="shared" si="26"/>
        <v>6</v>
      </c>
      <c r="C235" s="13">
        <f>('2029'!E19-'2029'!E7)+'2030'!E7</f>
        <v>2760006.641025641</v>
      </c>
      <c r="D235" s="14">
        <f t="shared" si="22"/>
        <v>43500935.609339759</v>
      </c>
      <c r="E235" s="25">
        <f t="shared" si="23"/>
        <v>42215.223131775652</v>
      </c>
      <c r="F235" s="25">
        <f t="shared" si="24"/>
        <v>36231.589617751335</v>
      </c>
      <c r="G235" s="25">
        <f>E235*SUMIFS('Annual CDM Inputs'!$G$5:$G$24,'Annual CDM Inputs'!$F$5:$F$24,MonthlyVariable!A235)</f>
        <v>5983.6335140243136</v>
      </c>
      <c r="H235" s="10">
        <f t="shared" si="27"/>
        <v>12051.920778346885</v>
      </c>
      <c r="I235" s="10">
        <f t="shared" si="28"/>
        <v>1990.3702221872895</v>
      </c>
    </row>
    <row r="236" spans="1:9" x14ac:dyDescent="0.35">
      <c r="A236" s="4">
        <f t="shared" si="25"/>
        <v>2030</v>
      </c>
      <c r="B236" s="4">
        <f t="shared" si="26"/>
        <v>7</v>
      </c>
      <c r="C236" s="13">
        <f>('2029'!E20-'2029'!E8)+'2030'!E8</f>
        <v>2768018.1923076925</v>
      </c>
      <c r="D236" s="14">
        <f t="shared" si="22"/>
        <v>43717557.724724382</v>
      </c>
      <c r="E236" s="25">
        <f t="shared" si="23"/>
        <v>42445.891314467975</v>
      </c>
      <c r="F236" s="25">
        <f t="shared" si="24"/>
        <v>36429.562631114139</v>
      </c>
      <c r="G236" s="25">
        <f>E236*SUMIFS('Annual CDM Inputs'!$G$5:$G$24,'Annual CDM Inputs'!$F$5:$F$24,MonthlyVariable!A236)</f>
        <v>6016.3286833538332</v>
      </c>
      <c r="H236" s="10">
        <f t="shared" si="27"/>
        <v>12249.893791709688</v>
      </c>
      <c r="I236" s="10">
        <f t="shared" si="28"/>
        <v>2023.0653915168091</v>
      </c>
    </row>
    <row r="237" spans="1:9" x14ac:dyDescent="0.35">
      <c r="A237" s="4">
        <f t="shared" si="25"/>
        <v>2030</v>
      </c>
      <c r="B237" s="4">
        <f t="shared" si="26"/>
        <v>8</v>
      </c>
      <c r="C237" s="13">
        <f>('2029'!E21-'2029'!E9)+'2030'!E9</f>
        <v>2776029.743589744</v>
      </c>
      <c r="D237" s="14">
        <f t="shared" si="22"/>
        <v>43934179.840108998</v>
      </c>
      <c r="E237" s="25">
        <f t="shared" si="23"/>
        <v>42677.227126433783</v>
      </c>
      <c r="F237" s="25">
        <f t="shared" si="24"/>
        <v>36628.108643221451</v>
      </c>
      <c r="G237" s="25">
        <f>E237*SUMIFS('Annual CDM Inputs'!$G$5:$G$24,'Annual CDM Inputs'!$F$5:$F$24,MonthlyVariable!A237)</f>
        <v>6049.118483212329</v>
      </c>
      <c r="H237" s="10">
        <f t="shared" si="27"/>
        <v>12448.439803817</v>
      </c>
      <c r="I237" s="10">
        <f t="shared" si="28"/>
        <v>2055.8551913753049</v>
      </c>
    </row>
    <row r="238" spans="1:9" x14ac:dyDescent="0.35">
      <c r="A238" s="4">
        <f t="shared" si="25"/>
        <v>2030</v>
      </c>
      <c r="B238" s="4">
        <f t="shared" si="26"/>
        <v>9</v>
      </c>
      <c r="C238" s="13">
        <f>('2029'!E22-'2029'!E10)+'2030'!E10</f>
        <v>2784041.294871795</v>
      </c>
      <c r="D238" s="14">
        <f t="shared" si="22"/>
        <v>44150801.955493614</v>
      </c>
      <c r="E238" s="25">
        <f t="shared" si="23"/>
        <v>42909.230567673105</v>
      </c>
      <c r="F238" s="25">
        <f t="shared" si="24"/>
        <v>36827.2276540733</v>
      </c>
      <c r="G238" s="25">
        <f>E238*SUMIFS('Annual CDM Inputs'!$G$5:$G$24,'Annual CDM Inputs'!$F$5:$F$24,MonthlyVariable!A238)</f>
        <v>6082.0029135998029</v>
      </c>
      <c r="H238" s="10">
        <f t="shared" si="27"/>
        <v>12647.55881466885</v>
      </c>
      <c r="I238" s="10">
        <f t="shared" si="28"/>
        <v>2088.7396217627788</v>
      </c>
    </row>
    <row r="239" spans="1:9" x14ac:dyDescent="0.35">
      <c r="A239" s="4">
        <f t="shared" si="25"/>
        <v>2030</v>
      </c>
      <c r="B239" s="4">
        <f t="shared" si="26"/>
        <v>10</v>
      </c>
      <c r="C239" s="13">
        <f>('2029'!E23-'2029'!E11)+'2030'!E11</f>
        <v>2792052.8461538465</v>
      </c>
      <c r="D239" s="14">
        <f t="shared" si="22"/>
        <v>44367424.070878215</v>
      </c>
      <c r="E239" s="25">
        <f t="shared" si="23"/>
        <v>43141.901638185918</v>
      </c>
      <c r="F239" s="25">
        <f t="shared" si="24"/>
        <v>37026.919663669665</v>
      </c>
      <c r="G239" s="25">
        <f>E239*SUMIFS('Annual CDM Inputs'!$G$5:$G$24,'Annual CDM Inputs'!$F$5:$F$24,MonthlyVariable!A239)</f>
        <v>6114.981974516254</v>
      </c>
      <c r="H239" s="10">
        <f t="shared" si="27"/>
        <v>12847.250824265215</v>
      </c>
      <c r="I239" s="10">
        <f t="shared" si="28"/>
        <v>2121.7186826792299</v>
      </c>
    </row>
    <row r="240" spans="1:9" x14ac:dyDescent="0.35">
      <c r="A240" s="4">
        <f t="shared" si="25"/>
        <v>2030</v>
      </c>
      <c r="B240" s="4">
        <f t="shared" si="26"/>
        <v>11</v>
      </c>
      <c r="C240" s="13">
        <f>('2029'!E24-'2029'!E12)+'2030'!E12</f>
        <v>2800064.3974358975</v>
      </c>
      <c r="D240" s="14">
        <f t="shared" si="22"/>
        <v>44584046.186262846</v>
      </c>
      <c r="E240" s="25">
        <f t="shared" si="23"/>
        <v>43375.240337972245</v>
      </c>
      <c r="F240" s="25">
        <f t="shared" si="24"/>
        <v>37227.18467201056</v>
      </c>
      <c r="G240" s="25">
        <f>E240*SUMIFS('Annual CDM Inputs'!$G$5:$G$24,'Annual CDM Inputs'!$F$5:$F$24,MonthlyVariable!A240)</f>
        <v>6148.0556659616832</v>
      </c>
      <c r="H240" s="10">
        <f t="shared" si="27"/>
        <v>13047.51583260611</v>
      </c>
      <c r="I240" s="10">
        <f t="shared" si="28"/>
        <v>2154.7923741246591</v>
      </c>
    </row>
    <row r="241" spans="1:9" x14ac:dyDescent="0.35">
      <c r="A241" s="4">
        <f t="shared" si="25"/>
        <v>2030</v>
      </c>
      <c r="B241" s="4">
        <f t="shared" si="26"/>
        <v>12</v>
      </c>
      <c r="C241" s="13">
        <f>('2029'!E25-'2029'!E13)+'2030'!E13</f>
        <v>2808075.948717949</v>
      </c>
      <c r="D241" s="14">
        <f t="shared" si="22"/>
        <v>44800668.301647455</v>
      </c>
      <c r="E241" s="25">
        <f t="shared" si="23"/>
        <v>43609.246667032072</v>
      </c>
      <c r="F241" s="25">
        <f t="shared" si="24"/>
        <v>37428.022679095979</v>
      </c>
      <c r="G241" s="25">
        <f>E241*SUMIFS('Annual CDM Inputs'!$G$5:$G$24,'Annual CDM Inputs'!$F$5:$F$24,MonthlyVariable!A241)</f>
        <v>6181.2239879360905</v>
      </c>
      <c r="H241" s="10">
        <f t="shared" si="27"/>
        <v>13248.353839691528</v>
      </c>
      <c r="I241" s="10">
        <f t="shared" si="28"/>
        <v>2187.9606960990664</v>
      </c>
    </row>
    <row r="242" spans="1:9" x14ac:dyDescent="0.35">
      <c r="A242" s="4"/>
      <c r="B242" s="4"/>
    </row>
    <row r="243" spans="1:9" x14ac:dyDescent="0.35">
      <c r="A243" s="4"/>
      <c r="B243" s="4"/>
    </row>
    <row r="244" spans="1:9" x14ac:dyDescent="0.35">
      <c r="A244" s="4"/>
      <c r="B244" s="4"/>
    </row>
    <row r="245" spans="1:9" x14ac:dyDescent="0.35">
      <c r="A245" s="4"/>
      <c r="B245" s="4"/>
    </row>
    <row r="246" spans="1:9" x14ac:dyDescent="0.35">
      <c r="A246" s="4"/>
      <c r="B246" s="4"/>
    </row>
    <row r="247" spans="1:9" x14ac:dyDescent="0.35">
      <c r="A247" s="4"/>
      <c r="B247" s="4"/>
    </row>
    <row r="248" spans="1:9" x14ac:dyDescent="0.35">
      <c r="A248" s="4"/>
    </row>
    <row r="249" spans="1:9" x14ac:dyDescent="0.35">
      <c r="A249" s="4"/>
    </row>
    <row r="250" spans="1:9" x14ac:dyDescent="0.35">
      <c r="A250" s="4"/>
    </row>
    <row r="251" spans="1:9" x14ac:dyDescent="0.35">
      <c r="A251" s="4"/>
    </row>
    <row r="252" spans="1:9" x14ac:dyDescent="0.35">
      <c r="A252" s="4"/>
    </row>
    <row r="253" spans="1:9" x14ac:dyDescent="0.35">
      <c r="A253" s="4"/>
    </row>
    <row r="254" spans="1:9" x14ac:dyDescent="0.35">
      <c r="A254" s="4"/>
    </row>
    <row r="255" spans="1:9" x14ac:dyDescent="0.35">
      <c r="A255" s="4"/>
    </row>
    <row r="256" spans="1:9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2867908.8810452577</v>
      </c>
      <c r="D2" s="3">
        <f>B2/12</f>
        <v>8.3333333333333329E-2</v>
      </c>
      <c r="E2" s="1">
        <f>C2*D2</f>
        <v>238992.40675377147</v>
      </c>
      <c r="H2" s="1">
        <f>'Annual CDM Inputs'!B7</f>
        <v>37282815.453588352</v>
      </c>
      <c r="I2" s="1">
        <f>H2/2</f>
        <v>18641407.726794176</v>
      </c>
    </row>
    <row r="3" spans="1:9" x14ac:dyDescent="0.35">
      <c r="A3">
        <v>2013</v>
      </c>
      <c r="B3">
        <v>2</v>
      </c>
      <c r="C3" s="1">
        <f t="shared" ref="C3:C13" si="0">+$I$6</f>
        <v>2867908.8810452577</v>
      </c>
      <c r="D3" s="3">
        <f t="shared" ref="D3:D13" si="1">B3/12</f>
        <v>0.16666666666666666</v>
      </c>
      <c r="E3" s="1">
        <f t="shared" ref="E3:E25" si="2">C3*D3</f>
        <v>477984.81350754295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2867908.8810452577</v>
      </c>
      <c r="D4" s="3">
        <f t="shared" si="1"/>
        <v>0.25</v>
      </c>
      <c r="E4" s="1">
        <f t="shared" si="2"/>
        <v>716977.22026131442</v>
      </c>
      <c r="F4" s="2"/>
      <c r="G4" s="2"/>
      <c r="H4" s="1">
        <f>H2*H3</f>
        <v>447393785.44306022</v>
      </c>
      <c r="I4" s="1">
        <f>I2*I3</f>
        <v>223696892.72153011</v>
      </c>
    </row>
    <row r="5" spans="1:9" x14ac:dyDescent="0.35">
      <c r="A5">
        <v>2013</v>
      </c>
      <c r="B5">
        <v>4</v>
      </c>
      <c r="C5" s="1">
        <f t="shared" si="0"/>
        <v>2867908.8810452577</v>
      </c>
      <c r="D5" s="3">
        <f t="shared" si="1"/>
        <v>0.33333333333333331</v>
      </c>
      <c r="E5" s="1">
        <f t="shared" si="2"/>
        <v>955969.62701508589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2867908.8810452577</v>
      </c>
      <c r="D6" s="3">
        <f t="shared" si="1"/>
        <v>0.41666666666666669</v>
      </c>
      <c r="E6" s="1">
        <f t="shared" si="2"/>
        <v>1194962.0337688574</v>
      </c>
      <c r="F6" s="2"/>
      <c r="G6" s="2"/>
      <c r="H6" s="1">
        <f>H4/H5</f>
        <v>5735817.7620905153</v>
      </c>
      <c r="I6" s="6">
        <f>I4/I5</f>
        <v>2867908.8810452577</v>
      </c>
    </row>
    <row r="7" spans="1:9" x14ac:dyDescent="0.35">
      <c r="A7">
        <v>2013</v>
      </c>
      <c r="B7">
        <v>6</v>
      </c>
      <c r="C7" s="1">
        <f t="shared" si="0"/>
        <v>2867908.8810452577</v>
      </c>
      <c r="D7" s="3">
        <f t="shared" si="1"/>
        <v>0.5</v>
      </c>
      <c r="E7" s="1">
        <f t="shared" si="2"/>
        <v>1433954.4405226288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2867908.8810452577</v>
      </c>
      <c r="D8" s="3">
        <f t="shared" si="1"/>
        <v>0.58333333333333337</v>
      </c>
      <c r="E8" s="1">
        <f t="shared" si="2"/>
        <v>1672946.8472764003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2867908.8810452577</v>
      </c>
      <c r="D9" s="3">
        <f t="shared" si="1"/>
        <v>0.66666666666666663</v>
      </c>
      <c r="E9" s="1">
        <f t="shared" si="2"/>
        <v>1911939.2540301718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2867908.8810452577</v>
      </c>
      <c r="D10" s="3">
        <f t="shared" si="1"/>
        <v>0.75</v>
      </c>
      <c r="E10" s="1">
        <f t="shared" si="2"/>
        <v>2150931.6607839433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2867908.8810452577</v>
      </c>
      <c r="D11" s="3">
        <f t="shared" si="1"/>
        <v>0.83333333333333337</v>
      </c>
      <c r="E11" s="1">
        <f t="shared" si="2"/>
        <v>2389924.0675377147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2867908.8810452577</v>
      </c>
      <c r="D12" s="3">
        <f t="shared" si="1"/>
        <v>0.91666666666666663</v>
      </c>
      <c r="E12" s="1">
        <f t="shared" si="2"/>
        <v>2628916.4742914862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2867908.8810452577</v>
      </c>
      <c r="D13" s="3">
        <f t="shared" si="1"/>
        <v>1</v>
      </c>
      <c r="E13" s="1">
        <f t="shared" si="2"/>
        <v>2867908.8810452577</v>
      </c>
      <c r="F13" s="2"/>
      <c r="G13" s="2">
        <f>SUM(C2:C13)</f>
        <v>34414906.5725431</v>
      </c>
      <c r="H13" s="2">
        <f>SUM(D2:D13)</f>
        <v>6.5</v>
      </c>
      <c r="I13" s="2">
        <f>SUM(E2:E13)</f>
        <v>18641407.726794176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7">
        <f>$H$2/12</f>
        <v>3106901.2877990291</v>
      </c>
      <c r="D14" s="3">
        <v>1</v>
      </c>
      <c r="E14" s="1">
        <f t="shared" si="2"/>
        <v>3106901.2877990291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3106901.2877990291</v>
      </c>
      <c r="D15" s="3">
        <v>1</v>
      </c>
      <c r="E15" s="1">
        <f t="shared" si="2"/>
        <v>3106901.2877990291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3106901.2877990291</v>
      </c>
      <c r="D16" s="3">
        <v>1</v>
      </c>
      <c r="E16" s="1">
        <f t="shared" si="2"/>
        <v>3106901.2877990291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3106901.2877990291</v>
      </c>
      <c r="D17" s="3">
        <v>1</v>
      </c>
      <c r="E17" s="1">
        <f t="shared" si="2"/>
        <v>3106901.2877990291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3106901.2877990291</v>
      </c>
      <c r="D18" s="3">
        <v>1</v>
      </c>
      <c r="E18" s="1">
        <f t="shared" si="2"/>
        <v>3106901.2877990291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3106901.2877990291</v>
      </c>
      <c r="D19" s="3">
        <v>1</v>
      </c>
      <c r="E19" s="1">
        <f t="shared" si="2"/>
        <v>3106901.2877990291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3106901.2877990291</v>
      </c>
      <c r="D20" s="3">
        <v>1</v>
      </c>
      <c r="E20" s="1">
        <f t="shared" si="2"/>
        <v>3106901.2877990291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3106901.2877990291</v>
      </c>
      <c r="D21" s="3">
        <v>1</v>
      </c>
      <c r="E21" s="1">
        <f t="shared" si="2"/>
        <v>3106901.2877990291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3106901.2877990291</v>
      </c>
      <c r="D22" s="3">
        <v>1</v>
      </c>
      <c r="E22" s="1">
        <f t="shared" si="2"/>
        <v>3106901.2877990291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3106901.2877990291</v>
      </c>
      <c r="D23" s="3">
        <v>1</v>
      </c>
      <c r="E23" s="1">
        <f t="shared" si="2"/>
        <v>3106901.2877990291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3106901.2877990291</v>
      </c>
      <c r="D24" s="3">
        <v>1</v>
      </c>
      <c r="E24" s="1">
        <f t="shared" si="2"/>
        <v>3106901.2877990291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3106901.2877990291</v>
      </c>
      <c r="D25" s="3">
        <v>1</v>
      </c>
      <c r="E25" s="1">
        <f t="shared" si="2"/>
        <v>3106901.2877990291</v>
      </c>
      <c r="F25" s="2"/>
      <c r="G25" s="2">
        <f>SUM(C14:C25)</f>
        <v>37282815.453588359</v>
      </c>
      <c r="H25" s="2">
        <f>SUM(D14:D25)</f>
        <v>12</v>
      </c>
      <c r="I25" s="2">
        <f>SUM(E14:E25)</f>
        <v>37282815.453588359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2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2265958.0854263771</v>
      </c>
      <c r="D2" s="3">
        <f>B2/12</f>
        <v>8.3333333333333329E-2</v>
      </c>
      <c r="E2" s="1">
        <f>C2*D2</f>
        <v>188829.84045219808</v>
      </c>
      <c r="H2" s="1">
        <f>'Annual CDM Inputs'!B6</f>
        <v>29457455.110542901</v>
      </c>
      <c r="I2" s="1">
        <f>H2/2</f>
        <v>14728727.55527145</v>
      </c>
    </row>
    <row r="3" spans="1:9" x14ac:dyDescent="0.35">
      <c r="A3">
        <v>2012</v>
      </c>
      <c r="B3">
        <v>2</v>
      </c>
      <c r="C3" s="1">
        <f t="shared" ref="C3:C13" si="0">+$I$6</f>
        <v>2265958.0854263771</v>
      </c>
      <c r="D3" s="3">
        <f t="shared" ref="D3:D13" si="1">B3/12</f>
        <v>0.16666666666666666</v>
      </c>
      <c r="E3" s="1">
        <f t="shared" ref="E3:E25" si="2">C3*D3</f>
        <v>377659.68090439617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2265958.0854263771</v>
      </c>
      <c r="D4" s="3">
        <f t="shared" si="1"/>
        <v>0.25</v>
      </c>
      <c r="E4" s="1">
        <f t="shared" si="2"/>
        <v>566489.52135659428</v>
      </c>
      <c r="F4" s="2"/>
      <c r="G4" s="2"/>
      <c r="H4" s="1">
        <f>H2*H3</f>
        <v>353489461.32651484</v>
      </c>
      <c r="I4" s="1">
        <f>I2*I3</f>
        <v>176744730.66325742</v>
      </c>
    </row>
    <row r="5" spans="1:9" x14ac:dyDescent="0.35">
      <c r="A5">
        <v>2012</v>
      </c>
      <c r="B5">
        <v>4</v>
      </c>
      <c r="C5" s="1">
        <f t="shared" si="0"/>
        <v>2265958.0854263771</v>
      </c>
      <c r="D5" s="3">
        <f t="shared" si="1"/>
        <v>0.33333333333333331</v>
      </c>
      <c r="E5" s="1">
        <f t="shared" si="2"/>
        <v>755319.36180879234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2265958.0854263771</v>
      </c>
      <c r="D6" s="3">
        <f t="shared" si="1"/>
        <v>0.41666666666666669</v>
      </c>
      <c r="E6" s="1">
        <f t="shared" si="2"/>
        <v>944149.20226099051</v>
      </c>
      <c r="F6" s="2"/>
      <c r="G6" s="2"/>
      <c r="H6" s="1">
        <f>H4/H5</f>
        <v>4531916.1708527543</v>
      </c>
      <c r="I6" s="6">
        <f>I4/I5</f>
        <v>2265958.0854263771</v>
      </c>
    </row>
    <row r="7" spans="1:9" x14ac:dyDescent="0.35">
      <c r="A7">
        <v>2012</v>
      </c>
      <c r="B7">
        <v>6</v>
      </c>
      <c r="C7" s="1">
        <f t="shared" si="0"/>
        <v>2265958.0854263771</v>
      </c>
      <c r="D7" s="3">
        <f t="shared" si="1"/>
        <v>0.5</v>
      </c>
      <c r="E7" s="1">
        <f t="shared" si="2"/>
        <v>1132979.0427131886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2265958.0854263771</v>
      </c>
      <c r="D8" s="3">
        <f t="shared" si="1"/>
        <v>0.58333333333333337</v>
      </c>
      <c r="E8" s="1">
        <f t="shared" si="2"/>
        <v>1321808.8831653867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2265958.0854263771</v>
      </c>
      <c r="D9" s="3">
        <f t="shared" si="1"/>
        <v>0.66666666666666663</v>
      </c>
      <c r="E9" s="1">
        <f t="shared" si="2"/>
        <v>1510638.7236175847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2265958.0854263771</v>
      </c>
      <c r="D10" s="3">
        <f t="shared" si="1"/>
        <v>0.75</v>
      </c>
      <c r="E10" s="1">
        <f t="shared" si="2"/>
        <v>1699468.5640697828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2265958.0854263771</v>
      </c>
      <c r="D11" s="3">
        <f t="shared" si="1"/>
        <v>0.83333333333333337</v>
      </c>
      <c r="E11" s="1">
        <f t="shared" si="2"/>
        <v>1888298.404521981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2265958.0854263771</v>
      </c>
      <c r="D12" s="3">
        <f t="shared" si="1"/>
        <v>0.91666666666666663</v>
      </c>
      <c r="E12" s="1">
        <f t="shared" si="2"/>
        <v>2077128.244974179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2265958.0854263771</v>
      </c>
      <c r="D13" s="3">
        <f t="shared" si="1"/>
        <v>1</v>
      </c>
      <c r="E13" s="1">
        <f t="shared" si="2"/>
        <v>2265958.0854263771</v>
      </c>
      <c r="F13" s="2"/>
      <c r="G13" s="2">
        <f>SUM(C2:C13)</f>
        <v>27191497.025116518</v>
      </c>
      <c r="H13" s="2">
        <f>SUM(D2:D13)</f>
        <v>6.5</v>
      </c>
      <c r="I13" s="2">
        <f>SUM(E2:E13)</f>
        <v>14728727.555271452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7">
        <f>$H$2/12</f>
        <v>2454787.9258785751</v>
      </c>
      <c r="D14" s="3">
        <v>1</v>
      </c>
      <c r="E14" s="1">
        <f t="shared" si="2"/>
        <v>2454787.9258785751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2454787.9258785751</v>
      </c>
      <c r="D15" s="3">
        <v>1</v>
      </c>
      <c r="E15" s="1">
        <f t="shared" si="2"/>
        <v>2454787.9258785751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2454787.9258785751</v>
      </c>
      <c r="D16" s="3">
        <v>1</v>
      </c>
      <c r="E16" s="1">
        <f t="shared" si="2"/>
        <v>2454787.9258785751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2454787.9258785751</v>
      </c>
      <c r="D17" s="3">
        <v>1</v>
      </c>
      <c r="E17" s="1">
        <f t="shared" si="2"/>
        <v>2454787.9258785751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2454787.9258785751</v>
      </c>
      <c r="D18" s="3">
        <v>1</v>
      </c>
      <c r="E18" s="1">
        <f t="shared" si="2"/>
        <v>2454787.9258785751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2454787.9258785751</v>
      </c>
      <c r="D19" s="3">
        <v>1</v>
      </c>
      <c r="E19" s="1">
        <f t="shared" si="2"/>
        <v>2454787.9258785751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2454787.9258785751</v>
      </c>
      <c r="D20" s="3">
        <v>1</v>
      </c>
      <c r="E20" s="1">
        <f t="shared" si="2"/>
        <v>2454787.9258785751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2454787.9258785751</v>
      </c>
      <c r="D21" s="3">
        <v>1</v>
      </c>
      <c r="E21" s="1">
        <f t="shared" si="2"/>
        <v>2454787.9258785751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2454787.9258785751</v>
      </c>
      <c r="D22" s="3">
        <v>1</v>
      </c>
      <c r="E22" s="1">
        <f t="shared" si="2"/>
        <v>2454787.9258785751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2454787.9258785751</v>
      </c>
      <c r="D23" s="3">
        <v>1</v>
      </c>
      <c r="E23" s="1">
        <f t="shared" si="2"/>
        <v>2454787.9258785751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2454787.9258785751</v>
      </c>
      <c r="D24" s="3">
        <v>1</v>
      </c>
      <c r="E24" s="1">
        <f t="shared" si="2"/>
        <v>2454787.9258785751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2454787.9258785751</v>
      </c>
      <c r="D25" s="3">
        <v>1</v>
      </c>
      <c r="E25" s="1">
        <f t="shared" si="2"/>
        <v>2454787.9258785751</v>
      </c>
      <c r="F25" s="2"/>
      <c r="G25" s="2">
        <f>SUM(C14:C25)</f>
        <v>29457455.110542908</v>
      </c>
      <c r="H25" s="2">
        <f>SUM(D14:D25)</f>
        <v>12</v>
      </c>
      <c r="I25" s="2">
        <f>SUM(E14:E25)</f>
        <v>29457455.110542908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3367226.1781525561</v>
      </c>
      <c r="D2" s="3">
        <f>B2/12</f>
        <v>8.3333333333333329E-2</v>
      </c>
      <c r="E2" s="1">
        <f>C2*D2</f>
        <v>280602.18151271297</v>
      </c>
      <c r="H2" s="1">
        <f>'Annual CDM Inputs'!B5</f>
        <v>21886970.157991614</v>
      </c>
      <c r="I2" s="1">
        <f>H2</f>
        <v>21886970.157991614</v>
      </c>
    </row>
    <row r="3" spans="1:9" x14ac:dyDescent="0.35">
      <c r="A3">
        <v>2011</v>
      </c>
      <c r="B3">
        <v>2</v>
      </c>
      <c r="C3" s="1">
        <f t="shared" ref="C3:C13" si="0">+$I$6</f>
        <v>3367226.1781525561</v>
      </c>
      <c r="D3" s="3">
        <f t="shared" ref="D3:D13" si="1">B3/12</f>
        <v>0.16666666666666666</v>
      </c>
      <c r="E3" s="1">
        <f t="shared" ref="E3:E25" si="2">C3*D3</f>
        <v>561204.36302542593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3367226.1781525561</v>
      </c>
      <c r="D4" s="3">
        <f t="shared" si="1"/>
        <v>0.25</v>
      </c>
      <c r="E4" s="1">
        <f t="shared" si="2"/>
        <v>841806.54453813902</v>
      </c>
      <c r="F4" s="2"/>
      <c r="G4" s="2"/>
      <c r="H4" s="1">
        <f>H2*H3</f>
        <v>262643641.89589936</v>
      </c>
      <c r="I4" s="1">
        <f>I2*I3</f>
        <v>262643641.89589936</v>
      </c>
    </row>
    <row r="5" spans="1:9" x14ac:dyDescent="0.35">
      <c r="A5">
        <v>2011</v>
      </c>
      <c r="B5">
        <v>4</v>
      </c>
      <c r="C5" s="1">
        <f t="shared" si="0"/>
        <v>3367226.1781525561</v>
      </c>
      <c r="D5" s="3">
        <f t="shared" si="1"/>
        <v>0.33333333333333331</v>
      </c>
      <c r="E5" s="1">
        <f t="shared" si="2"/>
        <v>1122408.7260508519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3367226.1781525561</v>
      </c>
      <c r="D6" s="3">
        <f t="shared" si="1"/>
        <v>0.41666666666666669</v>
      </c>
      <c r="E6" s="1">
        <f t="shared" si="2"/>
        <v>1403010.9075635651</v>
      </c>
      <c r="F6" s="2"/>
      <c r="G6" s="2"/>
      <c r="H6" s="1">
        <f>H4/H5</f>
        <v>3367226.1781525561</v>
      </c>
      <c r="I6" s="6">
        <f>I4/I5</f>
        <v>3367226.1781525561</v>
      </c>
    </row>
    <row r="7" spans="1:9" x14ac:dyDescent="0.35">
      <c r="A7">
        <v>2011</v>
      </c>
      <c r="B7">
        <v>6</v>
      </c>
      <c r="C7" s="1">
        <f t="shared" si="0"/>
        <v>3367226.1781525561</v>
      </c>
      <c r="D7" s="3">
        <f t="shared" si="1"/>
        <v>0.5</v>
      </c>
      <c r="E7" s="1">
        <f t="shared" si="2"/>
        <v>1683613.089076278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3367226.1781525561</v>
      </c>
      <c r="D8" s="3">
        <f t="shared" si="1"/>
        <v>0.58333333333333337</v>
      </c>
      <c r="E8" s="1">
        <f t="shared" si="2"/>
        <v>1964215.2705889912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3367226.1781525561</v>
      </c>
      <c r="D9" s="3">
        <f t="shared" si="1"/>
        <v>0.66666666666666663</v>
      </c>
      <c r="E9" s="1">
        <f t="shared" si="2"/>
        <v>2244817.4521017037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3367226.1781525561</v>
      </c>
      <c r="D10" s="3">
        <f t="shared" si="1"/>
        <v>0.75</v>
      </c>
      <c r="E10" s="1">
        <f t="shared" si="2"/>
        <v>2525419.6336144172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3367226.1781525561</v>
      </c>
      <c r="D11" s="3">
        <f t="shared" si="1"/>
        <v>0.83333333333333337</v>
      </c>
      <c r="E11" s="1">
        <f t="shared" si="2"/>
        <v>2806021.8151271301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3367226.1781525561</v>
      </c>
      <c r="D12" s="3">
        <f t="shared" si="1"/>
        <v>0.91666666666666663</v>
      </c>
      <c r="E12" s="1">
        <f t="shared" si="2"/>
        <v>3086623.9966398431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3367226.1781525561</v>
      </c>
      <c r="D13" s="3">
        <f t="shared" si="1"/>
        <v>1</v>
      </c>
      <c r="E13" s="1">
        <f t="shared" si="2"/>
        <v>3367226.1781525561</v>
      </c>
      <c r="F13" s="2"/>
      <c r="G13" s="2">
        <f>SUM(C2:C13)</f>
        <v>40406714.137830675</v>
      </c>
      <c r="H13" s="2">
        <f>SUM(D2:D13)</f>
        <v>6.5</v>
      </c>
      <c r="I13" s="2">
        <f>SUM(E2:E13)</f>
        <v>21886970.157991618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7">
        <f>$H$2/12</f>
        <v>1823914.1798326345</v>
      </c>
      <c r="D14" s="3">
        <v>1</v>
      </c>
      <c r="E14" s="1">
        <f t="shared" si="2"/>
        <v>1823914.1798326345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1823914.1798326345</v>
      </c>
      <c r="D15" s="3">
        <v>1</v>
      </c>
      <c r="E15" s="1">
        <f t="shared" si="2"/>
        <v>1823914.1798326345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1823914.1798326345</v>
      </c>
      <c r="D16" s="3">
        <v>1</v>
      </c>
      <c r="E16" s="1">
        <f t="shared" si="2"/>
        <v>1823914.1798326345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1823914.1798326345</v>
      </c>
      <c r="D17" s="3">
        <v>1</v>
      </c>
      <c r="E17" s="1">
        <f t="shared" si="2"/>
        <v>1823914.1798326345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1823914.1798326345</v>
      </c>
      <c r="D18" s="3">
        <v>1</v>
      </c>
      <c r="E18" s="1">
        <f t="shared" si="2"/>
        <v>1823914.1798326345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1823914.1798326345</v>
      </c>
      <c r="D19" s="3">
        <v>1</v>
      </c>
      <c r="E19" s="1">
        <f t="shared" si="2"/>
        <v>1823914.1798326345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1823914.1798326345</v>
      </c>
      <c r="D20" s="3">
        <v>1</v>
      </c>
      <c r="E20" s="1">
        <f t="shared" si="2"/>
        <v>1823914.1798326345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1823914.1798326345</v>
      </c>
      <c r="D21" s="3">
        <v>1</v>
      </c>
      <c r="E21" s="1">
        <f t="shared" si="2"/>
        <v>1823914.1798326345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1823914.1798326345</v>
      </c>
      <c r="D22" s="3">
        <v>1</v>
      </c>
      <c r="E22" s="1">
        <f t="shared" si="2"/>
        <v>1823914.1798326345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1823914.1798326345</v>
      </c>
      <c r="D23" s="3">
        <v>1</v>
      </c>
      <c r="E23" s="1">
        <f t="shared" si="2"/>
        <v>1823914.1798326345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1823914.1798326345</v>
      </c>
      <c r="D24" s="3">
        <v>1</v>
      </c>
      <c r="E24" s="1">
        <f t="shared" si="2"/>
        <v>1823914.1798326345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1823914.1798326345</v>
      </c>
      <c r="D25" s="3">
        <v>1</v>
      </c>
      <c r="E25" s="1">
        <f t="shared" si="2"/>
        <v>1823914.1798326345</v>
      </c>
      <c r="F25" s="2"/>
      <c r="G25" s="2">
        <f>SUM(C14:C25)</f>
        <v>21886970.157991607</v>
      </c>
      <c r="H25" s="2">
        <f>SUM(D14:D25)</f>
        <v>12</v>
      </c>
      <c r="I25" s="2">
        <f>SUM(E14:E25)</f>
        <v>21886970.157991607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2599465.3846153845</v>
      </c>
      <c r="D2" s="3">
        <f>B2/12</f>
        <v>8.3333333333333329E-2</v>
      </c>
      <c r="E2" s="1">
        <f>C2*D2</f>
        <v>216622.11538461538</v>
      </c>
      <c r="H2" s="1">
        <f>'Annual CDM Inputs'!B24</f>
        <v>33793050</v>
      </c>
      <c r="I2" s="1">
        <f>H2/2</f>
        <v>16896525</v>
      </c>
    </row>
    <row r="3" spans="1:9" x14ac:dyDescent="0.35">
      <c r="A3">
        <v>2030</v>
      </c>
      <c r="B3">
        <v>2</v>
      </c>
      <c r="C3" s="1">
        <f t="shared" ref="C3:C13" si="0">+$I$6</f>
        <v>2599465.3846153845</v>
      </c>
      <c r="D3" s="3">
        <f t="shared" ref="D3:D13" si="1">B3/12</f>
        <v>0.16666666666666666</v>
      </c>
      <c r="E3" s="1">
        <f t="shared" ref="E3:E25" si="2">C3*D3</f>
        <v>433244.23076923075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2599465.3846153845</v>
      </c>
      <c r="D4" s="3">
        <f t="shared" si="1"/>
        <v>0.25</v>
      </c>
      <c r="E4" s="1">
        <f t="shared" si="2"/>
        <v>649866.34615384613</v>
      </c>
      <c r="F4" s="2"/>
      <c r="G4" s="2"/>
      <c r="H4" s="1">
        <f>H2*H3</f>
        <v>405516600</v>
      </c>
      <c r="I4" s="1">
        <f>I2*I3</f>
        <v>202758300</v>
      </c>
    </row>
    <row r="5" spans="1:9" x14ac:dyDescent="0.35">
      <c r="A5">
        <v>2030</v>
      </c>
      <c r="B5">
        <v>4</v>
      </c>
      <c r="C5" s="1">
        <f t="shared" si="0"/>
        <v>2599465.3846153845</v>
      </c>
      <c r="D5" s="3">
        <f t="shared" si="1"/>
        <v>0.33333333333333331</v>
      </c>
      <c r="E5" s="1">
        <f t="shared" si="2"/>
        <v>866488.4615384615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2599465.3846153845</v>
      </c>
      <c r="D6" s="3">
        <f t="shared" si="1"/>
        <v>0.41666666666666669</v>
      </c>
      <c r="E6" s="1">
        <f t="shared" si="2"/>
        <v>1083110.576923077</v>
      </c>
      <c r="F6" s="2"/>
      <c r="G6" s="2"/>
      <c r="H6" s="1">
        <f>H4/H5</f>
        <v>5198930.769230769</v>
      </c>
      <c r="I6" s="1">
        <f>I4/I5</f>
        <v>2599465.3846153845</v>
      </c>
    </row>
    <row r="7" spans="1:9" x14ac:dyDescent="0.35">
      <c r="A7">
        <v>2030</v>
      </c>
      <c r="B7">
        <v>6</v>
      </c>
      <c r="C7" s="1">
        <f t="shared" si="0"/>
        <v>2599465.3846153845</v>
      </c>
      <c r="D7" s="3">
        <f t="shared" si="1"/>
        <v>0.5</v>
      </c>
      <c r="E7" s="1">
        <f t="shared" si="2"/>
        <v>1299732.6923076923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2599465.3846153845</v>
      </c>
      <c r="D8" s="3">
        <f t="shared" si="1"/>
        <v>0.58333333333333337</v>
      </c>
      <c r="E8" s="1">
        <f t="shared" si="2"/>
        <v>1516354.8076923077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2599465.3846153845</v>
      </c>
      <c r="D9" s="3">
        <f t="shared" si="1"/>
        <v>0.66666666666666663</v>
      </c>
      <c r="E9" s="1">
        <f t="shared" si="2"/>
        <v>1732976.923076923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2599465.3846153845</v>
      </c>
      <c r="D10" s="3">
        <f t="shared" si="1"/>
        <v>0.75</v>
      </c>
      <c r="E10" s="1">
        <f t="shared" si="2"/>
        <v>1949599.0384615385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2599465.3846153845</v>
      </c>
      <c r="D11" s="3">
        <f t="shared" si="1"/>
        <v>0.83333333333333337</v>
      </c>
      <c r="E11" s="1">
        <f t="shared" si="2"/>
        <v>2166221.153846154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2599465.3846153845</v>
      </c>
      <c r="D12" s="3">
        <f t="shared" si="1"/>
        <v>0.91666666666666663</v>
      </c>
      <c r="E12" s="1">
        <f t="shared" si="2"/>
        <v>2382843.269230769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2599465.3846153845</v>
      </c>
      <c r="D13" s="3">
        <f t="shared" si="1"/>
        <v>1</v>
      </c>
      <c r="E13" s="1">
        <f t="shared" si="2"/>
        <v>2599465.3846153845</v>
      </c>
      <c r="F13" s="2"/>
      <c r="G13" s="2">
        <f>SUM(C2:C13)</f>
        <v>31193584.615384612</v>
      </c>
      <c r="H13" s="2">
        <f>SUM(D2:D13)</f>
        <v>6.5</v>
      </c>
      <c r="I13" s="2">
        <f>SUM(E2:E13)</f>
        <v>16896525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2816087.5</v>
      </c>
      <c r="D14" s="3">
        <v>1</v>
      </c>
      <c r="E14" s="1">
        <f t="shared" si="2"/>
        <v>2816087.5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2816087.5</v>
      </c>
      <c r="D15" s="3">
        <v>1</v>
      </c>
      <c r="E15" s="1">
        <f t="shared" si="2"/>
        <v>2816087.5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2816087.5</v>
      </c>
      <c r="D16" s="3">
        <v>1</v>
      </c>
      <c r="E16" s="1">
        <f t="shared" si="2"/>
        <v>2816087.5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2816087.5</v>
      </c>
      <c r="D17" s="3">
        <v>1</v>
      </c>
      <c r="E17" s="1">
        <f t="shared" si="2"/>
        <v>2816087.5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2816087.5</v>
      </c>
      <c r="D18" s="3">
        <v>1</v>
      </c>
      <c r="E18" s="1">
        <f t="shared" si="2"/>
        <v>2816087.5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2816087.5</v>
      </c>
      <c r="D19" s="3">
        <v>1</v>
      </c>
      <c r="E19" s="1">
        <f t="shared" si="2"/>
        <v>2816087.5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2816087.5</v>
      </c>
      <c r="D20" s="3">
        <v>1</v>
      </c>
      <c r="E20" s="1">
        <f t="shared" si="2"/>
        <v>2816087.5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2816087.5</v>
      </c>
      <c r="D21" s="3">
        <v>1</v>
      </c>
      <c r="E21" s="1">
        <f t="shared" si="2"/>
        <v>2816087.5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2816087.5</v>
      </c>
      <c r="D22" s="3">
        <v>1</v>
      </c>
      <c r="E22" s="1">
        <f t="shared" si="2"/>
        <v>2816087.5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2816087.5</v>
      </c>
      <c r="D23" s="3">
        <v>1</v>
      </c>
      <c r="E23" s="1">
        <f t="shared" si="2"/>
        <v>2816087.5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2816087.5</v>
      </c>
      <c r="D24" s="3">
        <v>1</v>
      </c>
      <c r="E24" s="1">
        <f t="shared" si="2"/>
        <v>2816087.5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2816087.5</v>
      </c>
      <c r="D25" s="3">
        <v>1</v>
      </c>
      <c r="E25" s="1">
        <f t="shared" si="2"/>
        <v>2816087.5</v>
      </c>
      <c r="F25" s="2"/>
      <c r="G25" s="2">
        <f>SUM(C14:C25)</f>
        <v>33793050</v>
      </c>
      <c r="H25" s="2">
        <f>SUM(D14:D25)</f>
        <v>12</v>
      </c>
      <c r="I25" s="2">
        <f>SUM(E14:E25)</f>
        <v>33793050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2503326.769230769</v>
      </c>
      <c r="D2" s="3">
        <f>B2/12</f>
        <v>8.3333333333333329E-2</v>
      </c>
      <c r="E2" s="1">
        <f>C2*D2</f>
        <v>208610.56410256407</v>
      </c>
      <c r="H2" s="1">
        <f>'Annual CDM Inputs'!B23</f>
        <v>32543248</v>
      </c>
      <c r="I2" s="1">
        <f>H2/2</f>
        <v>16271624</v>
      </c>
    </row>
    <row r="3" spans="1:9" x14ac:dyDescent="0.35">
      <c r="A3">
        <v>2029</v>
      </c>
      <c r="B3">
        <v>2</v>
      </c>
      <c r="C3" s="1">
        <f t="shared" ref="C3:C13" si="0">+$I$6</f>
        <v>2503326.769230769</v>
      </c>
      <c r="D3" s="3">
        <f t="shared" ref="D3:D13" si="1">B3/12</f>
        <v>0.16666666666666666</v>
      </c>
      <c r="E3" s="1">
        <f t="shared" ref="E3:E25" si="2">C3*D3</f>
        <v>417221.12820512813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2503326.769230769</v>
      </c>
      <c r="D4" s="3">
        <f t="shared" si="1"/>
        <v>0.25</v>
      </c>
      <c r="E4" s="1">
        <f t="shared" si="2"/>
        <v>625831.69230769225</v>
      </c>
      <c r="F4" s="2"/>
      <c r="G4" s="2"/>
      <c r="H4" s="1">
        <f>H2*H3</f>
        <v>390518976</v>
      </c>
      <c r="I4" s="1">
        <f>I2*I3</f>
        <v>195259488</v>
      </c>
    </row>
    <row r="5" spans="1:9" x14ac:dyDescent="0.35">
      <c r="A5">
        <v>2029</v>
      </c>
      <c r="B5">
        <v>4</v>
      </c>
      <c r="C5" s="1">
        <f t="shared" si="0"/>
        <v>2503326.769230769</v>
      </c>
      <c r="D5" s="3">
        <f t="shared" si="1"/>
        <v>0.33333333333333331</v>
      </c>
      <c r="E5" s="1">
        <f t="shared" si="2"/>
        <v>834442.25641025626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2503326.769230769</v>
      </c>
      <c r="D6" s="3">
        <f>B6/12</f>
        <v>0.41666666666666669</v>
      </c>
      <c r="E6" s="1">
        <f t="shared" si="2"/>
        <v>1043052.8205128205</v>
      </c>
      <c r="F6" s="2"/>
      <c r="G6" s="2"/>
      <c r="H6" s="1">
        <f>H4/H5</f>
        <v>5006653.538461538</v>
      </c>
      <c r="I6" s="1">
        <f>I4/I5</f>
        <v>2503326.769230769</v>
      </c>
    </row>
    <row r="7" spans="1:9" x14ac:dyDescent="0.35">
      <c r="A7">
        <v>2029</v>
      </c>
      <c r="B7">
        <v>6</v>
      </c>
      <c r="C7" s="1">
        <f t="shared" si="0"/>
        <v>2503326.769230769</v>
      </c>
      <c r="D7" s="3">
        <f t="shared" si="1"/>
        <v>0.5</v>
      </c>
      <c r="E7" s="1">
        <f t="shared" si="2"/>
        <v>1251663.3846153845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2503326.769230769</v>
      </c>
      <c r="D8" s="3">
        <f t="shared" si="1"/>
        <v>0.58333333333333337</v>
      </c>
      <c r="E8" s="1">
        <f t="shared" si="2"/>
        <v>1460273.9487179487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2503326.769230769</v>
      </c>
      <c r="D9" s="3">
        <f t="shared" si="1"/>
        <v>0.66666666666666663</v>
      </c>
      <c r="E9" s="1">
        <f t="shared" si="2"/>
        <v>1668884.5128205125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2503326.769230769</v>
      </c>
      <c r="D10" s="3">
        <f t="shared" si="1"/>
        <v>0.75</v>
      </c>
      <c r="E10" s="1">
        <f t="shared" si="2"/>
        <v>1877495.0769230768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2503326.769230769</v>
      </c>
      <c r="D11" s="3">
        <f t="shared" si="1"/>
        <v>0.83333333333333337</v>
      </c>
      <c r="E11" s="1">
        <f t="shared" si="2"/>
        <v>2086105.641025641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2503326.769230769</v>
      </c>
      <c r="D12" s="3">
        <f t="shared" si="1"/>
        <v>0.91666666666666663</v>
      </c>
      <c r="E12" s="1">
        <f t="shared" si="2"/>
        <v>2294716.205128205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2503326.769230769</v>
      </c>
      <c r="D13" s="3">
        <f t="shared" si="1"/>
        <v>1</v>
      </c>
      <c r="E13" s="1">
        <f t="shared" si="2"/>
        <v>2503326.769230769</v>
      </c>
      <c r="F13" s="2"/>
      <c r="G13" s="2">
        <f>SUM(C2:C13)</f>
        <v>30039921.230769221</v>
      </c>
      <c r="H13" s="2">
        <f>SUM(D2:D13)</f>
        <v>6.5</v>
      </c>
      <c r="I13" s="2">
        <f>SUM(E2:E13)</f>
        <v>16271623.999999996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2711937.3333333335</v>
      </c>
      <c r="D14" s="3">
        <v>1</v>
      </c>
      <c r="E14" s="1">
        <f t="shared" si="2"/>
        <v>2711937.3333333335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2711937.3333333335</v>
      </c>
      <c r="D15" s="3">
        <v>1</v>
      </c>
      <c r="E15" s="1">
        <f t="shared" si="2"/>
        <v>2711937.3333333335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2711937.3333333335</v>
      </c>
      <c r="D16" s="3">
        <v>1</v>
      </c>
      <c r="E16" s="1">
        <f t="shared" si="2"/>
        <v>2711937.3333333335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2711937.3333333335</v>
      </c>
      <c r="D17" s="3">
        <v>1</v>
      </c>
      <c r="E17" s="1">
        <f t="shared" si="2"/>
        <v>2711937.3333333335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2711937.3333333335</v>
      </c>
      <c r="D18" s="3">
        <v>1</v>
      </c>
      <c r="E18" s="1">
        <f t="shared" si="2"/>
        <v>2711937.3333333335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2711937.3333333335</v>
      </c>
      <c r="D19" s="3">
        <v>1</v>
      </c>
      <c r="E19" s="1">
        <f t="shared" si="2"/>
        <v>2711937.3333333335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2711937.3333333335</v>
      </c>
      <c r="D20" s="3">
        <v>1</v>
      </c>
      <c r="E20" s="1">
        <f t="shared" si="2"/>
        <v>2711937.3333333335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2711937.3333333335</v>
      </c>
      <c r="D21" s="3">
        <v>1</v>
      </c>
      <c r="E21" s="1">
        <f t="shared" si="2"/>
        <v>2711937.3333333335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2711937.3333333335</v>
      </c>
      <c r="D22" s="3">
        <v>1</v>
      </c>
      <c r="E22" s="1">
        <f t="shared" si="2"/>
        <v>2711937.3333333335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2711937.3333333335</v>
      </c>
      <c r="D23" s="3">
        <v>1</v>
      </c>
      <c r="E23" s="1">
        <f t="shared" si="2"/>
        <v>2711937.3333333335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2711937.3333333335</v>
      </c>
      <c r="D24" s="3">
        <v>1</v>
      </c>
      <c r="E24" s="1">
        <f t="shared" si="2"/>
        <v>2711937.3333333335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2711937.3333333335</v>
      </c>
      <c r="D25" s="3">
        <v>1</v>
      </c>
      <c r="E25" s="1">
        <f t="shared" si="2"/>
        <v>2711937.3333333335</v>
      </c>
      <c r="F25" s="2"/>
      <c r="G25" s="2">
        <f>SUM(C14:C25)</f>
        <v>32543247.999999996</v>
      </c>
      <c r="H25" s="2">
        <f>SUM(D14:D25)</f>
        <v>12</v>
      </c>
      <c r="I25" s="2">
        <f>SUM(E14:E25)</f>
        <v>32543247.999999996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2417697.4615384615</v>
      </c>
      <c r="D2" s="3">
        <f>B2/12</f>
        <v>8.3333333333333329E-2</v>
      </c>
      <c r="E2" s="1">
        <f>C2*D2</f>
        <v>201474.78846153844</v>
      </c>
      <c r="H2" s="1">
        <f>'Annual CDM Inputs'!B22</f>
        <v>31430067</v>
      </c>
      <c r="I2" s="1">
        <f>H2/2</f>
        <v>15715033.5</v>
      </c>
    </row>
    <row r="3" spans="1:9" x14ac:dyDescent="0.35">
      <c r="A3">
        <v>2028</v>
      </c>
      <c r="B3">
        <v>2</v>
      </c>
      <c r="C3" s="1">
        <f t="shared" ref="C3:C13" si="0">+$I$6</f>
        <v>2417697.4615384615</v>
      </c>
      <c r="D3" s="3">
        <f t="shared" ref="D3:D13" si="1">B3/12</f>
        <v>0.16666666666666666</v>
      </c>
      <c r="E3" s="1">
        <f t="shared" ref="E3:E25" si="2">C3*D3</f>
        <v>402949.57692307688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2417697.4615384615</v>
      </c>
      <c r="D4" s="3">
        <f t="shared" si="1"/>
        <v>0.25</v>
      </c>
      <c r="E4" s="1">
        <f t="shared" si="2"/>
        <v>604424.36538461538</v>
      </c>
      <c r="F4" s="2"/>
      <c r="G4" s="2"/>
      <c r="H4" s="1">
        <f>H2*H3</f>
        <v>377160804</v>
      </c>
      <c r="I4" s="1">
        <f>I2*I3</f>
        <v>188580402</v>
      </c>
    </row>
    <row r="5" spans="1:9" x14ac:dyDescent="0.35">
      <c r="A5">
        <v>2028</v>
      </c>
      <c r="B5">
        <v>4</v>
      </c>
      <c r="C5" s="1">
        <f t="shared" si="0"/>
        <v>2417697.4615384615</v>
      </c>
      <c r="D5" s="3">
        <f t="shared" si="1"/>
        <v>0.33333333333333331</v>
      </c>
      <c r="E5" s="1">
        <f t="shared" si="2"/>
        <v>805899.15384615376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2417697.4615384615</v>
      </c>
      <c r="D6" s="3">
        <f t="shared" si="1"/>
        <v>0.41666666666666669</v>
      </c>
      <c r="E6" s="1">
        <f t="shared" si="2"/>
        <v>1007373.9423076924</v>
      </c>
      <c r="F6" s="2"/>
      <c r="G6" s="2"/>
      <c r="H6" s="1">
        <f>H4/H5</f>
        <v>4835394.923076923</v>
      </c>
      <c r="I6" s="1">
        <f>I4/I5</f>
        <v>2417697.4615384615</v>
      </c>
    </row>
    <row r="7" spans="1:9" x14ac:dyDescent="0.35">
      <c r="A7">
        <v>2028</v>
      </c>
      <c r="B7">
        <v>6</v>
      </c>
      <c r="C7" s="1">
        <f t="shared" si="0"/>
        <v>2417697.4615384615</v>
      </c>
      <c r="D7" s="3">
        <f t="shared" si="1"/>
        <v>0.5</v>
      </c>
      <c r="E7" s="1">
        <f t="shared" si="2"/>
        <v>1208848.7307692308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2417697.4615384615</v>
      </c>
      <c r="D8" s="3">
        <f t="shared" si="1"/>
        <v>0.58333333333333337</v>
      </c>
      <c r="E8" s="1">
        <f t="shared" si="2"/>
        <v>1410323.5192307692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2417697.4615384615</v>
      </c>
      <c r="D9" s="3">
        <f t="shared" si="1"/>
        <v>0.66666666666666663</v>
      </c>
      <c r="E9" s="1">
        <f t="shared" si="2"/>
        <v>1611798.3076923075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2417697.4615384615</v>
      </c>
      <c r="D10" s="3">
        <f t="shared" si="1"/>
        <v>0.75</v>
      </c>
      <c r="E10" s="1">
        <f t="shared" si="2"/>
        <v>1813273.096153846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2417697.4615384615</v>
      </c>
      <c r="D11" s="3">
        <f t="shared" si="1"/>
        <v>0.83333333333333337</v>
      </c>
      <c r="E11" s="1">
        <f t="shared" si="2"/>
        <v>2014747.8846153847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2417697.4615384615</v>
      </c>
      <c r="D12" s="3">
        <f t="shared" si="1"/>
        <v>0.91666666666666663</v>
      </c>
      <c r="E12" s="1">
        <f t="shared" si="2"/>
        <v>2216222.673076923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2417697.4615384615</v>
      </c>
      <c r="D13" s="3">
        <f t="shared" si="1"/>
        <v>1</v>
      </c>
      <c r="E13" s="1">
        <f t="shared" si="2"/>
        <v>2417697.4615384615</v>
      </c>
      <c r="F13" s="2"/>
      <c r="G13" s="2">
        <f>SUM(C2:C13)</f>
        <v>29012369.538461532</v>
      </c>
      <c r="H13" s="2">
        <f>SUM(D2:D13)</f>
        <v>6.5</v>
      </c>
      <c r="I13" s="2">
        <f>SUM(E2:E13)</f>
        <v>15715033.499999998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2619172.25</v>
      </c>
      <c r="D14" s="3">
        <v>1</v>
      </c>
      <c r="E14" s="1">
        <f t="shared" si="2"/>
        <v>2619172.25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2619172.25</v>
      </c>
      <c r="D15" s="3">
        <v>1</v>
      </c>
      <c r="E15" s="1">
        <f t="shared" si="2"/>
        <v>2619172.25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2619172.25</v>
      </c>
      <c r="D16" s="3">
        <v>1</v>
      </c>
      <c r="E16" s="1">
        <f t="shared" si="2"/>
        <v>2619172.25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2619172.25</v>
      </c>
      <c r="D17" s="3">
        <v>1</v>
      </c>
      <c r="E17" s="1">
        <f t="shared" si="2"/>
        <v>2619172.25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2619172.25</v>
      </c>
      <c r="D18" s="3">
        <v>1</v>
      </c>
      <c r="E18" s="1">
        <f t="shared" si="2"/>
        <v>2619172.25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2619172.25</v>
      </c>
      <c r="D19" s="3">
        <v>1</v>
      </c>
      <c r="E19" s="1">
        <f t="shared" si="2"/>
        <v>2619172.25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2619172.25</v>
      </c>
      <c r="D20" s="3">
        <v>1</v>
      </c>
      <c r="E20" s="1">
        <f t="shared" si="2"/>
        <v>2619172.25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2619172.25</v>
      </c>
      <c r="D21" s="3">
        <v>1</v>
      </c>
      <c r="E21" s="1">
        <f t="shared" si="2"/>
        <v>2619172.25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2619172.25</v>
      </c>
      <c r="D22" s="3">
        <v>1</v>
      </c>
      <c r="E22" s="1">
        <f t="shared" si="2"/>
        <v>2619172.25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2619172.25</v>
      </c>
      <c r="D23" s="3">
        <v>1</v>
      </c>
      <c r="E23" s="1">
        <f t="shared" si="2"/>
        <v>2619172.25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2619172.25</v>
      </c>
      <c r="D24" s="3">
        <v>1</v>
      </c>
      <c r="E24" s="1">
        <f t="shared" si="2"/>
        <v>2619172.25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2619172.25</v>
      </c>
      <c r="D25" s="3">
        <v>1</v>
      </c>
      <c r="E25" s="1">
        <f t="shared" si="2"/>
        <v>2619172.25</v>
      </c>
      <c r="F25" s="2"/>
      <c r="G25" s="2">
        <f>SUM(C14:C25)</f>
        <v>31430067</v>
      </c>
      <c r="H25" s="2">
        <f>SUM(D14:D25)</f>
        <v>12</v>
      </c>
      <c r="I25" s="2">
        <f>SUM(E14:E25)</f>
        <v>31430067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2341439.3846153845</v>
      </c>
      <c r="D2" s="3">
        <f>B2/12</f>
        <v>8.3333333333333329E-2</v>
      </c>
      <c r="E2" s="1">
        <f>C2*D2</f>
        <v>195119.94871794869</v>
      </c>
      <c r="H2" s="1">
        <f>'Annual CDM Inputs'!B21</f>
        <v>30438712</v>
      </c>
      <c r="I2" s="1">
        <f>H2/2</f>
        <v>15219356</v>
      </c>
    </row>
    <row r="3" spans="1:9" x14ac:dyDescent="0.35">
      <c r="A3">
        <v>2027</v>
      </c>
      <c r="B3">
        <v>2</v>
      </c>
      <c r="C3" s="1">
        <f t="shared" ref="C3:C13" si="0">+$I$6</f>
        <v>2341439.3846153845</v>
      </c>
      <c r="D3" s="3">
        <f t="shared" ref="D3:D13" si="1">B3/12</f>
        <v>0.16666666666666666</v>
      </c>
      <c r="E3" s="1">
        <f t="shared" ref="E3:E25" si="2">C3*D3</f>
        <v>390239.89743589738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2341439.3846153845</v>
      </c>
      <c r="D4" s="3">
        <f t="shared" si="1"/>
        <v>0.25</v>
      </c>
      <c r="E4" s="1">
        <f t="shared" si="2"/>
        <v>585359.84615384613</v>
      </c>
      <c r="F4" s="2"/>
      <c r="G4" s="2"/>
      <c r="H4" s="1">
        <f>H2*H3</f>
        <v>365264544</v>
      </c>
      <c r="I4" s="1">
        <f>I2*I3</f>
        <v>182632272</v>
      </c>
    </row>
    <row r="5" spans="1:9" x14ac:dyDescent="0.35">
      <c r="A5">
        <v>2027</v>
      </c>
      <c r="B5">
        <v>4</v>
      </c>
      <c r="C5" s="1">
        <f t="shared" si="0"/>
        <v>2341439.3846153845</v>
      </c>
      <c r="D5" s="3">
        <f t="shared" si="1"/>
        <v>0.33333333333333331</v>
      </c>
      <c r="E5" s="1">
        <f t="shared" si="2"/>
        <v>780479.79487179476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2341439.3846153845</v>
      </c>
      <c r="D6" s="3">
        <f t="shared" si="1"/>
        <v>0.41666666666666669</v>
      </c>
      <c r="E6" s="1">
        <f t="shared" si="2"/>
        <v>975599.74358974362</v>
      </c>
      <c r="F6" s="2"/>
      <c r="G6" s="2"/>
      <c r="H6" s="1">
        <f>H4/H5</f>
        <v>4682878.769230769</v>
      </c>
      <c r="I6" s="1">
        <f>I4/I5</f>
        <v>2341439.3846153845</v>
      </c>
    </row>
    <row r="7" spans="1:9" x14ac:dyDescent="0.35">
      <c r="A7">
        <v>2027</v>
      </c>
      <c r="B7">
        <v>6</v>
      </c>
      <c r="C7" s="1">
        <f t="shared" si="0"/>
        <v>2341439.3846153845</v>
      </c>
      <c r="D7" s="3">
        <f t="shared" si="1"/>
        <v>0.5</v>
      </c>
      <c r="E7" s="1">
        <f t="shared" si="2"/>
        <v>1170719.6923076923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2341439.3846153845</v>
      </c>
      <c r="D8" s="3">
        <f t="shared" si="1"/>
        <v>0.58333333333333337</v>
      </c>
      <c r="E8" s="1">
        <f t="shared" si="2"/>
        <v>1365839.641025641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2341439.3846153845</v>
      </c>
      <c r="D9" s="3">
        <f t="shared" si="1"/>
        <v>0.66666666666666663</v>
      </c>
      <c r="E9" s="1">
        <f t="shared" si="2"/>
        <v>1560959.5897435895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2341439.3846153845</v>
      </c>
      <c r="D10" s="3">
        <f t="shared" si="1"/>
        <v>0.75</v>
      </c>
      <c r="E10" s="1">
        <f t="shared" si="2"/>
        <v>1756079.5384615385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2341439.3846153845</v>
      </c>
      <c r="D11" s="3">
        <f t="shared" si="1"/>
        <v>0.83333333333333337</v>
      </c>
      <c r="E11" s="1">
        <f t="shared" si="2"/>
        <v>1951199.4871794872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2341439.3846153845</v>
      </c>
      <c r="D12" s="3">
        <f t="shared" si="1"/>
        <v>0.91666666666666663</v>
      </c>
      <c r="E12" s="1">
        <f t="shared" si="2"/>
        <v>2146319.4358974355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2341439.3846153845</v>
      </c>
      <c r="D13" s="3">
        <f t="shared" si="1"/>
        <v>1</v>
      </c>
      <c r="E13" s="1">
        <f t="shared" si="2"/>
        <v>2341439.3846153845</v>
      </c>
      <c r="F13" s="2"/>
      <c r="G13" s="2">
        <f>SUM(C2:C13)</f>
        <v>28097272.615384612</v>
      </c>
      <c r="H13" s="2">
        <f>SUM(D2:D13)</f>
        <v>6.5</v>
      </c>
      <c r="I13" s="2">
        <f>SUM(E2:E13)</f>
        <v>15219356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2536559.3333333335</v>
      </c>
      <c r="D14" s="3">
        <v>1</v>
      </c>
      <c r="E14" s="1">
        <f t="shared" si="2"/>
        <v>2536559.3333333335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2536559.3333333335</v>
      </c>
      <c r="D15" s="3">
        <v>1</v>
      </c>
      <c r="E15" s="1">
        <f t="shared" si="2"/>
        <v>2536559.3333333335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2536559.3333333335</v>
      </c>
      <c r="D16" s="3">
        <v>1</v>
      </c>
      <c r="E16" s="1">
        <f t="shared" si="2"/>
        <v>2536559.3333333335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2536559.3333333335</v>
      </c>
      <c r="D17" s="3">
        <v>1</v>
      </c>
      <c r="E17" s="1">
        <f t="shared" si="2"/>
        <v>2536559.3333333335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2536559.3333333335</v>
      </c>
      <c r="D18" s="3">
        <v>1</v>
      </c>
      <c r="E18" s="1">
        <f t="shared" si="2"/>
        <v>2536559.3333333335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2536559.3333333335</v>
      </c>
      <c r="D19" s="3">
        <v>1</v>
      </c>
      <c r="E19" s="1">
        <f t="shared" si="2"/>
        <v>2536559.3333333335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2536559.3333333335</v>
      </c>
      <c r="D20" s="3">
        <v>1</v>
      </c>
      <c r="E20" s="1">
        <f t="shared" si="2"/>
        <v>2536559.3333333335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2536559.3333333335</v>
      </c>
      <c r="D21" s="3">
        <v>1</v>
      </c>
      <c r="E21" s="1">
        <f t="shared" si="2"/>
        <v>2536559.3333333335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2536559.3333333335</v>
      </c>
      <c r="D22" s="3">
        <v>1</v>
      </c>
      <c r="E22" s="1">
        <f t="shared" si="2"/>
        <v>2536559.3333333335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2536559.3333333335</v>
      </c>
      <c r="D23" s="3">
        <v>1</v>
      </c>
      <c r="E23" s="1">
        <f t="shared" si="2"/>
        <v>2536559.3333333335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2536559.3333333335</v>
      </c>
      <c r="D24" s="3">
        <v>1</v>
      </c>
      <c r="E24" s="1">
        <f t="shared" si="2"/>
        <v>2536559.3333333335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2536559.3333333335</v>
      </c>
      <c r="D25" s="3">
        <v>1</v>
      </c>
      <c r="E25" s="1">
        <f t="shared" si="2"/>
        <v>2536559.3333333335</v>
      </c>
      <c r="F25" s="2"/>
      <c r="G25" s="2">
        <f>SUM(C14:C25)</f>
        <v>30438711.999999996</v>
      </c>
      <c r="H25" s="2">
        <f>SUM(D14:D25)</f>
        <v>12</v>
      </c>
      <c r="I25" s="2">
        <f>SUM(E14:E25)</f>
        <v>30438711.999999996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2279001.230769231</v>
      </c>
      <c r="D2" s="3">
        <f>B2/12</f>
        <v>8.3333333333333329E-2</v>
      </c>
      <c r="E2" s="1">
        <f>C2*D2</f>
        <v>189916.76923076925</v>
      </c>
      <c r="H2" s="1">
        <f>'Annual CDM Inputs'!B20</f>
        <v>29627016</v>
      </c>
      <c r="I2" s="1">
        <f>H2/2</f>
        <v>14813508</v>
      </c>
    </row>
    <row r="3" spans="1:9" x14ac:dyDescent="0.35">
      <c r="A3">
        <v>2026</v>
      </c>
      <c r="B3">
        <v>2</v>
      </c>
      <c r="C3" s="1">
        <f t="shared" ref="C3:C13" si="0">+$I$6</f>
        <v>2279001.230769231</v>
      </c>
      <c r="D3" s="3">
        <f t="shared" ref="D3:D13" si="1">B3/12</f>
        <v>0.16666666666666666</v>
      </c>
      <c r="E3" s="1">
        <f t="shared" ref="E3:E25" si="2">C3*D3</f>
        <v>379833.5384615385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2279001.230769231</v>
      </c>
      <c r="D4" s="3">
        <f t="shared" si="1"/>
        <v>0.25</v>
      </c>
      <c r="E4" s="1">
        <f t="shared" si="2"/>
        <v>569750.30769230775</v>
      </c>
      <c r="F4" s="2"/>
      <c r="G4" s="2"/>
      <c r="H4" s="1">
        <f>H2*H3</f>
        <v>355524192</v>
      </c>
      <c r="I4" s="1">
        <f>I2*I3</f>
        <v>177762096</v>
      </c>
    </row>
    <row r="5" spans="1:9" x14ac:dyDescent="0.35">
      <c r="A5">
        <v>2026</v>
      </c>
      <c r="B5">
        <v>4</v>
      </c>
      <c r="C5" s="1">
        <f t="shared" si="0"/>
        <v>2279001.230769231</v>
      </c>
      <c r="D5" s="3">
        <f t="shared" si="1"/>
        <v>0.33333333333333331</v>
      </c>
      <c r="E5" s="1">
        <f t="shared" si="2"/>
        <v>759667.07692307699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2279001.230769231</v>
      </c>
      <c r="D6" s="3">
        <f t="shared" si="1"/>
        <v>0.41666666666666669</v>
      </c>
      <c r="E6" s="1">
        <f t="shared" si="2"/>
        <v>949583.84615384624</v>
      </c>
      <c r="F6" s="2"/>
      <c r="G6" s="2"/>
      <c r="H6" s="1">
        <f>H4/H5</f>
        <v>4558002.461538462</v>
      </c>
      <c r="I6" s="1">
        <f>I4/I5</f>
        <v>2279001.230769231</v>
      </c>
    </row>
    <row r="7" spans="1:9" x14ac:dyDescent="0.35">
      <c r="A7">
        <v>2026</v>
      </c>
      <c r="B7">
        <v>6</v>
      </c>
      <c r="C7" s="1">
        <f t="shared" si="0"/>
        <v>2279001.230769231</v>
      </c>
      <c r="D7" s="3">
        <f t="shared" si="1"/>
        <v>0.5</v>
      </c>
      <c r="E7" s="1">
        <f t="shared" si="2"/>
        <v>1139500.6153846155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2279001.230769231</v>
      </c>
      <c r="D8" s="3">
        <f t="shared" si="1"/>
        <v>0.58333333333333337</v>
      </c>
      <c r="E8" s="1">
        <f t="shared" si="2"/>
        <v>1329417.3846153847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2279001.230769231</v>
      </c>
      <c r="D9" s="3">
        <f t="shared" si="1"/>
        <v>0.66666666666666663</v>
      </c>
      <c r="E9" s="1">
        <f t="shared" si="2"/>
        <v>1519334.153846154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2279001.230769231</v>
      </c>
      <c r="D10" s="3">
        <f t="shared" si="1"/>
        <v>0.75</v>
      </c>
      <c r="E10" s="1">
        <f t="shared" si="2"/>
        <v>1709250.9230769232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2279001.230769231</v>
      </c>
      <c r="D11" s="3">
        <f t="shared" si="1"/>
        <v>0.83333333333333337</v>
      </c>
      <c r="E11" s="1">
        <f t="shared" si="2"/>
        <v>1899167.6923076925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2279001.230769231</v>
      </c>
      <c r="D12" s="3">
        <f t="shared" si="1"/>
        <v>0.91666666666666663</v>
      </c>
      <c r="E12" s="1">
        <f t="shared" si="2"/>
        <v>2089084.4615384617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2279001.230769231</v>
      </c>
      <c r="D13" s="3">
        <f t="shared" si="1"/>
        <v>1</v>
      </c>
      <c r="E13" s="1">
        <f t="shared" si="2"/>
        <v>2279001.230769231</v>
      </c>
      <c r="F13" s="2"/>
      <c r="G13" s="2">
        <f>SUM(C2:C13)</f>
        <v>27348014.769230779</v>
      </c>
      <c r="H13" s="2">
        <f>SUM(D2:D13)</f>
        <v>6.5</v>
      </c>
      <c r="I13" s="2">
        <f>SUM(E2:E13)</f>
        <v>14813508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2468918</v>
      </c>
      <c r="D14" s="3">
        <v>1</v>
      </c>
      <c r="E14" s="1">
        <f t="shared" si="2"/>
        <v>2468918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2468918</v>
      </c>
      <c r="D15" s="3">
        <v>1</v>
      </c>
      <c r="E15" s="1">
        <f t="shared" si="2"/>
        <v>2468918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2468918</v>
      </c>
      <c r="D16" s="3">
        <v>1</v>
      </c>
      <c r="E16" s="1">
        <f t="shared" si="2"/>
        <v>2468918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2468918</v>
      </c>
      <c r="D17" s="3">
        <v>1</v>
      </c>
      <c r="E17" s="1">
        <f t="shared" si="2"/>
        <v>2468918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2468918</v>
      </c>
      <c r="D18" s="3">
        <v>1</v>
      </c>
      <c r="E18" s="1">
        <f t="shared" si="2"/>
        <v>2468918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2468918</v>
      </c>
      <c r="D19" s="3">
        <v>1</v>
      </c>
      <c r="E19" s="1">
        <f t="shared" si="2"/>
        <v>2468918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2468918</v>
      </c>
      <c r="D20" s="3">
        <v>1</v>
      </c>
      <c r="E20" s="1">
        <f t="shared" si="2"/>
        <v>2468918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2468918</v>
      </c>
      <c r="D21" s="3">
        <v>1</v>
      </c>
      <c r="E21" s="1">
        <f t="shared" si="2"/>
        <v>2468918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2468918</v>
      </c>
      <c r="D22" s="3">
        <v>1</v>
      </c>
      <c r="E22" s="1">
        <f t="shared" si="2"/>
        <v>2468918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2468918</v>
      </c>
      <c r="D23" s="3">
        <v>1</v>
      </c>
      <c r="E23" s="1">
        <f t="shared" si="2"/>
        <v>2468918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2468918</v>
      </c>
      <c r="D24" s="3">
        <v>1</v>
      </c>
      <c r="E24" s="1">
        <f t="shared" si="2"/>
        <v>2468918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2468918</v>
      </c>
      <c r="D25" s="3">
        <v>1</v>
      </c>
      <c r="E25" s="1">
        <f t="shared" si="2"/>
        <v>2468918</v>
      </c>
      <c r="F25" s="2"/>
      <c r="G25" s="2">
        <f>SUM(C14:C25)</f>
        <v>29627016</v>
      </c>
      <c r="H25" s="2">
        <f>SUM(D14:D25)</f>
        <v>12</v>
      </c>
      <c r="I25" s="2">
        <f>SUM(E14:E25)</f>
        <v>29627016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2696081.923076923</v>
      </c>
      <c r="D2" s="3">
        <f>B2/12</f>
        <v>8.3333333333333329E-2</v>
      </c>
      <c r="E2" s="1">
        <f>C2*D2</f>
        <v>224673.49358974356</v>
      </c>
      <c r="H2" s="1">
        <f>'Annual CDM Inputs'!B19</f>
        <v>35049065</v>
      </c>
      <c r="I2" s="1">
        <f>H2/2</f>
        <v>17524532.5</v>
      </c>
    </row>
    <row r="3" spans="1:9" x14ac:dyDescent="0.35">
      <c r="A3">
        <v>2025</v>
      </c>
      <c r="B3">
        <v>2</v>
      </c>
      <c r="C3" s="1">
        <f t="shared" ref="C3:C13" si="0">+$I$6</f>
        <v>2696081.923076923</v>
      </c>
      <c r="D3" s="3">
        <f t="shared" ref="D3:D13" si="1">B3/12</f>
        <v>0.16666666666666666</v>
      </c>
      <c r="E3" s="1">
        <f t="shared" ref="E3:E25" si="2">C3*D3</f>
        <v>449346.98717948713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2696081.923076923</v>
      </c>
      <c r="D4" s="3">
        <f t="shared" si="1"/>
        <v>0.25</v>
      </c>
      <c r="E4" s="1">
        <f t="shared" si="2"/>
        <v>674020.48076923075</v>
      </c>
      <c r="F4" s="2"/>
      <c r="G4" s="2"/>
      <c r="H4" s="1">
        <f>H2*H3</f>
        <v>420588780</v>
      </c>
      <c r="I4" s="1">
        <f>I2*I3</f>
        <v>210294390</v>
      </c>
    </row>
    <row r="5" spans="1:9" x14ac:dyDescent="0.35">
      <c r="A5">
        <v>2025</v>
      </c>
      <c r="B5">
        <v>4</v>
      </c>
      <c r="C5" s="1">
        <f t="shared" si="0"/>
        <v>2696081.923076923</v>
      </c>
      <c r="D5" s="3">
        <f t="shared" si="1"/>
        <v>0.33333333333333331</v>
      </c>
      <c r="E5" s="1">
        <f t="shared" si="2"/>
        <v>898693.97435897426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2696081.923076923</v>
      </c>
      <c r="D6" s="3">
        <f t="shared" si="1"/>
        <v>0.41666666666666669</v>
      </c>
      <c r="E6" s="1">
        <f t="shared" si="2"/>
        <v>1123367.467948718</v>
      </c>
      <c r="F6" s="2"/>
      <c r="G6" s="2"/>
      <c r="H6" s="1">
        <f>H4/H5</f>
        <v>5392163.846153846</v>
      </c>
      <c r="I6" s="1">
        <f>I4/I5</f>
        <v>2696081.923076923</v>
      </c>
    </row>
    <row r="7" spans="1:9" x14ac:dyDescent="0.35">
      <c r="A7">
        <v>2025</v>
      </c>
      <c r="B7">
        <v>6</v>
      </c>
      <c r="C7" s="1">
        <f t="shared" si="0"/>
        <v>2696081.923076923</v>
      </c>
      <c r="D7" s="3">
        <f t="shared" si="1"/>
        <v>0.5</v>
      </c>
      <c r="E7" s="1">
        <f t="shared" si="2"/>
        <v>1348040.9615384615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2696081.923076923</v>
      </c>
      <c r="D8" s="3">
        <f t="shared" si="1"/>
        <v>0.58333333333333337</v>
      </c>
      <c r="E8" s="1">
        <f t="shared" si="2"/>
        <v>1572714.4551282052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2696081.923076923</v>
      </c>
      <c r="D9" s="3">
        <f t="shared" si="1"/>
        <v>0.66666666666666663</v>
      </c>
      <c r="E9" s="1">
        <f t="shared" si="2"/>
        <v>1797387.9487179485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2696081.923076923</v>
      </c>
      <c r="D10" s="3">
        <f t="shared" si="1"/>
        <v>0.75</v>
      </c>
      <c r="E10" s="1">
        <f t="shared" si="2"/>
        <v>2022061.4423076923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2696081.923076923</v>
      </c>
      <c r="D11" s="3">
        <f t="shared" si="1"/>
        <v>0.83333333333333337</v>
      </c>
      <c r="E11" s="1">
        <f t="shared" si="2"/>
        <v>2246734.935897436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2696081.923076923</v>
      </c>
      <c r="D12" s="3">
        <f t="shared" si="1"/>
        <v>0.91666666666666663</v>
      </c>
      <c r="E12" s="1">
        <f t="shared" si="2"/>
        <v>2471408.4294871795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2696081.923076923</v>
      </c>
      <c r="D13" s="3">
        <f t="shared" si="1"/>
        <v>1</v>
      </c>
      <c r="E13" s="1">
        <f t="shared" si="2"/>
        <v>2696081.923076923</v>
      </c>
      <c r="F13" s="2"/>
      <c r="G13" s="2">
        <f>SUM(C2:C13)</f>
        <v>32352983.076923084</v>
      </c>
      <c r="H13" s="2">
        <f>SUM(D2:D13)</f>
        <v>6.5</v>
      </c>
      <c r="I13" s="2">
        <f>SUM(E2:E13)</f>
        <v>17524532.5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2920755.4166666665</v>
      </c>
      <c r="D14" s="3">
        <v>1</v>
      </c>
      <c r="E14" s="1">
        <f t="shared" si="2"/>
        <v>2920755.4166666665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2920755.4166666665</v>
      </c>
      <c r="D15" s="3">
        <v>1</v>
      </c>
      <c r="E15" s="1">
        <f t="shared" si="2"/>
        <v>2920755.4166666665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2920755.4166666665</v>
      </c>
      <c r="D16" s="3">
        <v>1</v>
      </c>
      <c r="E16" s="1">
        <f t="shared" si="2"/>
        <v>2920755.4166666665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2920755.4166666665</v>
      </c>
      <c r="D17" s="3">
        <v>1</v>
      </c>
      <c r="E17" s="1">
        <f t="shared" si="2"/>
        <v>2920755.4166666665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2920755.4166666665</v>
      </c>
      <c r="D18" s="3">
        <v>1</v>
      </c>
      <c r="E18" s="1">
        <f t="shared" si="2"/>
        <v>2920755.4166666665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2920755.4166666665</v>
      </c>
      <c r="D19" s="3">
        <v>1</v>
      </c>
      <c r="E19" s="1">
        <f t="shared" si="2"/>
        <v>2920755.4166666665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2920755.4166666665</v>
      </c>
      <c r="D20" s="3">
        <v>1</v>
      </c>
      <c r="E20" s="1">
        <f t="shared" si="2"/>
        <v>2920755.4166666665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2920755.4166666665</v>
      </c>
      <c r="D21" s="3">
        <v>1</v>
      </c>
      <c r="E21" s="1">
        <f t="shared" si="2"/>
        <v>2920755.4166666665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2920755.4166666665</v>
      </c>
      <c r="D22" s="3">
        <v>1</v>
      </c>
      <c r="E22" s="1">
        <f t="shared" si="2"/>
        <v>2920755.4166666665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2920755.4166666665</v>
      </c>
      <c r="D23" s="3">
        <v>1</v>
      </c>
      <c r="E23" s="1">
        <f t="shared" si="2"/>
        <v>2920755.4166666665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2920755.4166666665</v>
      </c>
      <c r="D24" s="3">
        <v>1</v>
      </c>
      <c r="E24" s="1">
        <f t="shared" si="2"/>
        <v>2920755.4166666665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2920755.4166666665</v>
      </c>
      <c r="D25" s="3">
        <v>1</v>
      </c>
      <c r="E25" s="1">
        <f t="shared" si="2"/>
        <v>2920755.4166666665</v>
      </c>
      <c r="F25" s="2"/>
      <c r="G25" s="2">
        <f>SUM(C14:C25)</f>
        <v>35049065.000000007</v>
      </c>
      <c r="H25" s="2">
        <f>SUM(D14:D25)</f>
        <v>12</v>
      </c>
      <c r="I25" s="2">
        <f>SUM(E14:E25)</f>
        <v>35049065.000000007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1076098.076923077</v>
      </c>
      <c r="D2" s="3">
        <f>B2/12</f>
        <v>8.3333333333333329E-2</v>
      </c>
      <c r="E2" s="1">
        <f>C2*D2</f>
        <v>89674.83974358975</v>
      </c>
      <c r="H2" s="1">
        <f>'Annual CDM Inputs'!B18</f>
        <v>13989275</v>
      </c>
      <c r="I2" s="1">
        <f>H2/2</f>
        <v>6994637.5</v>
      </c>
    </row>
    <row r="3" spans="1:9" x14ac:dyDescent="0.35">
      <c r="A3">
        <v>2024</v>
      </c>
      <c r="B3">
        <v>2</v>
      </c>
      <c r="C3" s="1">
        <f t="shared" ref="C3:C13" si="0">+$I$6</f>
        <v>1076098.076923077</v>
      </c>
      <c r="D3" s="3">
        <f t="shared" ref="D3:D13" si="1">B3/12</f>
        <v>0.16666666666666666</v>
      </c>
      <c r="E3" s="1">
        <f t="shared" ref="E3:E25" si="2">C3*D3</f>
        <v>179349.6794871795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1076098.076923077</v>
      </c>
      <c r="D4" s="3">
        <f t="shared" si="1"/>
        <v>0.25</v>
      </c>
      <c r="E4" s="1">
        <f t="shared" si="2"/>
        <v>269024.51923076925</v>
      </c>
      <c r="F4" s="2"/>
      <c r="G4" s="2"/>
      <c r="H4" s="1">
        <f>H2*H3</f>
        <v>167871300</v>
      </c>
      <c r="I4" s="1">
        <f>I2*I3</f>
        <v>83935650</v>
      </c>
    </row>
    <row r="5" spans="1:9" x14ac:dyDescent="0.35">
      <c r="A5">
        <v>2024</v>
      </c>
      <c r="B5">
        <v>4</v>
      </c>
      <c r="C5" s="1">
        <f t="shared" si="0"/>
        <v>1076098.076923077</v>
      </c>
      <c r="D5" s="3">
        <f t="shared" si="1"/>
        <v>0.33333333333333331</v>
      </c>
      <c r="E5" s="1">
        <f t="shared" si="2"/>
        <v>358699.358974359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1076098.076923077</v>
      </c>
      <c r="D6" s="3">
        <f t="shared" si="1"/>
        <v>0.41666666666666669</v>
      </c>
      <c r="E6" s="1">
        <f t="shared" si="2"/>
        <v>448374.19871794875</v>
      </c>
      <c r="F6" s="2"/>
      <c r="G6" s="2"/>
      <c r="H6" s="1">
        <f>H4/H5</f>
        <v>2152196.153846154</v>
      </c>
      <c r="I6" s="1">
        <f>I4/I5</f>
        <v>1076098.076923077</v>
      </c>
    </row>
    <row r="7" spans="1:9" x14ac:dyDescent="0.35">
      <c r="A7">
        <v>2024</v>
      </c>
      <c r="B7">
        <v>6</v>
      </c>
      <c r="C7" s="1">
        <f t="shared" si="0"/>
        <v>1076098.076923077</v>
      </c>
      <c r="D7" s="3">
        <f t="shared" si="1"/>
        <v>0.5</v>
      </c>
      <c r="E7" s="1">
        <f t="shared" si="2"/>
        <v>538049.0384615385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1076098.076923077</v>
      </c>
      <c r="D8" s="3">
        <f t="shared" si="1"/>
        <v>0.58333333333333337</v>
      </c>
      <c r="E8" s="1">
        <f t="shared" si="2"/>
        <v>627723.87820512825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1076098.076923077</v>
      </c>
      <c r="D9" s="3">
        <f t="shared" si="1"/>
        <v>0.66666666666666663</v>
      </c>
      <c r="E9" s="1">
        <f t="shared" si="2"/>
        <v>717398.717948718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1076098.076923077</v>
      </c>
      <c r="D10" s="3">
        <f t="shared" si="1"/>
        <v>0.75</v>
      </c>
      <c r="E10" s="1">
        <f t="shared" si="2"/>
        <v>807073.55769230775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1076098.076923077</v>
      </c>
      <c r="D11" s="3">
        <f t="shared" si="1"/>
        <v>0.83333333333333337</v>
      </c>
      <c r="E11" s="1">
        <f t="shared" si="2"/>
        <v>896748.3974358975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1076098.076923077</v>
      </c>
      <c r="D12" s="3">
        <f t="shared" si="1"/>
        <v>0.91666666666666663</v>
      </c>
      <c r="E12" s="1">
        <f t="shared" si="2"/>
        <v>986423.23717948725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1076098.076923077</v>
      </c>
      <c r="D13" s="3">
        <f t="shared" si="1"/>
        <v>1</v>
      </c>
      <c r="E13" s="1">
        <f t="shared" si="2"/>
        <v>1076098.076923077</v>
      </c>
      <c r="F13" s="2"/>
      <c r="G13" s="2">
        <f>SUM(C2:C13)</f>
        <v>12913176.92307692</v>
      </c>
      <c r="H13" s="2">
        <f>SUM(D2:D13)</f>
        <v>6.5</v>
      </c>
      <c r="I13" s="2">
        <f>SUM(E2:E13)</f>
        <v>6994637.5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1165772.9166666667</v>
      </c>
      <c r="D14" s="3">
        <v>1</v>
      </c>
      <c r="E14" s="1">
        <f t="shared" si="2"/>
        <v>1165772.9166666667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1165772.9166666667</v>
      </c>
      <c r="D15" s="3">
        <v>1</v>
      </c>
      <c r="E15" s="1">
        <f t="shared" si="2"/>
        <v>1165772.9166666667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1165772.9166666667</v>
      </c>
      <c r="D16" s="3">
        <v>1</v>
      </c>
      <c r="E16" s="1">
        <f t="shared" si="2"/>
        <v>1165772.9166666667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1165772.9166666667</v>
      </c>
      <c r="D17" s="3">
        <v>1</v>
      </c>
      <c r="E17" s="1">
        <f t="shared" si="2"/>
        <v>1165772.9166666667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1165772.9166666667</v>
      </c>
      <c r="D18" s="3">
        <v>1</v>
      </c>
      <c r="E18" s="1">
        <f t="shared" si="2"/>
        <v>1165772.9166666667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1165772.9166666667</v>
      </c>
      <c r="D19" s="3">
        <v>1</v>
      </c>
      <c r="E19" s="1">
        <f t="shared" si="2"/>
        <v>1165772.9166666667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1165772.9166666667</v>
      </c>
      <c r="D20" s="3">
        <v>1</v>
      </c>
      <c r="E20" s="1">
        <f t="shared" si="2"/>
        <v>1165772.9166666667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1165772.9166666667</v>
      </c>
      <c r="D21" s="3">
        <v>1</v>
      </c>
      <c r="E21" s="1">
        <f t="shared" si="2"/>
        <v>1165772.9166666667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1165772.9166666667</v>
      </c>
      <c r="D22" s="3">
        <v>1</v>
      </c>
      <c r="E22" s="1">
        <f t="shared" si="2"/>
        <v>1165772.9166666667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1165772.9166666667</v>
      </c>
      <c r="D23" s="3">
        <v>1</v>
      </c>
      <c r="E23" s="1">
        <f t="shared" si="2"/>
        <v>1165772.9166666667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1165772.9166666667</v>
      </c>
      <c r="D24" s="3">
        <v>1</v>
      </c>
      <c r="E24" s="1">
        <f t="shared" si="2"/>
        <v>1165772.9166666667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1165772.9166666667</v>
      </c>
      <c r="D25" s="3">
        <v>1</v>
      </c>
      <c r="E25" s="1">
        <f t="shared" si="2"/>
        <v>1165772.9166666667</v>
      </c>
      <c r="F25" s="2"/>
      <c r="G25" s="2">
        <f>SUM(C14:C25)</f>
        <v>13989274.999999998</v>
      </c>
      <c r="H25" s="2">
        <f>SUM(D14:D25)</f>
        <v>12</v>
      </c>
      <c r="I25" s="2">
        <f>SUM(E14:E25)</f>
        <v>13989274.999999998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Annual CDM Inputs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2024-01-05T15:32:03Z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41f87d88-1d8c-4c7f-bfbd-4e21c68b61b7</vt:lpwstr>
  </property>
  <property fmtid="{D5CDD505-2E9C-101B-9397-08002B2CF9AE}" pid="8" name="MSIP_Label_0974fa5a-ade0-44e4-85ca-ecf9ffe0a52a_ContentBits">
    <vt:lpwstr>0</vt:lpwstr>
  </property>
</Properties>
</file>