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8A9ECDC3-4CFD-48B9-991F-D9A9A2873A62}" xr6:coauthVersionLast="47" xr6:coauthVersionMax="47" xr10:uidLastSave="{00000000-0000-0000-0000-000000000000}"/>
  <bookViews>
    <workbookView xWindow="-110" yWindow="-110" windowWidth="19420" windowHeight="11500" tabRatio="823" xr2:uid="{00000000-000D-0000-FFFF-FFFF00000000}"/>
  </bookViews>
  <sheets>
    <sheet name="Annual CDM Inputs" sheetId="20" r:id="rId1"/>
    <sheet name="MonthlyVariable" sheetId="16" r:id="rId2"/>
    <sheet name="2030" sheetId="30" r:id="rId3"/>
    <sheet name="2029" sheetId="29" r:id="rId4"/>
    <sheet name="2028" sheetId="28" r:id="rId5"/>
    <sheet name="2027" sheetId="27" r:id="rId6"/>
    <sheet name="2026" sheetId="26" r:id="rId7"/>
    <sheet name="2025" sheetId="25" r:id="rId8"/>
    <sheet name="2024" sheetId="24" r:id="rId9"/>
    <sheet name="2023" sheetId="23" r:id="rId10"/>
    <sheet name="2022" sheetId="22" r:id="rId11"/>
    <sheet name="2021" sheetId="21" r:id="rId12"/>
    <sheet name="2020" sheetId="8" r:id="rId13"/>
    <sheet name="2019" sheetId="7" r:id="rId14"/>
    <sheet name="2018" sheetId="6" r:id="rId15"/>
    <sheet name="2017" sheetId="5" r:id="rId16"/>
    <sheet name="2016" sheetId="4" r:id="rId17"/>
    <sheet name="2015" sheetId="3" r:id="rId18"/>
    <sheet name="2014" sheetId="10" r:id="rId19"/>
    <sheet name="2013" sheetId="14" r:id="rId20"/>
    <sheet name="2012" sheetId="13" r:id="rId21"/>
    <sheet name="2011" sheetId="1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16" l="1"/>
  <c r="J3" i="16"/>
  <c r="J4" i="16"/>
  <c r="J5" i="16"/>
  <c r="J6" i="16"/>
  <c r="J7" i="16"/>
  <c r="J2" i="16"/>
  <c r="L3" i="16" s="1"/>
  <c r="K7" i="16"/>
  <c r="K6" i="16"/>
  <c r="K5" i="16"/>
  <c r="K4" i="16"/>
  <c r="K3" i="16"/>
  <c r="C9" i="20"/>
  <c r="C10" i="20" s="1"/>
  <c r="C11" i="20" s="1"/>
  <c r="C12" i="20" s="1"/>
  <c r="C13" i="20" s="1"/>
  <c r="C14" i="20" s="1"/>
  <c r="C15" i="20" s="1"/>
  <c r="C16" i="20" s="1"/>
  <c r="C17" i="20" s="1"/>
  <c r="C18" i="20" s="1"/>
  <c r="D6" i="29"/>
  <c r="H25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D13" i="30"/>
  <c r="D12" i="30"/>
  <c r="D11" i="30"/>
  <c r="D10" i="30"/>
  <c r="D9" i="30"/>
  <c r="D8" i="30"/>
  <c r="D7" i="30"/>
  <c r="D6" i="30"/>
  <c r="D5" i="30"/>
  <c r="D4" i="30"/>
  <c r="D3" i="30"/>
  <c r="D2" i="30"/>
  <c r="H13" i="30" s="1"/>
  <c r="H25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D13" i="29"/>
  <c r="D12" i="29"/>
  <c r="D11" i="29"/>
  <c r="D10" i="29"/>
  <c r="D9" i="29"/>
  <c r="D8" i="29"/>
  <c r="D7" i="29"/>
  <c r="D5" i="29"/>
  <c r="D4" i="29"/>
  <c r="D3" i="29"/>
  <c r="D2" i="29"/>
  <c r="H13" i="29" s="1"/>
  <c r="H25" i="28"/>
  <c r="B25" i="28"/>
  <c r="A25" i="28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D13" i="28"/>
  <c r="D12" i="28"/>
  <c r="D11" i="28"/>
  <c r="D10" i="28"/>
  <c r="D9" i="28"/>
  <c r="D8" i="28"/>
  <c r="D7" i="28"/>
  <c r="D6" i="28"/>
  <c r="D5" i="28"/>
  <c r="D4" i="28"/>
  <c r="D3" i="28"/>
  <c r="D2" i="28"/>
  <c r="H13" i="28" s="1"/>
  <c r="H25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D13" i="27"/>
  <c r="D12" i="27"/>
  <c r="D11" i="27"/>
  <c r="D10" i="27"/>
  <c r="D9" i="27"/>
  <c r="D8" i="27"/>
  <c r="D7" i="27"/>
  <c r="D6" i="27"/>
  <c r="D5" i="27"/>
  <c r="D4" i="27"/>
  <c r="D3" i="27"/>
  <c r="D2" i="27"/>
  <c r="H13" i="27" s="1"/>
  <c r="H25" i="26"/>
  <c r="B25" i="26"/>
  <c r="A25" i="26"/>
  <c r="B24" i="26"/>
  <c r="A24" i="26"/>
  <c r="B23" i="26"/>
  <c r="A23" i="26"/>
  <c r="B22" i="26"/>
  <c r="A22" i="26"/>
  <c r="B21" i="26"/>
  <c r="A21" i="26"/>
  <c r="B20" i="26"/>
  <c r="A20" i="26"/>
  <c r="B19" i="26"/>
  <c r="A19" i="26"/>
  <c r="B18" i="26"/>
  <c r="A18" i="26"/>
  <c r="B17" i="26"/>
  <c r="A17" i="26"/>
  <c r="B16" i="26"/>
  <c r="A16" i="26"/>
  <c r="B15" i="26"/>
  <c r="A15" i="26"/>
  <c r="B14" i="26"/>
  <c r="A14" i="26"/>
  <c r="D13" i="26"/>
  <c r="D12" i="26"/>
  <c r="D11" i="26"/>
  <c r="D10" i="26"/>
  <c r="D9" i="26"/>
  <c r="D8" i="26"/>
  <c r="D7" i="26"/>
  <c r="D6" i="26"/>
  <c r="D5" i="26"/>
  <c r="D4" i="26"/>
  <c r="D3" i="26"/>
  <c r="D2" i="26"/>
  <c r="H13" i="26" s="1"/>
  <c r="L4" i="16" l="1"/>
  <c r="L2" i="16"/>
  <c r="L6" i="16"/>
  <c r="L7" i="16"/>
  <c r="L5" i="16"/>
  <c r="H2" i="29"/>
  <c r="C18" i="29" s="1"/>
  <c r="E18" i="29" s="1"/>
  <c r="C15" i="29" l="1"/>
  <c r="E15" i="29" s="1"/>
  <c r="I2" i="29"/>
  <c r="I4" i="29" s="1"/>
  <c r="I6" i="29" s="1"/>
  <c r="C25" i="29"/>
  <c r="E25" i="29" s="1"/>
  <c r="C23" i="29"/>
  <c r="E23" i="29" s="1"/>
  <c r="C19" i="29"/>
  <c r="E19" i="29" s="1"/>
  <c r="C24" i="29"/>
  <c r="E24" i="29" s="1"/>
  <c r="C22" i="29"/>
  <c r="E22" i="29" s="1"/>
  <c r="H4" i="29"/>
  <c r="H6" i="29" s="1"/>
  <c r="C14" i="29"/>
  <c r="E14" i="29" s="1"/>
  <c r="C20" i="29"/>
  <c r="E20" i="29" s="1"/>
  <c r="C17" i="29"/>
  <c r="E17" i="29" s="1"/>
  <c r="C21" i="29"/>
  <c r="E21" i="29" s="1"/>
  <c r="C16" i="29"/>
  <c r="E16" i="29" s="1"/>
  <c r="H2" i="30"/>
  <c r="H2" i="27"/>
  <c r="H2" i="26"/>
  <c r="H2" i="28"/>
  <c r="I25" i="29" l="1"/>
  <c r="G25" i="29"/>
  <c r="C3" i="29"/>
  <c r="E3" i="29" s="1"/>
  <c r="C4" i="29"/>
  <c r="E4" i="29" s="1"/>
  <c r="C8" i="29"/>
  <c r="E8" i="29" s="1"/>
  <c r="C9" i="29"/>
  <c r="E9" i="29" s="1"/>
  <c r="C11" i="29"/>
  <c r="E11" i="29" s="1"/>
  <c r="C13" i="29"/>
  <c r="E13" i="29" s="1"/>
  <c r="C12" i="29"/>
  <c r="E12" i="29" s="1"/>
  <c r="C10" i="29"/>
  <c r="E10" i="29" s="1"/>
  <c r="C5" i="29"/>
  <c r="E5" i="29" s="1"/>
  <c r="C2" i="29"/>
  <c r="C7" i="29"/>
  <c r="E7" i="29" s="1"/>
  <c r="C6" i="29"/>
  <c r="E6" i="29" s="1"/>
  <c r="C17" i="26"/>
  <c r="E17" i="26" s="1"/>
  <c r="C21" i="26"/>
  <c r="E21" i="26" s="1"/>
  <c r="C22" i="26"/>
  <c r="E22" i="26" s="1"/>
  <c r="C14" i="26"/>
  <c r="E14" i="26" s="1"/>
  <c r="C15" i="26"/>
  <c r="E15" i="26" s="1"/>
  <c r="C19" i="26"/>
  <c r="E19" i="26" s="1"/>
  <c r="C16" i="26"/>
  <c r="E16" i="26" s="1"/>
  <c r="I2" i="26"/>
  <c r="I4" i="26" s="1"/>
  <c r="I6" i="26" s="1"/>
  <c r="C2" i="26" s="1"/>
  <c r="H4" i="30"/>
  <c r="H6" i="30" s="1"/>
  <c r="C21" i="30"/>
  <c r="E21" i="30" s="1"/>
  <c r="C25" i="30"/>
  <c r="E25" i="30" s="1"/>
  <c r="C18" i="30"/>
  <c r="E18" i="30" s="1"/>
  <c r="C24" i="30"/>
  <c r="E24" i="30" s="1"/>
  <c r="C23" i="30"/>
  <c r="E23" i="30" s="1"/>
  <c r="C15" i="30"/>
  <c r="E15" i="30" s="1"/>
  <c r="C16" i="30"/>
  <c r="E16" i="30" s="1"/>
  <c r="C22" i="30"/>
  <c r="E22" i="30" s="1"/>
  <c r="C17" i="30"/>
  <c r="E17" i="30" s="1"/>
  <c r="C20" i="30"/>
  <c r="E20" i="30" s="1"/>
  <c r="C14" i="30"/>
  <c r="E14" i="30" s="1"/>
  <c r="I2" i="30"/>
  <c r="I4" i="30" s="1"/>
  <c r="I6" i="30" s="1"/>
  <c r="C6" i="30" s="1"/>
  <c r="E6" i="30" s="1"/>
  <c r="C19" i="30"/>
  <c r="E19" i="30" s="1"/>
  <c r="C24" i="28"/>
  <c r="E24" i="28" s="1"/>
  <c r="C14" i="28"/>
  <c r="E14" i="28" s="1"/>
  <c r="C18" i="28"/>
  <c r="E18" i="28" s="1"/>
  <c r="C22" i="28"/>
  <c r="E22" i="28" s="1"/>
  <c r="C25" i="28"/>
  <c r="E25" i="28" s="1"/>
  <c r="C16" i="28"/>
  <c r="E16" i="28" s="1"/>
  <c r="C21" i="28"/>
  <c r="E21" i="28" s="1"/>
  <c r="I2" i="28"/>
  <c r="I4" i="28" s="1"/>
  <c r="I6" i="28" s="1"/>
  <c r="C12" i="28" s="1"/>
  <c r="E12" i="28" s="1"/>
  <c r="C17" i="28"/>
  <c r="E17" i="28" s="1"/>
  <c r="C19" i="28"/>
  <c r="E19" i="28" s="1"/>
  <c r="H4" i="28"/>
  <c r="H6" i="28" s="1"/>
  <c r="C20" i="28"/>
  <c r="E20" i="28" s="1"/>
  <c r="C23" i="28"/>
  <c r="E23" i="28" s="1"/>
  <c r="C15" i="28"/>
  <c r="E15" i="28" s="1"/>
  <c r="C16" i="27"/>
  <c r="E16" i="27" s="1"/>
  <c r="C20" i="27"/>
  <c r="E20" i="27" s="1"/>
  <c r="C23" i="27"/>
  <c r="E23" i="27" s="1"/>
  <c r="C24" i="27"/>
  <c r="E24" i="27" s="1"/>
  <c r="C14" i="27"/>
  <c r="E14" i="27" s="1"/>
  <c r="C21" i="27"/>
  <c r="E21" i="27" s="1"/>
  <c r="C15" i="27"/>
  <c r="E15" i="27" s="1"/>
  <c r="C19" i="27"/>
  <c r="E19" i="27" s="1"/>
  <c r="I2" i="27"/>
  <c r="I4" i="27" s="1"/>
  <c r="I6" i="27" s="1"/>
  <c r="C9" i="27" s="1"/>
  <c r="E9" i="27" s="1"/>
  <c r="H4" i="27"/>
  <c r="H6" i="27" s="1"/>
  <c r="C25" i="27"/>
  <c r="E25" i="27" s="1"/>
  <c r="C17" i="27"/>
  <c r="E17" i="27" s="1"/>
  <c r="C18" i="27"/>
  <c r="E18" i="27" s="1"/>
  <c r="C22" i="27"/>
  <c r="E22" i="27" s="1"/>
  <c r="C18" i="26"/>
  <c r="E18" i="26" s="1"/>
  <c r="C25" i="26"/>
  <c r="E25" i="26" s="1"/>
  <c r="C20" i="26"/>
  <c r="E20" i="26" s="1"/>
  <c r="C24" i="26"/>
  <c r="E24" i="26" s="1"/>
  <c r="C23" i="26"/>
  <c r="E23" i="26" s="1"/>
  <c r="H4" i="26"/>
  <c r="H6" i="26" s="1"/>
  <c r="C4" i="30"/>
  <c r="E4" i="30" s="1"/>
  <c r="C232" i="16" s="1"/>
  <c r="C13" i="30"/>
  <c r="E13" i="30" s="1"/>
  <c r="C12" i="30" l="1"/>
  <c r="E12" i="30" s="1"/>
  <c r="C240" i="16" s="1"/>
  <c r="C3" i="30"/>
  <c r="E3" i="30" s="1"/>
  <c r="C231" i="16" s="1"/>
  <c r="C10" i="27"/>
  <c r="E10" i="27" s="1"/>
  <c r="C8" i="27"/>
  <c r="E8" i="27" s="1"/>
  <c r="C2" i="30"/>
  <c r="E2" i="30" s="1"/>
  <c r="C11" i="30"/>
  <c r="E11" i="30" s="1"/>
  <c r="C239" i="16" s="1"/>
  <c r="C7" i="30"/>
  <c r="E7" i="30" s="1"/>
  <c r="C235" i="16" s="1"/>
  <c r="C9" i="30"/>
  <c r="E9" i="30" s="1"/>
  <c r="C237" i="16" s="1"/>
  <c r="C241" i="16"/>
  <c r="C2" i="28"/>
  <c r="C4" i="26"/>
  <c r="E4" i="26" s="1"/>
  <c r="C11" i="28"/>
  <c r="E11" i="28" s="1"/>
  <c r="C227" i="16" s="1"/>
  <c r="E2" i="29"/>
  <c r="I13" i="29" s="1"/>
  <c r="G13" i="29"/>
  <c r="C234" i="16"/>
  <c r="C8" i="26"/>
  <c r="E8" i="26" s="1"/>
  <c r="C228" i="16"/>
  <c r="C10" i="30"/>
  <c r="E10" i="30" s="1"/>
  <c r="C238" i="16" s="1"/>
  <c r="C9" i="26"/>
  <c r="E9" i="26" s="1"/>
  <c r="C201" i="16" s="1"/>
  <c r="C3" i="26"/>
  <c r="E3" i="26" s="1"/>
  <c r="C7" i="26"/>
  <c r="E7" i="26" s="1"/>
  <c r="C5" i="30"/>
  <c r="E5" i="30" s="1"/>
  <c r="C233" i="16" s="1"/>
  <c r="C12" i="26"/>
  <c r="E12" i="26" s="1"/>
  <c r="C5" i="26"/>
  <c r="E5" i="26" s="1"/>
  <c r="G25" i="30"/>
  <c r="C8" i="30"/>
  <c r="E8" i="30" s="1"/>
  <c r="C236" i="16" s="1"/>
  <c r="C6" i="26"/>
  <c r="E6" i="26" s="1"/>
  <c r="C11" i="26"/>
  <c r="E11" i="26" s="1"/>
  <c r="G25" i="27"/>
  <c r="C10" i="26"/>
  <c r="E10" i="26" s="1"/>
  <c r="C202" i="16" s="1"/>
  <c r="I25" i="30"/>
  <c r="C13" i="26"/>
  <c r="E13" i="26" s="1"/>
  <c r="C7" i="28"/>
  <c r="E7" i="28" s="1"/>
  <c r="C223" i="16" s="1"/>
  <c r="I25" i="27"/>
  <c r="C6" i="27"/>
  <c r="E6" i="27" s="1"/>
  <c r="C3" i="28"/>
  <c r="E3" i="28" s="1"/>
  <c r="C219" i="16" s="1"/>
  <c r="C4" i="28"/>
  <c r="E4" i="28" s="1"/>
  <c r="C220" i="16" s="1"/>
  <c r="I25" i="28"/>
  <c r="C9" i="28"/>
  <c r="E9" i="28" s="1"/>
  <c r="C225" i="16" s="1"/>
  <c r="C5" i="27"/>
  <c r="E5" i="27" s="1"/>
  <c r="C11" i="27"/>
  <c r="E11" i="27" s="1"/>
  <c r="C8" i="28"/>
  <c r="E8" i="28" s="1"/>
  <c r="C224" i="16" s="1"/>
  <c r="C10" i="28"/>
  <c r="E10" i="28" s="1"/>
  <c r="C226" i="16" s="1"/>
  <c r="G25" i="28"/>
  <c r="C6" i="28"/>
  <c r="E6" i="28" s="1"/>
  <c r="C222" i="16" s="1"/>
  <c r="C7" i="27"/>
  <c r="E7" i="27" s="1"/>
  <c r="G25" i="26"/>
  <c r="C13" i="28"/>
  <c r="E13" i="28" s="1"/>
  <c r="C229" i="16" s="1"/>
  <c r="C3" i="27"/>
  <c r="E3" i="27" s="1"/>
  <c r="C2" i="27"/>
  <c r="E2" i="27" s="1"/>
  <c r="C5" i="28"/>
  <c r="E5" i="28" s="1"/>
  <c r="C221" i="16" s="1"/>
  <c r="C13" i="27"/>
  <c r="E13" i="27" s="1"/>
  <c r="C12" i="27"/>
  <c r="E12" i="27" s="1"/>
  <c r="C216" i="16" s="1"/>
  <c r="C4" i="27"/>
  <c r="E4" i="27" s="1"/>
  <c r="E2" i="26"/>
  <c r="I25" i="26"/>
  <c r="E2" i="28"/>
  <c r="C200" i="16" l="1"/>
  <c r="C197" i="16"/>
  <c r="C218" i="16"/>
  <c r="C215" i="16"/>
  <c r="C198" i="16"/>
  <c r="C208" i="16"/>
  <c r="C211" i="16"/>
  <c r="C212" i="16"/>
  <c r="C204" i="16"/>
  <c r="C203" i="16"/>
  <c r="C205" i="16"/>
  <c r="I13" i="26"/>
  <c r="C195" i="16"/>
  <c r="C199" i="16"/>
  <c r="C196" i="16"/>
  <c r="C213" i="16"/>
  <c r="G13" i="30"/>
  <c r="G13" i="26"/>
  <c r="C207" i="16"/>
  <c r="G13" i="27"/>
  <c r="C210" i="16"/>
  <c r="C209" i="16"/>
  <c r="I13" i="27"/>
  <c r="C217" i="16"/>
  <c r="G13" i="28"/>
  <c r="C214" i="16"/>
  <c r="C194" i="16"/>
  <c r="C206" i="16"/>
  <c r="I13" i="28"/>
  <c r="C230" i="16"/>
  <c r="I13" i="30"/>
  <c r="H2" i="25" l="1"/>
  <c r="I2" i="25" s="1"/>
  <c r="I4" i="25" s="1"/>
  <c r="I6" i="25" s="1"/>
  <c r="H2" i="24"/>
  <c r="I2" i="24" s="1"/>
  <c r="I4" i="24" s="1"/>
  <c r="I6" i="24" s="1"/>
  <c r="H2" i="23"/>
  <c r="I2" i="23" s="1"/>
  <c r="I4" i="23" s="1"/>
  <c r="I6" i="23" s="1"/>
  <c r="H2" i="22"/>
  <c r="I2" i="22" s="1"/>
  <c r="I4" i="22" s="1"/>
  <c r="I6" i="22" s="1"/>
  <c r="H2" i="21"/>
  <c r="H25" i="25"/>
  <c r="B25" i="25"/>
  <c r="A25" i="25"/>
  <c r="B24" i="25"/>
  <c r="A24" i="25"/>
  <c r="B23" i="25"/>
  <c r="A23" i="25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D13" i="25"/>
  <c r="D12" i="25"/>
  <c r="D11" i="25"/>
  <c r="D10" i="25"/>
  <c r="D9" i="25"/>
  <c r="D8" i="25"/>
  <c r="D7" i="25"/>
  <c r="D6" i="25"/>
  <c r="D5" i="25"/>
  <c r="D4" i="25"/>
  <c r="D3" i="25"/>
  <c r="D2" i="25"/>
  <c r="H13" i="25" s="1"/>
  <c r="H25" i="24"/>
  <c r="B25" i="24"/>
  <c r="A25" i="24"/>
  <c r="B24" i="24"/>
  <c r="A24" i="24"/>
  <c r="B23" i="24"/>
  <c r="A23" i="24"/>
  <c r="B22" i="24"/>
  <c r="A22" i="24"/>
  <c r="B21" i="24"/>
  <c r="A21" i="24"/>
  <c r="B20" i="24"/>
  <c r="A20" i="24"/>
  <c r="B19" i="24"/>
  <c r="A19" i="24"/>
  <c r="B18" i="24"/>
  <c r="A18" i="24"/>
  <c r="B17" i="24"/>
  <c r="A17" i="24"/>
  <c r="B16" i="24"/>
  <c r="A16" i="24"/>
  <c r="B15" i="24"/>
  <c r="A15" i="24"/>
  <c r="B14" i="24"/>
  <c r="A14" i="24"/>
  <c r="D13" i="24"/>
  <c r="D12" i="24"/>
  <c r="D11" i="24"/>
  <c r="D10" i="24"/>
  <c r="D9" i="24"/>
  <c r="D8" i="24"/>
  <c r="D7" i="24"/>
  <c r="D6" i="24"/>
  <c r="D5" i="24"/>
  <c r="D4" i="24"/>
  <c r="D3" i="24"/>
  <c r="D2" i="24"/>
  <c r="H25" i="23"/>
  <c r="B25" i="23"/>
  <c r="A25" i="23"/>
  <c r="B24" i="23"/>
  <c r="A24" i="23"/>
  <c r="B23" i="23"/>
  <c r="A23" i="23"/>
  <c r="B22" i="23"/>
  <c r="A22" i="23"/>
  <c r="B21" i="23"/>
  <c r="A21" i="23"/>
  <c r="B20" i="23"/>
  <c r="A20" i="23"/>
  <c r="B19" i="23"/>
  <c r="A19" i="23"/>
  <c r="B18" i="23"/>
  <c r="A18" i="23"/>
  <c r="B17" i="23"/>
  <c r="A17" i="23"/>
  <c r="B16" i="23"/>
  <c r="A16" i="23"/>
  <c r="B15" i="23"/>
  <c r="A15" i="23"/>
  <c r="B14" i="23"/>
  <c r="A14" i="23"/>
  <c r="D13" i="23"/>
  <c r="D12" i="23"/>
  <c r="D11" i="23"/>
  <c r="D10" i="23"/>
  <c r="D9" i="23"/>
  <c r="D8" i="23"/>
  <c r="D7" i="23"/>
  <c r="D6" i="23"/>
  <c r="D5" i="23"/>
  <c r="D4" i="23"/>
  <c r="D3" i="23"/>
  <c r="D2" i="23"/>
  <c r="H25" i="22"/>
  <c r="B25" i="22"/>
  <c r="A25" i="22"/>
  <c r="B24" i="22"/>
  <c r="A24" i="22"/>
  <c r="B23" i="22"/>
  <c r="A23" i="22"/>
  <c r="B22" i="22"/>
  <c r="A22" i="22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D13" i="22"/>
  <c r="D12" i="22"/>
  <c r="D11" i="22"/>
  <c r="D10" i="22"/>
  <c r="D9" i="22"/>
  <c r="D8" i="22"/>
  <c r="D7" i="22"/>
  <c r="D6" i="22"/>
  <c r="D5" i="22"/>
  <c r="D4" i="22"/>
  <c r="D3" i="22"/>
  <c r="D2" i="22"/>
  <c r="H25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D13" i="21"/>
  <c r="D12" i="21"/>
  <c r="D11" i="21"/>
  <c r="D10" i="21"/>
  <c r="D9" i="21"/>
  <c r="D8" i="21"/>
  <c r="D7" i="21"/>
  <c r="D6" i="21"/>
  <c r="D5" i="21"/>
  <c r="D4" i="21"/>
  <c r="D3" i="21"/>
  <c r="D2" i="21"/>
  <c r="C25" i="22" l="1"/>
  <c r="E25" i="22" s="1"/>
  <c r="H13" i="21"/>
  <c r="H13" i="23"/>
  <c r="H13" i="22"/>
  <c r="H13" i="24"/>
  <c r="C25" i="24"/>
  <c r="E25" i="24" s="1"/>
  <c r="I2" i="21"/>
  <c r="I4" i="21" s="1"/>
  <c r="I6" i="21" s="1"/>
  <c r="C11" i="21" s="1"/>
  <c r="E11" i="21" s="1"/>
  <c r="C25" i="21"/>
  <c r="E25" i="21" s="1"/>
  <c r="C25" i="25"/>
  <c r="E25" i="25" s="1"/>
  <c r="C25" i="23"/>
  <c r="E25" i="23" s="1"/>
  <c r="C13" i="25"/>
  <c r="E13" i="25" s="1"/>
  <c r="C9" i="25"/>
  <c r="E9" i="25" s="1"/>
  <c r="C12" i="25"/>
  <c r="E12" i="25" s="1"/>
  <c r="C10" i="25"/>
  <c r="E10" i="25" s="1"/>
  <c r="C11" i="25"/>
  <c r="E11" i="25" s="1"/>
  <c r="C7" i="25"/>
  <c r="E7" i="25" s="1"/>
  <c r="C5" i="25"/>
  <c r="E5" i="25" s="1"/>
  <c r="C3" i="25"/>
  <c r="E3" i="25" s="1"/>
  <c r="C8" i="25"/>
  <c r="E8" i="25" s="1"/>
  <c r="C6" i="25"/>
  <c r="E6" i="25" s="1"/>
  <c r="C4" i="25"/>
  <c r="E4" i="25" s="1"/>
  <c r="C2" i="25"/>
  <c r="H4" i="25"/>
  <c r="H6" i="25" s="1"/>
  <c r="C14" i="25"/>
  <c r="C15" i="25"/>
  <c r="E15" i="25" s="1"/>
  <c r="C16" i="25"/>
  <c r="E16" i="25" s="1"/>
  <c r="C17" i="25"/>
  <c r="E17" i="25" s="1"/>
  <c r="C18" i="25"/>
  <c r="E18" i="25" s="1"/>
  <c r="C186" i="16" s="1"/>
  <c r="C19" i="25"/>
  <c r="E19" i="25" s="1"/>
  <c r="C20" i="25"/>
  <c r="E20" i="25" s="1"/>
  <c r="C21" i="25"/>
  <c r="E21" i="25" s="1"/>
  <c r="C189" i="16" s="1"/>
  <c r="C22" i="25"/>
  <c r="E22" i="25" s="1"/>
  <c r="C23" i="25"/>
  <c r="E23" i="25" s="1"/>
  <c r="C24" i="25"/>
  <c r="E24" i="25" s="1"/>
  <c r="C13" i="24"/>
  <c r="E13" i="24" s="1"/>
  <c r="C9" i="24"/>
  <c r="E9" i="24" s="1"/>
  <c r="C4" i="24"/>
  <c r="E4" i="24" s="1"/>
  <c r="C10" i="24"/>
  <c r="E10" i="24" s="1"/>
  <c r="C8" i="24"/>
  <c r="E8" i="24" s="1"/>
  <c r="C6" i="24"/>
  <c r="E6" i="24" s="1"/>
  <c r="C11" i="24"/>
  <c r="E11" i="24" s="1"/>
  <c r="C7" i="24"/>
  <c r="E7" i="24" s="1"/>
  <c r="C5" i="24"/>
  <c r="E5" i="24" s="1"/>
  <c r="C3" i="24"/>
  <c r="E3" i="24" s="1"/>
  <c r="C12" i="24"/>
  <c r="E12" i="24" s="1"/>
  <c r="C2" i="24"/>
  <c r="H4" i="24"/>
  <c r="H6" i="24" s="1"/>
  <c r="C14" i="24"/>
  <c r="C15" i="24"/>
  <c r="E15" i="24" s="1"/>
  <c r="C16" i="24"/>
  <c r="E16" i="24" s="1"/>
  <c r="C17" i="24"/>
  <c r="E17" i="24" s="1"/>
  <c r="C18" i="24"/>
  <c r="E18" i="24" s="1"/>
  <c r="C19" i="24"/>
  <c r="E19" i="24" s="1"/>
  <c r="C20" i="24"/>
  <c r="E20" i="24" s="1"/>
  <c r="C21" i="24"/>
  <c r="E21" i="24" s="1"/>
  <c r="C22" i="24"/>
  <c r="E22" i="24" s="1"/>
  <c r="C23" i="24"/>
  <c r="E23" i="24" s="1"/>
  <c r="C24" i="24"/>
  <c r="E24" i="24" s="1"/>
  <c r="C13" i="23"/>
  <c r="E13" i="23" s="1"/>
  <c r="C9" i="23"/>
  <c r="E9" i="23" s="1"/>
  <c r="C10" i="23"/>
  <c r="E10" i="23" s="1"/>
  <c r="C11" i="23"/>
  <c r="E11" i="23" s="1"/>
  <c r="C7" i="23"/>
  <c r="E7" i="23" s="1"/>
  <c r="C5" i="23"/>
  <c r="E5" i="23" s="1"/>
  <c r="C3" i="23"/>
  <c r="E3" i="23" s="1"/>
  <c r="C12" i="23"/>
  <c r="E12" i="23" s="1"/>
  <c r="C8" i="23"/>
  <c r="E8" i="23" s="1"/>
  <c r="C6" i="23"/>
  <c r="E6" i="23" s="1"/>
  <c r="C4" i="23"/>
  <c r="E4" i="23" s="1"/>
  <c r="C2" i="23"/>
  <c r="H4" i="23"/>
  <c r="H6" i="23" s="1"/>
  <c r="C14" i="23"/>
  <c r="C15" i="23"/>
  <c r="E15" i="23" s="1"/>
  <c r="C16" i="23"/>
  <c r="E16" i="23" s="1"/>
  <c r="C17" i="23"/>
  <c r="E17" i="23" s="1"/>
  <c r="C18" i="23"/>
  <c r="E18" i="23" s="1"/>
  <c r="C19" i="23"/>
  <c r="E19" i="23" s="1"/>
  <c r="C20" i="23"/>
  <c r="E20" i="23" s="1"/>
  <c r="C21" i="23"/>
  <c r="E21" i="23" s="1"/>
  <c r="C22" i="23"/>
  <c r="E22" i="23" s="1"/>
  <c r="C23" i="23"/>
  <c r="E23" i="23" s="1"/>
  <c r="C24" i="23"/>
  <c r="E24" i="23" s="1"/>
  <c r="C13" i="22"/>
  <c r="E13" i="22" s="1"/>
  <c r="C9" i="22"/>
  <c r="E9" i="22" s="1"/>
  <c r="C8" i="22"/>
  <c r="E8" i="22" s="1"/>
  <c r="C2" i="22"/>
  <c r="C10" i="22"/>
  <c r="E10" i="22" s="1"/>
  <c r="C12" i="22"/>
  <c r="E12" i="22" s="1"/>
  <c r="C4" i="22"/>
  <c r="E4" i="22" s="1"/>
  <c r="C11" i="22"/>
  <c r="E11" i="22" s="1"/>
  <c r="C7" i="22"/>
  <c r="E7" i="22" s="1"/>
  <c r="C5" i="22"/>
  <c r="E5" i="22" s="1"/>
  <c r="C3" i="22"/>
  <c r="E3" i="22" s="1"/>
  <c r="C6" i="22"/>
  <c r="E6" i="22" s="1"/>
  <c r="H4" i="22"/>
  <c r="H6" i="22" s="1"/>
  <c r="C14" i="22"/>
  <c r="C15" i="22"/>
  <c r="E15" i="22" s="1"/>
  <c r="C16" i="22"/>
  <c r="E16" i="22" s="1"/>
  <c r="C17" i="22"/>
  <c r="E17" i="22" s="1"/>
  <c r="C18" i="22"/>
  <c r="E18" i="22" s="1"/>
  <c r="C19" i="22"/>
  <c r="E19" i="22" s="1"/>
  <c r="C20" i="22"/>
  <c r="E20" i="22" s="1"/>
  <c r="C21" i="22"/>
  <c r="E21" i="22" s="1"/>
  <c r="C22" i="22"/>
  <c r="E22" i="22" s="1"/>
  <c r="C23" i="22"/>
  <c r="E23" i="22" s="1"/>
  <c r="C24" i="22"/>
  <c r="E24" i="22" s="1"/>
  <c r="H4" i="21"/>
  <c r="H6" i="21" s="1"/>
  <c r="C14" i="21"/>
  <c r="C15" i="21"/>
  <c r="E15" i="21" s="1"/>
  <c r="C16" i="21"/>
  <c r="E16" i="21" s="1"/>
  <c r="C17" i="21"/>
  <c r="E17" i="21" s="1"/>
  <c r="C18" i="21"/>
  <c r="E18" i="21" s="1"/>
  <c r="C19" i="21"/>
  <c r="E19" i="21" s="1"/>
  <c r="C20" i="21"/>
  <c r="E20" i="21" s="1"/>
  <c r="C21" i="21"/>
  <c r="E21" i="21" s="1"/>
  <c r="C22" i="21"/>
  <c r="E22" i="21" s="1"/>
  <c r="C23" i="21"/>
  <c r="E23" i="21" s="1"/>
  <c r="C24" i="21"/>
  <c r="E24" i="21" s="1"/>
  <c r="C188" i="16" l="1"/>
  <c r="C183" i="16"/>
  <c r="C159" i="16"/>
  <c r="C147" i="16"/>
  <c r="C167" i="16"/>
  <c r="C193" i="16"/>
  <c r="C190" i="16"/>
  <c r="C5" i="21"/>
  <c r="E5" i="21" s="1"/>
  <c r="C137" i="16" s="1"/>
  <c r="C2" i="21"/>
  <c r="E2" i="21" s="1"/>
  <c r="C6" i="21"/>
  <c r="E6" i="21" s="1"/>
  <c r="C138" i="16" s="1"/>
  <c r="C8" i="21"/>
  <c r="E8" i="21" s="1"/>
  <c r="C140" i="16" s="1"/>
  <c r="C10" i="21"/>
  <c r="E10" i="21" s="1"/>
  <c r="C9" i="21"/>
  <c r="E9" i="21" s="1"/>
  <c r="C141" i="16" s="1"/>
  <c r="C13" i="21"/>
  <c r="E13" i="21" s="1"/>
  <c r="C145" i="16" s="1"/>
  <c r="C155" i="16"/>
  <c r="C171" i="16"/>
  <c r="C191" i="16"/>
  <c r="C150" i="16"/>
  <c r="C192" i="16"/>
  <c r="C184" i="16"/>
  <c r="C187" i="16"/>
  <c r="C185" i="16"/>
  <c r="C163" i="16"/>
  <c r="C162" i="16"/>
  <c r="C174" i="16"/>
  <c r="C157" i="16"/>
  <c r="C179" i="16"/>
  <c r="C178" i="16"/>
  <c r="C151" i="16"/>
  <c r="C175" i="16"/>
  <c r="C7" i="21"/>
  <c r="E7" i="21" s="1"/>
  <c r="C139" i="16" s="1"/>
  <c r="C12" i="21"/>
  <c r="E12" i="21" s="1"/>
  <c r="C144" i="16" s="1"/>
  <c r="C153" i="16"/>
  <c r="C149" i="16"/>
  <c r="C165" i="16"/>
  <c r="C161" i="16"/>
  <c r="C177" i="16"/>
  <c r="C156" i="16"/>
  <c r="C154" i="16"/>
  <c r="C166" i="16"/>
  <c r="C173" i="16"/>
  <c r="C152" i="16"/>
  <c r="C148" i="16"/>
  <c r="C168" i="16"/>
  <c r="C164" i="16"/>
  <c r="C160" i="16"/>
  <c r="C180" i="16"/>
  <c r="C176" i="16"/>
  <c r="C172" i="16"/>
  <c r="C169" i="16"/>
  <c r="C181" i="16"/>
  <c r="C142" i="16"/>
  <c r="C143" i="16"/>
  <c r="C3" i="21"/>
  <c r="E3" i="21" s="1"/>
  <c r="C4" i="21"/>
  <c r="E4" i="21" s="1"/>
  <c r="G13" i="25"/>
  <c r="E2" i="25"/>
  <c r="I13" i="25" s="1"/>
  <c r="E14" i="25"/>
  <c r="G25" i="25"/>
  <c r="G13" i="24"/>
  <c r="E2" i="24"/>
  <c r="I13" i="24" s="1"/>
  <c r="G25" i="24"/>
  <c r="E14" i="24"/>
  <c r="G13" i="23"/>
  <c r="E2" i="23"/>
  <c r="I13" i="23" s="1"/>
  <c r="G25" i="23"/>
  <c r="E14" i="23"/>
  <c r="G13" i="22"/>
  <c r="E2" i="22"/>
  <c r="I13" i="22" s="1"/>
  <c r="E14" i="22"/>
  <c r="G25" i="22"/>
  <c r="G25" i="21"/>
  <c r="E14" i="21"/>
  <c r="I25" i="25" l="1"/>
  <c r="C182" i="16"/>
  <c r="C170" i="16"/>
  <c r="I25" i="23"/>
  <c r="C158" i="16"/>
  <c r="I25" i="24"/>
  <c r="I25" i="22"/>
  <c r="C146" i="16"/>
  <c r="I13" i="21"/>
  <c r="C135" i="16"/>
  <c r="G13" i="21"/>
  <c r="I25" i="21"/>
  <c r="C134" i="16"/>
  <c r="C136" i="16"/>
  <c r="H2" i="6" l="1"/>
  <c r="H2" i="5"/>
  <c r="H2" i="4"/>
  <c r="H2" i="3"/>
  <c r="H2" i="10"/>
  <c r="H2" i="14"/>
  <c r="H2" i="13"/>
  <c r="H2" i="12"/>
  <c r="I2" i="12" s="1"/>
  <c r="C2" i="20"/>
  <c r="C3" i="20" s="1"/>
  <c r="C4" i="20" s="1"/>
  <c r="C5" i="20" s="1"/>
  <c r="A5" i="20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H2" i="8"/>
  <c r="C6" i="20" l="1"/>
  <c r="H2" i="7"/>
  <c r="H25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D13" i="12"/>
  <c r="D12" i="12"/>
  <c r="D11" i="12"/>
  <c r="D10" i="12"/>
  <c r="D9" i="12"/>
  <c r="D8" i="12"/>
  <c r="D7" i="12"/>
  <c r="D6" i="12"/>
  <c r="D5" i="12"/>
  <c r="D4" i="12"/>
  <c r="D3" i="12"/>
  <c r="C25" i="12"/>
  <c r="E25" i="12" s="1"/>
  <c r="D2" i="12"/>
  <c r="H13" i="12" s="1"/>
  <c r="H25" i="13"/>
  <c r="B25" i="13"/>
  <c r="A25" i="13"/>
  <c r="B24" i="13"/>
  <c r="A24" i="13"/>
  <c r="B23" i="13"/>
  <c r="A23" i="13"/>
  <c r="B22" i="13"/>
  <c r="A22" i="13"/>
  <c r="B21" i="13"/>
  <c r="A21" i="13"/>
  <c r="B20" i="13"/>
  <c r="A20" i="13"/>
  <c r="B19" i="13"/>
  <c r="A19" i="13"/>
  <c r="B18" i="13"/>
  <c r="A18" i="13"/>
  <c r="B17" i="13"/>
  <c r="A17" i="13"/>
  <c r="B16" i="13"/>
  <c r="A16" i="13"/>
  <c r="B15" i="13"/>
  <c r="A15" i="13"/>
  <c r="B14" i="13"/>
  <c r="A14" i="13"/>
  <c r="D13" i="13"/>
  <c r="D12" i="13"/>
  <c r="D11" i="13"/>
  <c r="D10" i="13"/>
  <c r="D9" i="13"/>
  <c r="D8" i="13"/>
  <c r="D7" i="13"/>
  <c r="D6" i="13"/>
  <c r="D5" i="13"/>
  <c r="D4" i="13"/>
  <c r="D3" i="13"/>
  <c r="I2" i="13"/>
  <c r="I4" i="13" s="1"/>
  <c r="I6" i="13" s="1"/>
  <c r="C25" i="13"/>
  <c r="E25" i="13" s="1"/>
  <c r="D2" i="13"/>
  <c r="H25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D13" i="14"/>
  <c r="D12" i="14"/>
  <c r="D11" i="14"/>
  <c r="D10" i="14"/>
  <c r="D9" i="14"/>
  <c r="D8" i="14"/>
  <c r="D7" i="14"/>
  <c r="D6" i="14"/>
  <c r="D5" i="14"/>
  <c r="D4" i="14"/>
  <c r="D3" i="14"/>
  <c r="C25" i="14"/>
  <c r="E25" i="14" s="1"/>
  <c r="D2" i="14"/>
  <c r="H25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D13" i="10"/>
  <c r="D12" i="10"/>
  <c r="D11" i="10"/>
  <c r="D10" i="10"/>
  <c r="D9" i="10"/>
  <c r="D8" i="10"/>
  <c r="D7" i="10"/>
  <c r="D6" i="10"/>
  <c r="D5" i="10"/>
  <c r="D4" i="10"/>
  <c r="D3" i="10"/>
  <c r="I2" i="10"/>
  <c r="I4" i="10" s="1"/>
  <c r="I6" i="10" s="1"/>
  <c r="C25" i="10"/>
  <c r="E25" i="10" s="1"/>
  <c r="D2" i="10"/>
  <c r="H13" i="10" s="1"/>
  <c r="H13" i="13" l="1"/>
  <c r="H13" i="14"/>
  <c r="C7" i="20"/>
  <c r="I4" i="12"/>
  <c r="I6" i="12" s="1"/>
  <c r="H4" i="12"/>
  <c r="H6" i="12" s="1"/>
  <c r="C14" i="12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13" i="13"/>
  <c r="E13" i="13" s="1"/>
  <c r="C9" i="13"/>
  <c r="E9" i="13" s="1"/>
  <c r="C12" i="13"/>
  <c r="E12" i="13" s="1"/>
  <c r="C8" i="13"/>
  <c r="E8" i="13" s="1"/>
  <c r="C4" i="13"/>
  <c r="E4" i="13" s="1"/>
  <c r="C10" i="13"/>
  <c r="E10" i="13" s="1"/>
  <c r="C6" i="13"/>
  <c r="E6" i="13" s="1"/>
  <c r="C2" i="13"/>
  <c r="C11" i="13"/>
  <c r="E11" i="13" s="1"/>
  <c r="C7" i="13"/>
  <c r="E7" i="13" s="1"/>
  <c r="C5" i="13"/>
  <c r="E5" i="13" s="1"/>
  <c r="C3" i="13"/>
  <c r="E3" i="13" s="1"/>
  <c r="H4" i="13"/>
  <c r="H6" i="13" s="1"/>
  <c r="C14" i="13"/>
  <c r="C15" i="13"/>
  <c r="E15" i="13" s="1"/>
  <c r="C16" i="13"/>
  <c r="E16" i="13" s="1"/>
  <c r="C17" i="13"/>
  <c r="E17" i="13" s="1"/>
  <c r="C18" i="13"/>
  <c r="E18" i="13" s="1"/>
  <c r="C19" i="13"/>
  <c r="E19" i="13" s="1"/>
  <c r="C20" i="13"/>
  <c r="E20" i="13" s="1"/>
  <c r="C21" i="13"/>
  <c r="E21" i="13" s="1"/>
  <c r="C22" i="13"/>
  <c r="E22" i="13" s="1"/>
  <c r="C23" i="13"/>
  <c r="E23" i="13" s="1"/>
  <c r="C24" i="13"/>
  <c r="E24" i="13" s="1"/>
  <c r="I2" i="14"/>
  <c r="I4" i="14" s="1"/>
  <c r="I6" i="14" s="1"/>
  <c r="H4" i="14"/>
  <c r="H6" i="14" s="1"/>
  <c r="C14" i="14"/>
  <c r="C15" i="14"/>
  <c r="E15" i="14" s="1"/>
  <c r="C16" i="14"/>
  <c r="E16" i="14" s="1"/>
  <c r="C17" i="14"/>
  <c r="E17" i="14" s="1"/>
  <c r="C18" i="14"/>
  <c r="E18" i="14" s="1"/>
  <c r="C19" i="14"/>
  <c r="E19" i="14" s="1"/>
  <c r="C20" i="14"/>
  <c r="E20" i="14" s="1"/>
  <c r="C21" i="14"/>
  <c r="E21" i="14" s="1"/>
  <c r="C22" i="14"/>
  <c r="E22" i="14" s="1"/>
  <c r="C23" i="14"/>
  <c r="E23" i="14" s="1"/>
  <c r="C24" i="14"/>
  <c r="E24" i="14" s="1"/>
  <c r="C13" i="10"/>
  <c r="E13" i="10" s="1"/>
  <c r="C9" i="10"/>
  <c r="E9" i="10" s="1"/>
  <c r="C2" i="10"/>
  <c r="C10" i="10"/>
  <c r="E10" i="10" s="1"/>
  <c r="C11" i="10"/>
  <c r="E11" i="10" s="1"/>
  <c r="C7" i="10"/>
  <c r="E7" i="10" s="1"/>
  <c r="C5" i="10"/>
  <c r="E5" i="10" s="1"/>
  <c r="C3" i="10"/>
  <c r="E3" i="10" s="1"/>
  <c r="C12" i="10"/>
  <c r="E12" i="10" s="1"/>
  <c r="C8" i="10"/>
  <c r="E8" i="10" s="1"/>
  <c r="C6" i="10"/>
  <c r="E6" i="10" s="1"/>
  <c r="C4" i="10"/>
  <c r="E4" i="10" s="1"/>
  <c r="H4" i="10"/>
  <c r="H6" i="10" s="1"/>
  <c r="C14" i="10"/>
  <c r="C15" i="10"/>
  <c r="E15" i="10" s="1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22" i="10"/>
  <c r="E22" i="10" s="1"/>
  <c r="C23" i="10"/>
  <c r="E23" i="10" s="1"/>
  <c r="C24" i="10"/>
  <c r="E24" i="10" s="1"/>
  <c r="I2" i="4"/>
  <c r="I4" i="4" s="1"/>
  <c r="C8" i="20" l="1"/>
  <c r="G25" i="12"/>
  <c r="E14" i="12"/>
  <c r="I25" i="12" s="1"/>
  <c r="C13" i="12"/>
  <c r="E13" i="12" s="1"/>
  <c r="C25" i="16" s="1"/>
  <c r="C9" i="12"/>
  <c r="E9" i="12" s="1"/>
  <c r="C21" i="16" s="1"/>
  <c r="C10" i="12"/>
  <c r="E10" i="12" s="1"/>
  <c r="C22" i="16" s="1"/>
  <c r="C11" i="12"/>
  <c r="E11" i="12" s="1"/>
  <c r="C23" i="16" s="1"/>
  <c r="C7" i="12"/>
  <c r="E7" i="12" s="1"/>
  <c r="C19" i="16" s="1"/>
  <c r="C5" i="12"/>
  <c r="E5" i="12" s="1"/>
  <c r="C17" i="16" s="1"/>
  <c r="C3" i="12"/>
  <c r="E3" i="12" s="1"/>
  <c r="C15" i="16" s="1"/>
  <c r="C12" i="12"/>
  <c r="E12" i="12" s="1"/>
  <c r="C24" i="16" s="1"/>
  <c r="C8" i="12"/>
  <c r="E8" i="12" s="1"/>
  <c r="C20" i="16" s="1"/>
  <c r="C6" i="12"/>
  <c r="E6" i="12" s="1"/>
  <c r="C18" i="16" s="1"/>
  <c r="C4" i="12"/>
  <c r="E4" i="12" s="1"/>
  <c r="C16" i="16" s="1"/>
  <c r="C2" i="12"/>
  <c r="G13" i="13"/>
  <c r="E2" i="13"/>
  <c r="G25" i="13"/>
  <c r="E14" i="13"/>
  <c r="G25" i="14"/>
  <c r="E14" i="14"/>
  <c r="C13" i="14"/>
  <c r="E13" i="14" s="1"/>
  <c r="C9" i="14"/>
  <c r="E9" i="14" s="1"/>
  <c r="C33" i="16" s="1"/>
  <c r="C10" i="14"/>
  <c r="E10" i="14" s="1"/>
  <c r="C34" i="16" s="1"/>
  <c r="C3" i="14"/>
  <c r="E3" i="14" s="1"/>
  <c r="C27" i="16" s="1"/>
  <c r="C11" i="14"/>
  <c r="E11" i="14" s="1"/>
  <c r="C35" i="16" s="1"/>
  <c r="C7" i="14"/>
  <c r="E7" i="14" s="1"/>
  <c r="C31" i="16" s="1"/>
  <c r="C5" i="14"/>
  <c r="E5" i="14" s="1"/>
  <c r="C29" i="16" s="1"/>
  <c r="C12" i="14"/>
  <c r="E12" i="14" s="1"/>
  <c r="C36" i="16" s="1"/>
  <c r="C8" i="14"/>
  <c r="E8" i="14" s="1"/>
  <c r="C32" i="16" s="1"/>
  <c r="C6" i="14"/>
  <c r="E6" i="14" s="1"/>
  <c r="C30" i="16" s="1"/>
  <c r="C4" i="14"/>
  <c r="E4" i="14" s="1"/>
  <c r="C28" i="16" s="1"/>
  <c r="C2" i="14"/>
  <c r="G13" i="10"/>
  <c r="E2" i="10"/>
  <c r="I13" i="10" s="1"/>
  <c r="G25" i="10"/>
  <c r="E14" i="10"/>
  <c r="I25" i="10" s="1"/>
  <c r="H25" i="8"/>
  <c r="D13" i="8"/>
  <c r="D12" i="8"/>
  <c r="D11" i="8"/>
  <c r="D10" i="8"/>
  <c r="D9" i="8"/>
  <c r="D8" i="8"/>
  <c r="D7" i="8"/>
  <c r="D6" i="8"/>
  <c r="D5" i="8"/>
  <c r="D4" i="8"/>
  <c r="D3" i="8"/>
  <c r="D2" i="8"/>
  <c r="H25" i="7"/>
  <c r="D13" i="7"/>
  <c r="D12" i="7"/>
  <c r="D11" i="7"/>
  <c r="D10" i="7"/>
  <c r="D9" i="7"/>
  <c r="D8" i="7"/>
  <c r="D7" i="7"/>
  <c r="D6" i="7"/>
  <c r="D5" i="7"/>
  <c r="D4" i="7"/>
  <c r="D3" i="7"/>
  <c r="D2" i="7"/>
  <c r="H25" i="6"/>
  <c r="D13" i="6"/>
  <c r="D12" i="6"/>
  <c r="D11" i="6"/>
  <c r="D10" i="6"/>
  <c r="D9" i="6"/>
  <c r="D8" i="6"/>
  <c r="D7" i="6"/>
  <c r="D6" i="6"/>
  <c r="D5" i="6"/>
  <c r="D4" i="6"/>
  <c r="D3" i="6"/>
  <c r="D2" i="6"/>
  <c r="H25" i="5"/>
  <c r="D13" i="5"/>
  <c r="D12" i="5"/>
  <c r="D11" i="5"/>
  <c r="D10" i="5"/>
  <c r="D9" i="5"/>
  <c r="D8" i="5"/>
  <c r="D7" i="5"/>
  <c r="D6" i="5"/>
  <c r="D5" i="5"/>
  <c r="D4" i="5"/>
  <c r="D3" i="5"/>
  <c r="D2" i="5"/>
  <c r="H25" i="4"/>
  <c r="D13" i="4"/>
  <c r="D12" i="4"/>
  <c r="D11" i="4"/>
  <c r="D10" i="4"/>
  <c r="D9" i="4"/>
  <c r="D8" i="4"/>
  <c r="D7" i="4"/>
  <c r="D6" i="4"/>
  <c r="D5" i="4"/>
  <c r="D4" i="4"/>
  <c r="D3" i="4"/>
  <c r="D2" i="4"/>
  <c r="H25" i="3"/>
  <c r="D13" i="3"/>
  <c r="D12" i="3"/>
  <c r="D11" i="3"/>
  <c r="D10" i="3"/>
  <c r="D9" i="3"/>
  <c r="D8" i="3"/>
  <c r="D7" i="3"/>
  <c r="D6" i="3"/>
  <c r="D5" i="3"/>
  <c r="D4" i="3"/>
  <c r="D3" i="3"/>
  <c r="D2" i="3"/>
  <c r="C47" i="16" l="1"/>
  <c r="H13" i="3"/>
  <c r="C40" i="16"/>
  <c r="C37" i="16"/>
  <c r="C49" i="16"/>
  <c r="C45" i="16"/>
  <c r="C44" i="16"/>
  <c r="I25" i="14"/>
  <c r="I13" i="13"/>
  <c r="C42" i="16"/>
  <c r="C39" i="16"/>
  <c r="C48" i="16"/>
  <c r="C46" i="16"/>
  <c r="C43" i="16"/>
  <c r="C41" i="16"/>
  <c r="I25" i="13"/>
  <c r="G13" i="12"/>
  <c r="E2" i="12"/>
  <c r="I13" i="12" s="1"/>
  <c r="G13" i="14"/>
  <c r="E2" i="14"/>
  <c r="H13" i="7"/>
  <c r="H13" i="5"/>
  <c r="H13" i="6"/>
  <c r="H13" i="4"/>
  <c r="H13" i="8"/>
  <c r="C14" i="16" l="1"/>
  <c r="I13" i="14"/>
  <c r="C26" i="16"/>
  <c r="C38" i="16"/>
  <c r="C24" i="6" l="1"/>
  <c r="E24" i="6" s="1"/>
  <c r="C21" i="6"/>
  <c r="E21" i="6" s="1"/>
  <c r="C16" i="6"/>
  <c r="E16" i="6" s="1"/>
  <c r="I2" i="6"/>
  <c r="I4" i="6" s="1"/>
  <c r="I6" i="6" s="1"/>
  <c r="C23" i="6"/>
  <c r="E23" i="6" s="1"/>
  <c r="C18" i="6"/>
  <c r="E18" i="6" s="1"/>
  <c r="C15" i="6"/>
  <c r="E15" i="6" s="1"/>
  <c r="H4" i="6"/>
  <c r="H6" i="6" s="1"/>
  <c r="C22" i="6"/>
  <c r="E22" i="6" s="1"/>
  <c r="C14" i="6"/>
  <c r="C25" i="6"/>
  <c r="E25" i="6" s="1"/>
  <c r="C20" i="6"/>
  <c r="E20" i="6" s="1"/>
  <c r="C17" i="6"/>
  <c r="E17" i="6" s="1"/>
  <c r="C19" i="6"/>
  <c r="E19" i="6" s="1"/>
  <c r="C24" i="4"/>
  <c r="E24" i="4" s="1"/>
  <c r="C21" i="4"/>
  <c r="E21" i="4" s="1"/>
  <c r="C16" i="4"/>
  <c r="E16" i="4" s="1"/>
  <c r="C22" i="4"/>
  <c r="E22" i="4" s="1"/>
  <c r="I6" i="4"/>
  <c r="C23" i="4"/>
  <c r="E23" i="4" s="1"/>
  <c r="C18" i="4"/>
  <c r="E18" i="4" s="1"/>
  <c r="C15" i="4"/>
  <c r="E15" i="4" s="1"/>
  <c r="C19" i="4"/>
  <c r="E19" i="4" s="1"/>
  <c r="C14" i="4"/>
  <c r="C25" i="4"/>
  <c r="E25" i="4" s="1"/>
  <c r="C20" i="4"/>
  <c r="E20" i="4" s="1"/>
  <c r="C17" i="4"/>
  <c r="E17" i="4" s="1"/>
  <c r="H4" i="4"/>
  <c r="H6" i="4" s="1"/>
  <c r="C14" i="3"/>
  <c r="I2" i="3"/>
  <c r="I4" i="3" s="1"/>
  <c r="I6" i="3" s="1"/>
  <c r="C25" i="3"/>
  <c r="E25" i="3" s="1"/>
  <c r="C21" i="3"/>
  <c r="E21" i="3" s="1"/>
  <c r="C17" i="3"/>
  <c r="E17" i="3" s="1"/>
  <c r="H4" i="3"/>
  <c r="H6" i="3" s="1"/>
  <c r="C22" i="3"/>
  <c r="E22" i="3" s="1"/>
  <c r="C24" i="3"/>
  <c r="E24" i="3" s="1"/>
  <c r="C20" i="3"/>
  <c r="E20" i="3" s="1"/>
  <c r="C16" i="3"/>
  <c r="E16" i="3" s="1"/>
  <c r="C18" i="3"/>
  <c r="E18" i="3" s="1"/>
  <c r="C23" i="3"/>
  <c r="E23" i="3" s="1"/>
  <c r="C19" i="3"/>
  <c r="E19" i="3" s="1"/>
  <c r="C15" i="3"/>
  <c r="E15" i="3" s="1"/>
  <c r="H4" i="7"/>
  <c r="H6" i="7" s="1"/>
  <c r="C25" i="7"/>
  <c r="E25" i="7" s="1"/>
  <c r="C20" i="7"/>
  <c r="E20" i="7" s="1"/>
  <c r="C17" i="7"/>
  <c r="E17" i="7" s="1"/>
  <c r="C15" i="7"/>
  <c r="E15" i="7" s="1"/>
  <c r="C22" i="7"/>
  <c r="E22" i="7" s="1"/>
  <c r="C19" i="7"/>
  <c r="E19" i="7" s="1"/>
  <c r="C14" i="7"/>
  <c r="C23" i="7"/>
  <c r="E23" i="7" s="1"/>
  <c r="C18" i="7"/>
  <c r="E18" i="7" s="1"/>
  <c r="C24" i="7"/>
  <c r="E24" i="7" s="1"/>
  <c r="C21" i="7"/>
  <c r="E21" i="7" s="1"/>
  <c r="C16" i="7"/>
  <c r="E16" i="7" s="1"/>
  <c r="I2" i="7"/>
  <c r="I4" i="7" s="1"/>
  <c r="I6" i="7" s="1"/>
  <c r="C2" i="3" l="1"/>
  <c r="C12" i="3"/>
  <c r="C8" i="3"/>
  <c r="C4" i="3"/>
  <c r="C5" i="3"/>
  <c r="C11" i="3"/>
  <c r="C7" i="3"/>
  <c r="C3" i="3"/>
  <c r="C13" i="3"/>
  <c r="C9" i="3"/>
  <c r="C10" i="3"/>
  <c r="C6" i="3"/>
  <c r="G25" i="3"/>
  <c r="E14" i="7"/>
  <c r="G25" i="7"/>
  <c r="E14" i="6"/>
  <c r="G25" i="6"/>
  <c r="C13" i="7"/>
  <c r="E13" i="7" s="1"/>
  <c r="C3" i="7"/>
  <c r="E3" i="7" s="1"/>
  <c r="C2" i="7"/>
  <c r="C10" i="7"/>
  <c r="E10" i="7" s="1"/>
  <c r="C8" i="7"/>
  <c r="E8" i="7" s="1"/>
  <c r="C11" i="7"/>
  <c r="E11" i="7" s="1"/>
  <c r="C6" i="7"/>
  <c r="E6" i="7" s="1"/>
  <c r="C7" i="7"/>
  <c r="E7" i="7" s="1"/>
  <c r="C5" i="7"/>
  <c r="E5" i="7" s="1"/>
  <c r="C9" i="7"/>
  <c r="E9" i="7" s="1"/>
  <c r="C4" i="7"/>
  <c r="E4" i="7" s="1"/>
  <c r="C12" i="7"/>
  <c r="E12" i="7" s="1"/>
  <c r="E14" i="4"/>
  <c r="G25" i="4"/>
  <c r="C10" i="6"/>
  <c r="E10" i="6" s="1"/>
  <c r="C3" i="6"/>
  <c r="E3" i="6" s="1"/>
  <c r="C4" i="6"/>
  <c r="E4" i="6" s="1"/>
  <c r="C5" i="6"/>
  <c r="E5" i="6" s="1"/>
  <c r="C11" i="6"/>
  <c r="E11" i="6" s="1"/>
  <c r="C12" i="6"/>
  <c r="E12" i="6" s="1"/>
  <c r="C2" i="6"/>
  <c r="C13" i="6"/>
  <c r="E13" i="6" s="1"/>
  <c r="C7" i="6"/>
  <c r="E7" i="6" s="1"/>
  <c r="C8" i="6"/>
  <c r="E8" i="6" s="1"/>
  <c r="C9" i="6"/>
  <c r="E9" i="6" s="1"/>
  <c r="C6" i="6"/>
  <c r="E6" i="6" s="1"/>
  <c r="C23" i="5"/>
  <c r="E23" i="5" s="1"/>
  <c r="C20" i="5"/>
  <c r="E20" i="5" s="1"/>
  <c r="C15" i="5"/>
  <c r="E15" i="5" s="1"/>
  <c r="H4" i="5"/>
  <c r="H6" i="5" s="1"/>
  <c r="C18" i="5"/>
  <c r="E18" i="5" s="1"/>
  <c r="C25" i="5"/>
  <c r="E25" i="5" s="1"/>
  <c r="C22" i="5"/>
  <c r="E22" i="5" s="1"/>
  <c r="C17" i="5"/>
  <c r="E17" i="5" s="1"/>
  <c r="C14" i="5"/>
  <c r="C21" i="5"/>
  <c r="E21" i="5" s="1"/>
  <c r="C24" i="5"/>
  <c r="E24" i="5" s="1"/>
  <c r="C19" i="5"/>
  <c r="E19" i="5" s="1"/>
  <c r="C16" i="5"/>
  <c r="E16" i="5" s="1"/>
  <c r="I2" i="5"/>
  <c r="I4" i="5" s="1"/>
  <c r="I6" i="5" s="1"/>
  <c r="C10" i="4"/>
  <c r="E10" i="4" s="1"/>
  <c r="C6" i="4"/>
  <c r="E6" i="4" s="1"/>
  <c r="C7" i="4"/>
  <c r="E7" i="4" s="1"/>
  <c r="C8" i="4"/>
  <c r="E8" i="4" s="1"/>
  <c r="C11" i="4"/>
  <c r="E11" i="4" s="1"/>
  <c r="C4" i="4"/>
  <c r="E4" i="4" s="1"/>
  <c r="C5" i="4"/>
  <c r="E5" i="4" s="1"/>
  <c r="C12" i="4"/>
  <c r="E12" i="4" s="1"/>
  <c r="C2" i="4"/>
  <c r="C3" i="4"/>
  <c r="E3" i="4" s="1"/>
  <c r="C9" i="4"/>
  <c r="E9" i="4" s="1"/>
  <c r="C13" i="4"/>
  <c r="E13" i="4" s="1"/>
  <c r="H4" i="8"/>
  <c r="H6" i="8" s="1"/>
  <c r="C25" i="8"/>
  <c r="E25" i="8" s="1"/>
  <c r="C21" i="8"/>
  <c r="E21" i="8" s="1"/>
  <c r="C17" i="8"/>
  <c r="E17" i="8" s="1"/>
  <c r="C24" i="8"/>
  <c r="E24" i="8" s="1"/>
  <c r="C20" i="8"/>
  <c r="E20" i="8" s="1"/>
  <c r="C16" i="8"/>
  <c r="E16" i="8" s="1"/>
  <c r="C22" i="8"/>
  <c r="E22" i="8" s="1"/>
  <c r="C14" i="8"/>
  <c r="C23" i="8"/>
  <c r="E23" i="8" s="1"/>
  <c r="C19" i="8"/>
  <c r="E19" i="8" s="1"/>
  <c r="C15" i="8"/>
  <c r="E15" i="8" s="1"/>
  <c r="C18" i="8"/>
  <c r="E18" i="8" s="1"/>
  <c r="I2" i="8"/>
  <c r="I4" i="8" s="1"/>
  <c r="I6" i="8" s="1"/>
  <c r="C99" i="16" l="1"/>
  <c r="C100" i="16"/>
  <c r="C103" i="16"/>
  <c r="C107" i="16"/>
  <c r="C106" i="16"/>
  <c r="C109" i="16"/>
  <c r="C101" i="16"/>
  <c r="C105" i="16"/>
  <c r="C104" i="16"/>
  <c r="C108" i="16"/>
  <c r="C102" i="16"/>
  <c r="I25" i="4"/>
  <c r="E2" i="7"/>
  <c r="G13" i="7"/>
  <c r="I25" i="6"/>
  <c r="E14" i="5"/>
  <c r="G25" i="5"/>
  <c r="C11" i="8"/>
  <c r="E11" i="8" s="1"/>
  <c r="C119" i="16" s="1"/>
  <c r="C12" i="8"/>
  <c r="E12" i="8" s="1"/>
  <c r="C120" i="16" s="1"/>
  <c r="C10" i="8"/>
  <c r="E10" i="8" s="1"/>
  <c r="C118" i="16" s="1"/>
  <c r="C4" i="8"/>
  <c r="E4" i="8" s="1"/>
  <c r="C112" i="16" s="1"/>
  <c r="C7" i="8"/>
  <c r="E7" i="8" s="1"/>
  <c r="C115" i="16" s="1"/>
  <c r="C8" i="8"/>
  <c r="E8" i="8" s="1"/>
  <c r="C116" i="16" s="1"/>
  <c r="C2" i="8"/>
  <c r="C13" i="8"/>
  <c r="E13" i="8" s="1"/>
  <c r="C121" i="16" s="1"/>
  <c r="C5" i="8"/>
  <c r="E5" i="8" s="1"/>
  <c r="C113" i="16" s="1"/>
  <c r="C6" i="8"/>
  <c r="E6" i="8" s="1"/>
  <c r="C114" i="16" s="1"/>
  <c r="C9" i="8"/>
  <c r="E9" i="8" s="1"/>
  <c r="C117" i="16" s="1"/>
  <c r="C3" i="8"/>
  <c r="E3" i="8" s="1"/>
  <c r="C111" i="16" s="1"/>
  <c r="E14" i="8"/>
  <c r="G25" i="8"/>
  <c r="E2" i="4"/>
  <c r="I13" i="4" s="1"/>
  <c r="G13" i="4"/>
  <c r="E2" i="6"/>
  <c r="G13" i="6"/>
  <c r="I25" i="7"/>
  <c r="G13" i="3"/>
  <c r="C13" i="5"/>
  <c r="E13" i="5" s="1"/>
  <c r="C85" i="16" s="1"/>
  <c r="C7" i="5"/>
  <c r="E7" i="5" s="1"/>
  <c r="C79" i="16" s="1"/>
  <c r="C8" i="5"/>
  <c r="E8" i="5" s="1"/>
  <c r="C80" i="16" s="1"/>
  <c r="C9" i="5"/>
  <c r="E9" i="5" s="1"/>
  <c r="C81" i="16" s="1"/>
  <c r="C5" i="5"/>
  <c r="E5" i="5" s="1"/>
  <c r="C77" i="16" s="1"/>
  <c r="C6" i="5"/>
  <c r="E6" i="5" s="1"/>
  <c r="C78" i="16" s="1"/>
  <c r="C10" i="5"/>
  <c r="E10" i="5" s="1"/>
  <c r="C82" i="16" s="1"/>
  <c r="C12" i="5"/>
  <c r="E12" i="5" s="1"/>
  <c r="C84" i="16" s="1"/>
  <c r="C3" i="5"/>
  <c r="E3" i="5" s="1"/>
  <c r="C75" i="16" s="1"/>
  <c r="C4" i="5"/>
  <c r="E4" i="5" s="1"/>
  <c r="C76" i="16" s="1"/>
  <c r="C11" i="5"/>
  <c r="E11" i="5" s="1"/>
  <c r="C83" i="16" s="1"/>
  <c r="C2" i="5"/>
  <c r="C128" i="16" l="1"/>
  <c r="C123" i="16"/>
  <c r="C132" i="16"/>
  <c r="I25" i="8"/>
  <c r="C126" i="16"/>
  <c r="C125" i="16"/>
  <c r="C129" i="16"/>
  <c r="C133" i="16"/>
  <c r="C131" i="16"/>
  <c r="C130" i="16"/>
  <c r="C127" i="16"/>
  <c r="C124" i="16"/>
  <c r="I13" i="7"/>
  <c r="C98" i="16"/>
  <c r="C96" i="16"/>
  <c r="C93" i="16"/>
  <c r="C97" i="16"/>
  <c r="C95" i="16"/>
  <c r="C87" i="16"/>
  <c r="C88" i="16"/>
  <c r="C92" i="16"/>
  <c r="C89" i="16"/>
  <c r="C94" i="16"/>
  <c r="C91" i="16"/>
  <c r="C90" i="16"/>
  <c r="I13" i="6"/>
  <c r="G13" i="5"/>
  <c r="E2" i="5"/>
  <c r="C74" i="16" s="1"/>
  <c r="G13" i="8"/>
  <c r="E2" i="8"/>
  <c r="C110" i="16" s="1"/>
  <c r="I25" i="5"/>
  <c r="C122" i="16" l="1"/>
  <c r="C86" i="16"/>
  <c r="I13" i="8"/>
  <c r="I13" i="5"/>
  <c r="A25" i="16" l="1"/>
  <c r="A37" i="16" s="1"/>
  <c r="A49" i="16" s="1"/>
  <c r="A61" i="16" s="1"/>
  <c r="A73" i="16" s="1"/>
  <c r="A85" i="16" s="1"/>
  <c r="A97" i="16" s="1"/>
  <c r="A109" i="16" s="1"/>
  <c r="A121" i="16" s="1"/>
  <c r="A133" i="16" s="1"/>
  <c r="A145" i="16" s="1"/>
  <c r="A157" i="16" s="1"/>
  <c r="A169" i="16" s="1"/>
  <c r="A181" i="16" s="1"/>
  <c r="A193" i="16" s="1"/>
  <c r="A205" i="16" s="1"/>
  <c r="A217" i="16" s="1"/>
  <c r="A229" i="16" s="1"/>
  <c r="A241" i="16" s="1"/>
  <c r="A24" i="16"/>
  <c r="A36" i="16" s="1"/>
  <c r="A48" i="16" s="1"/>
  <c r="A60" i="16" s="1"/>
  <c r="A72" i="16" s="1"/>
  <c r="A84" i="16" s="1"/>
  <c r="A96" i="16" s="1"/>
  <c r="A108" i="16" s="1"/>
  <c r="A120" i="16" s="1"/>
  <c r="A132" i="16" s="1"/>
  <c r="A144" i="16" s="1"/>
  <c r="A156" i="16" s="1"/>
  <c r="A168" i="16" s="1"/>
  <c r="A180" i="16" s="1"/>
  <c r="A192" i="16" s="1"/>
  <c r="A204" i="16" s="1"/>
  <c r="A216" i="16" s="1"/>
  <c r="A228" i="16" s="1"/>
  <c r="A240" i="16" s="1"/>
  <c r="A23" i="16"/>
  <c r="A35" i="16" s="1"/>
  <c r="A47" i="16" s="1"/>
  <c r="A59" i="16" s="1"/>
  <c r="A71" i="16" s="1"/>
  <c r="A83" i="16" s="1"/>
  <c r="A95" i="16" s="1"/>
  <c r="A107" i="16" s="1"/>
  <c r="A119" i="16" s="1"/>
  <c r="A131" i="16" s="1"/>
  <c r="A143" i="16" s="1"/>
  <c r="A155" i="16" s="1"/>
  <c r="A167" i="16" s="1"/>
  <c r="A179" i="16" s="1"/>
  <c r="A191" i="16" s="1"/>
  <c r="A203" i="16" s="1"/>
  <c r="A215" i="16" s="1"/>
  <c r="A227" i="16" s="1"/>
  <c r="A239" i="16" s="1"/>
  <c r="A22" i="16"/>
  <c r="A34" i="16" s="1"/>
  <c r="A46" i="16" s="1"/>
  <c r="A58" i="16" s="1"/>
  <c r="A70" i="16" s="1"/>
  <c r="A82" i="16" s="1"/>
  <c r="A94" i="16" s="1"/>
  <c r="A106" i="16" s="1"/>
  <c r="A118" i="16" s="1"/>
  <c r="A130" i="16" s="1"/>
  <c r="A142" i="16" s="1"/>
  <c r="A154" i="16" s="1"/>
  <c r="A166" i="16" s="1"/>
  <c r="A178" i="16" s="1"/>
  <c r="A190" i="16" s="1"/>
  <c r="A202" i="16" s="1"/>
  <c r="A214" i="16" s="1"/>
  <c r="A226" i="16" s="1"/>
  <c r="A238" i="16" s="1"/>
  <c r="A21" i="16"/>
  <c r="A33" i="16" s="1"/>
  <c r="A45" i="16" s="1"/>
  <c r="A57" i="16" s="1"/>
  <c r="A69" i="16" s="1"/>
  <c r="A81" i="16" s="1"/>
  <c r="A93" i="16" s="1"/>
  <c r="A105" i="16" s="1"/>
  <c r="A117" i="16" s="1"/>
  <c r="A129" i="16" s="1"/>
  <c r="A141" i="16" s="1"/>
  <c r="A153" i="16" s="1"/>
  <c r="A165" i="16" s="1"/>
  <c r="A177" i="16" s="1"/>
  <c r="A189" i="16" s="1"/>
  <c r="A201" i="16" s="1"/>
  <c r="A213" i="16" s="1"/>
  <c r="A225" i="16" s="1"/>
  <c r="A237" i="16" s="1"/>
  <c r="A20" i="16"/>
  <c r="A32" i="16" s="1"/>
  <c r="A44" i="16" s="1"/>
  <c r="A56" i="16" s="1"/>
  <c r="A68" i="16" s="1"/>
  <c r="A80" i="16" s="1"/>
  <c r="A92" i="16" s="1"/>
  <c r="A104" i="16" s="1"/>
  <c r="A116" i="16" s="1"/>
  <c r="A128" i="16" s="1"/>
  <c r="A140" i="16" s="1"/>
  <c r="A152" i="16" s="1"/>
  <c r="A164" i="16" s="1"/>
  <c r="A176" i="16" s="1"/>
  <c r="A188" i="16" s="1"/>
  <c r="A200" i="16" s="1"/>
  <c r="A212" i="16" s="1"/>
  <c r="A224" i="16" s="1"/>
  <c r="A236" i="16" s="1"/>
  <c r="A19" i="16"/>
  <c r="A31" i="16" s="1"/>
  <c r="A43" i="16" s="1"/>
  <c r="A55" i="16" s="1"/>
  <c r="A67" i="16" s="1"/>
  <c r="A79" i="16" s="1"/>
  <c r="A91" i="16" s="1"/>
  <c r="A103" i="16" s="1"/>
  <c r="A115" i="16" s="1"/>
  <c r="A127" i="16" s="1"/>
  <c r="A139" i="16" s="1"/>
  <c r="A151" i="16" s="1"/>
  <c r="A163" i="16" s="1"/>
  <c r="A175" i="16" s="1"/>
  <c r="A187" i="16" s="1"/>
  <c r="A199" i="16" s="1"/>
  <c r="A211" i="16" s="1"/>
  <c r="A223" i="16" s="1"/>
  <c r="A235" i="16" s="1"/>
  <c r="A18" i="16"/>
  <c r="A30" i="16" s="1"/>
  <c r="A42" i="16" s="1"/>
  <c r="A54" i="16" s="1"/>
  <c r="A66" i="16" s="1"/>
  <c r="A78" i="16" s="1"/>
  <c r="A90" i="16" s="1"/>
  <c r="A102" i="16" s="1"/>
  <c r="A114" i="16" s="1"/>
  <c r="A126" i="16" s="1"/>
  <c r="A138" i="16" s="1"/>
  <c r="A150" i="16" s="1"/>
  <c r="A162" i="16" s="1"/>
  <c r="A174" i="16" s="1"/>
  <c r="A186" i="16" s="1"/>
  <c r="A198" i="16" s="1"/>
  <c r="A210" i="16" s="1"/>
  <c r="A222" i="16" s="1"/>
  <c r="A234" i="16" s="1"/>
  <c r="A17" i="16"/>
  <c r="A29" i="16" s="1"/>
  <c r="A41" i="16" s="1"/>
  <c r="A53" i="16" s="1"/>
  <c r="A65" i="16" s="1"/>
  <c r="A77" i="16" s="1"/>
  <c r="A89" i="16" s="1"/>
  <c r="A101" i="16" s="1"/>
  <c r="A113" i="16" s="1"/>
  <c r="A125" i="16" s="1"/>
  <c r="A137" i="16" s="1"/>
  <c r="A149" i="16" s="1"/>
  <c r="A161" i="16" s="1"/>
  <c r="A173" i="16" s="1"/>
  <c r="A185" i="16" s="1"/>
  <c r="A197" i="16" s="1"/>
  <c r="A209" i="16" s="1"/>
  <c r="A221" i="16" s="1"/>
  <c r="A233" i="16" s="1"/>
  <c r="A16" i="16"/>
  <c r="A28" i="16" s="1"/>
  <c r="A40" i="16" s="1"/>
  <c r="A52" i="16" s="1"/>
  <c r="A64" i="16" s="1"/>
  <c r="A76" i="16" s="1"/>
  <c r="A88" i="16" s="1"/>
  <c r="A100" i="16" s="1"/>
  <c r="A112" i="16" s="1"/>
  <c r="A124" i="16" s="1"/>
  <c r="A136" i="16" s="1"/>
  <c r="A148" i="16" s="1"/>
  <c r="A160" i="16" s="1"/>
  <c r="A172" i="16" s="1"/>
  <c r="A184" i="16" s="1"/>
  <c r="A196" i="16" s="1"/>
  <c r="A208" i="16" s="1"/>
  <c r="A220" i="16" s="1"/>
  <c r="A232" i="16" s="1"/>
  <c r="A15" i="16"/>
  <c r="A27" i="16" s="1"/>
  <c r="A39" i="16" s="1"/>
  <c r="A51" i="16" s="1"/>
  <c r="A63" i="16" s="1"/>
  <c r="A75" i="16" s="1"/>
  <c r="A87" i="16" s="1"/>
  <c r="A99" i="16" s="1"/>
  <c r="A111" i="16" s="1"/>
  <c r="A123" i="16" s="1"/>
  <c r="A135" i="16" s="1"/>
  <c r="A147" i="16" s="1"/>
  <c r="A159" i="16" s="1"/>
  <c r="A171" i="16" s="1"/>
  <c r="A183" i="16" s="1"/>
  <c r="A195" i="16" s="1"/>
  <c r="A207" i="16" s="1"/>
  <c r="A219" i="16" s="1"/>
  <c r="A231" i="16" s="1"/>
  <c r="B14" i="16"/>
  <c r="B26" i="16" s="1"/>
  <c r="B38" i="16" s="1"/>
  <c r="B50" i="16" s="1"/>
  <c r="B62" i="16" s="1"/>
  <c r="B74" i="16" s="1"/>
  <c r="B86" i="16" s="1"/>
  <c r="B98" i="16" s="1"/>
  <c r="B110" i="16" s="1"/>
  <c r="B122" i="16" s="1"/>
  <c r="B134" i="16" s="1"/>
  <c r="B146" i="16" s="1"/>
  <c r="B158" i="16" s="1"/>
  <c r="B170" i="16" s="1"/>
  <c r="B182" i="16" s="1"/>
  <c r="B194" i="16" s="1"/>
  <c r="B206" i="16" s="1"/>
  <c r="B218" i="16" s="1"/>
  <c r="B230" i="16" s="1"/>
  <c r="A14" i="16"/>
  <c r="B3" i="16"/>
  <c r="A26" i="16" l="1"/>
  <c r="A38" i="16" s="1"/>
  <c r="A50" i="16" s="1"/>
  <c r="A62" i="16" s="1"/>
  <c r="A74" i="16" s="1"/>
  <c r="A86" i="16" s="1"/>
  <c r="A98" i="16" s="1"/>
  <c r="A110" i="16" s="1"/>
  <c r="A122" i="16" s="1"/>
  <c r="A134" i="16" s="1"/>
  <c r="A146" i="16" s="1"/>
  <c r="A158" i="16" s="1"/>
  <c r="A170" i="16" s="1"/>
  <c r="A182" i="16" s="1"/>
  <c r="A194" i="16" s="1"/>
  <c r="A206" i="16" s="1"/>
  <c r="A218" i="16" s="1"/>
  <c r="A230" i="16" s="1"/>
  <c r="B15" i="16"/>
  <c r="B27" i="16" s="1"/>
  <c r="B39" i="16" s="1"/>
  <c r="B51" i="16" s="1"/>
  <c r="B63" i="16" s="1"/>
  <c r="B75" i="16" s="1"/>
  <c r="B87" i="16" s="1"/>
  <c r="B99" i="16" s="1"/>
  <c r="B111" i="16" s="1"/>
  <c r="B123" i="16" s="1"/>
  <c r="B135" i="16" s="1"/>
  <c r="B147" i="16" s="1"/>
  <c r="B159" i="16" s="1"/>
  <c r="B171" i="16" s="1"/>
  <c r="B183" i="16" s="1"/>
  <c r="B195" i="16" s="1"/>
  <c r="B207" i="16" s="1"/>
  <c r="B219" i="16" s="1"/>
  <c r="B231" i="16" s="1"/>
  <c r="B4" i="16"/>
  <c r="B16" i="16" l="1"/>
  <c r="B28" i="16" s="1"/>
  <c r="B40" i="16" s="1"/>
  <c r="B52" i="16" s="1"/>
  <c r="B64" i="16" s="1"/>
  <c r="B76" i="16" s="1"/>
  <c r="B88" i="16" s="1"/>
  <c r="B100" i="16" s="1"/>
  <c r="B112" i="16" s="1"/>
  <c r="B124" i="16" s="1"/>
  <c r="B136" i="16" s="1"/>
  <c r="B148" i="16" s="1"/>
  <c r="B160" i="16" s="1"/>
  <c r="B172" i="16" s="1"/>
  <c r="B184" i="16" s="1"/>
  <c r="B196" i="16" s="1"/>
  <c r="B208" i="16" s="1"/>
  <c r="B220" i="16" s="1"/>
  <c r="B232" i="16" s="1"/>
  <c r="B5" i="16"/>
  <c r="C19" i="20" l="1"/>
  <c r="C20" i="20" s="1"/>
  <c r="C21" i="20" s="1"/>
  <c r="C22" i="20" s="1"/>
  <c r="C23" i="20" s="1"/>
  <c r="C24" i="20" s="1"/>
  <c r="B6" i="16"/>
  <c r="B17" i="16"/>
  <c r="B29" i="16" s="1"/>
  <c r="B41" i="16" s="1"/>
  <c r="B53" i="16" s="1"/>
  <c r="B65" i="16" s="1"/>
  <c r="B77" i="16" s="1"/>
  <c r="B89" i="16" s="1"/>
  <c r="B101" i="16" s="1"/>
  <c r="B113" i="16" s="1"/>
  <c r="B125" i="16" s="1"/>
  <c r="B137" i="16" s="1"/>
  <c r="B149" i="16" s="1"/>
  <c r="B161" i="16" s="1"/>
  <c r="B173" i="16" s="1"/>
  <c r="B185" i="16" s="1"/>
  <c r="B197" i="16" s="1"/>
  <c r="B209" i="16" s="1"/>
  <c r="B221" i="16" s="1"/>
  <c r="B233" i="16" s="1"/>
  <c r="B18" i="16" l="1"/>
  <c r="B30" i="16" s="1"/>
  <c r="B42" i="16" s="1"/>
  <c r="B54" i="16" s="1"/>
  <c r="B66" i="16" s="1"/>
  <c r="B78" i="16" s="1"/>
  <c r="B90" i="16" s="1"/>
  <c r="B102" i="16" s="1"/>
  <c r="B114" i="16" s="1"/>
  <c r="B126" i="16" s="1"/>
  <c r="B138" i="16" s="1"/>
  <c r="B150" i="16" s="1"/>
  <c r="B162" i="16" s="1"/>
  <c r="B174" i="16" s="1"/>
  <c r="B186" i="16" s="1"/>
  <c r="B198" i="16" s="1"/>
  <c r="B210" i="16" s="1"/>
  <c r="B222" i="16" s="1"/>
  <c r="B234" i="16" s="1"/>
  <c r="B7" i="16"/>
  <c r="B19" i="16" l="1"/>
  <c r="B31" i="16" s="1"/>
  <c r="B43" i="16" s="1"/>
  <c r="B55" i="16" s="1"/>
  <c r="B67" i="16" s="1"/>
  <c r="B79" i="16" s="1"/>
  <c r="B91" i="16" s="1"/>
  <c r="B103" i="16" s="1"/>
  <c r="B115" i="16" s="1"/>
  <c r="B127" i="16" s="1"/>
  <c r="B139" i="16" s="1"/>
  <c r="B151" i="16" s="1"/>
  <c r="B163" i="16" s="1"/>
  <c r="B175" i="16" s="1"/>
  <c r="B187" i="16" s="1"/>
  <c r="B199" i="16" s="1"/>
  <c r="B211" i="16" s="1"/>
  <c r="B223" i="16" s="1"/>
  <c r="B235" i="16" s="1"/>
  <c r="B8" i="16"/>
  <c r="B20" i="16" l="1"/>
  <c r="B32" i="16" s="1"/>
  <c r="B44" i="16" s="1"/>
  <c r="B56" i="16" s="1"/>
  <c r="B68" i="16" s="1"/>
  <c r="B80" i="16" s="1"/>
  <c r="B92" i="16" s="1"/>
  <c r="B104" i="16" s="1"/>
  <c r="B116" i="16" s="1"/>
  <c r="B128" i="16" s="1"/>
  <c r="B140" i="16" s="1"/>
  <c r="B152" i="16" s="1"/>
  <c r="B164" i="16" s="1"/>
  <c r="B176" i="16" s="1"/>
  <c r="B188" i="16" s="1"/>
  <c r="B200" i="16" s="1"/>
  <c r="B212" i="16" s="1"/>
  <c r="B224" i="16" s="1"/>
  <c r="B236" i="16" s="1"/>
  <c r="B9" i="16"/>
  <c r="B10" i="16" l="1"/>
  <c r="B21" i="16"/>
  <c r="B33" i="16" s="1"/>
  <c r="B45" i="16" s="1"/>
  <c r="B57" i="16" s="1"/>
  <c r="B69" i="16" s="1"/>
  <c r="B81" i="16" s="1"/>
  <c r="B93" i="16" s="1"/>
  <c r="B105" i="16" s="1"/>
  <c r="B117" i="16" s="1"/>
  <c r="B129" i="16" s="1"/>
  <c r="B141" i="16" s="1"/>
  <c r="B153" i="16" s="1"/>
  <c r="B165" i="16" s="1"/>
  <c r="B177" i="16" s="1"/>
  <c r="B189" i="16" s="1"/>
  <c r="B201" i="16" s="1"/>
  <c r="B213" i="16" s="1"/>
  <c r="B225" i="16" s="1"/>
  <c r="B237" i="16" s="1"/>
  <c r="B22" i="16" l="1"/>
  <c r="B34" i="16" s="1"/>
  <c r="B46" i="16" s="1"/>
  <c r="B58" i="16" s="1"/>
  <c r="B70" i="16" s="1"/>
  <c r="B82" i="16" s="1"/>
  <c r="B94" i="16" s="1"/>
  <c r="B106" i="16" s="1"/>
  <c r="B118" i="16" s="1"/>
  <c r="B130" i="16" s="1"/>
  <c r="B142" i="16" s="1"/>
  <c r="B154" i="16" s="1"/>
  <c r="B166" i="16" s="1"/>
  <c r="B178" i="16" s="1"/>
  <c r="B190" i="16" s="1"/>
  <c r="B202" i="16" s="1"/>
  <c r="B214" i="16" s="1"/>
  <c r="B226" i="16" s="1"/>
  <c r="B238" i="16" s="1"/>
  <c r="B11" i="16"/>
  <c r="B23" i="16" l="1"/>
  <c r="B35" i="16" s="1"/>
  <c r="B47" i="16" s="1"/>
  <c r="B59" i="16" s="1"/>
  <c r="B71" i="16" s="1"/>
  <c r="B83" i="16" s="1"/>
  <c r="B95" i="16" s="1"/>
  <c r="B107" i="16" s="1"/>
  <c r="B119" i="16" s="1"/>
  <c r="B131" i="16" s="1"/>
  <c r="B143" i="16" s="1"/>
  <c r="B155" i="16" s="1"/>
  <c r="B167" i="16" s="1"/>
  <c r="B179" i="16" s="1"/>
  <c r="B191" i="16" s="1"/>
  <c r="B203" i="16" s="1"/>
  <c r="B215" i="16" s="1"/>
  <c r="B227" i="16" s="1"/>
  <c r="B239" i="16" s="1"/>
  <c r="B12" i="16"/>
  <c r="E2" i="3"/>
  <c r="C50" i="16" s="1"/>
  <c r="E3" i="3"/>
  <c r="C63" i="16" s="1"/>
  <c r="E6" i="3"/>
  <c r="C66" i="16" s="1"/>
  <c r="E10" i="3"/>
  <c r="C70" i="16" s="1"/>
  <c r="E14" i="3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25" i="7"/>
  <c r="A25" i="7"/>
  <c r="B24" i="7"/>
  <c r="A24" i="7"/>
  <c r="B23" i="7"/>
  <c r="A23" i="7"/>
  <c r="B22" i="7"/>
  <c r="A22" i="7"/>
  <c r="B21" i="7"/>
  <c r="A21" i="7"/>
  <c r="B20" i="7"/>
  <c r="A20" i="7"/>
  <c r="B19" i="7"/>
  <c r="A19" i="7"/>
  <c r="B18" i="7"/>
  <c r="A18" i="7"/>
  <c r="B17" i="7"/>
  <c r="A17" i="7"/>
  <c r="B16" i="7"/>
  <c r="A16" i="7"/>
  <c r="B15" i="7"/>
  <c r="A15" i="7"/>
  <c r="B14" i="7"/>
  <c r="A14" i="7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A14" i="3"/>
  <c r="A15" i="3"/>
  <c r="A16" i="3"/>
  <c r="A17" i="3"/>
  <c r="A18" i="3"/>
  <c r="A19" i="3"/>
  <c r="A20" i="3"/>
  <c r="A21" i="3"/>
  <c r="A22" i="3"/>
  <c r="A23" i="3"/>
  <c r="A24" i="3"/>
  <c r="A25" i="3"/>
  <c r="B14" i="3"/>
  <c r="B25" i="3"/>
  <c r="C62" i="16" l="1"/>
  <c r="I25" i="3"/>
  <c r="C4" i="16"/>
  <c r="D4" i="16" s="1"/>
  <c r="C11" i="16"/>
  <c r="D11" i="16" s="1"/>
  <c r="C6" i="16"/>
  <c r="D6" i="16" s="1"/>
  <c r="C5" i="16"/>
  <c r="D5" i="16" s="1"/>
  <c r="C7" i="16"/>
  <c r="D7" i="16" s="1"/>
  <c r="C3" i="16"/>
  <c r="D3" i="16" s="1"/>
  <c r="C8" i="16"/>
  <c r="D8" i="16" s="1"/>
  <c r="C13" i="16"/>
  <c r="D13" i="16" s="1"/>
  <c r="C12" i="16"/>
  <c r="D12" i="16" s="1"/>
  <c r="C2" i="16"/>
  <c r="D2" i="16" s="1"/>
  <c r="C10" i="16"/>
  <c r="D10" i="16" s="1"/>
  <c r="C9" i="16"/>
  <c r="D9" i="16" s="1"/>
  <c r="B24" i="16"/>
  <c r="B36" i="16" s="1"/>
  <c r="B48" i="16" s="1"/>
  <c r="B60" i="16" s="1"/>
  <c r="B72" i="16" s="1"/>
  <c r="B84" i="16" s="1"/>
  <c r="B96" i="16" s="1"/>
  <c r="B108" i="16" s="1"/>
  <c r="B120" i="16" s="1"/>
  <c r="B132" i="16" s="1"/>
  <c r="B144" i="16" s="1"/>
  <c r="B156" i="16" s="1"/>
  <c r="B168" i="16" s="1"/>
  <c r="B180" i="16" s="1"/>
  <c r="B192" i="16" s="1"/>
  <c r="B204" i="16" s="1"/>
  <c r="B216" i="16" s="1"/>
  <c r="B228" i="16" s="1"/>
  <c r="B240" i="16" s="1"/>
  <c r="B13" i="16"/>
  <c r="B25" i="16" s="1"/>
  <c r="B37" i="16" s="1"/>
  <c r="B49" i="16" s="1"/>
  <c r="B61" i="16" s="1"/>
  <c r="B73" i="16" s="1"/>
  <c r="B85" i="16" s="1"/>
  <c r="B97" i="16" s="1"/>
  <c r="B109" i="16" s="1"/>
  <c r="B121" i="16" s="1"/>
  <c r="B133" i="16" s="1"/>
  <c r="B145" i="16" s="1"/>
  <c r="B157" i="16" s="1"/>
  <c r="B169" i="16" s="1"/>
  <c r="B181" i="16" s="1"/>
  <c r="B193" i="16" s="1"/>
  <c r="B205" i="16" s="1"/>
  <c r="B217" i="16" s="1"/>
  <c r="B229" i="16" s="1"/>
  <c r="B241" i="16" s="1"/>
  <c r="E13" i="3"/>
  <c r="C73" i="16" s="1"/>
  <c r="E9" i="3"/>
  <c r="C69" i="16" s="1"/>
  <c r="E5" i="3"/>
  <c r="C65" i="16" s="1"/>
  <c r="E12" i="3"/>
  <c r="C72" i="16" s="1"/>
  <c r="E8" i="3"/>
  <c r="C68" i="16" s="1"/>
  <c r="E4" i="3"/>
  <c r="C64" i="16" s="1"/>
  <c r="E11" i="3"/>
  <c r="C71" i="16" s="1"/>
  <c r="E7" i="3"/>
  <c r="C67" i="16" s="1"/>
  <c r="B20" i="3"/>
  <c r="B16" i="3"/>
  <c r="B22" i="3"/>
  <c r="B18" i="3"/>
  <c r="B21" i="3"/>
  <c r="B17" i="3"/>
  <c r="B24" i="3"/>
  <c r="B23" i="3"/>
  <c r="B19" i="3"/>
  <c r="B15" i="3"/>
  <c r="E13" i="16" l="1"/>
  <c r="D14" i="16"/>
  <c r="I13" i="3"/>
  <c r="E14" i="16" l="1"/>
  <c r="C61" i="16"/>
  <c r="D25" i="16" l="1"/>
  <c r="D24" i="16"/>
  <c r="D15" i="16"/>
  <c r="D19" i="16"/>
  <c r="D21" i="16"/>
  <c r="D17" i="16"/>
  <c r="D18" i="16"/>
  <c r="D23" i="16"/>
  <c r="D16" i="16"/>
  <c r="D22" i="16"/>
  <c r="D20" i="16"/>
  <c r="C55" i="16"/>
  <c r="C54" i="16"/>
  <c r="C56" i="16"/>
  <c r="C51" i="16"/>
  <c r="C58" i="16"/>
  <c r="C57" i="16"/>
  <c r="C52" i="16"/>
  <c r="C59" i="16"/>
  <c r="C53" i="16"/>
  <c r="C60" i="16"/>
  <c r="E16" i="16" l="1"/>
  <c r="E19" i="16"/>
  <c r="E21" i="16"/>
  <c r="E23" i="16"/>
  <c r="E24" i="16"/>
  <c r="E25" i="16"/>
  <c r="E20" i="16"/>
  <c r="E22" i="16"/>
  <c r="E15" i="16"/>
  <c r="E18" i="16"/>
  <c r="E17" i="16"/>
  <c r="D27" i="16"/>
  <c r="D37" i="16"/>
  <c r="D33" i="16"/>
  <c r="D32" i="16"/>
  <c r="D36" i="16"/>
  <c r="D28" i="16"/>
  <c r="D30" i="16"/>
  <c r="D35" i="16"/>
  <c r="D29" i="16"/>
  <c r="D31" i="16"/>
  <c r="D34" i="16"/>
  <c r="D26" i="16"/>
  <c r="E30" i="16" s="1"/>
  <c r="E26" i="5"/>
  <c r="C26" i="5"/>
  <c r="E36" i="16" l="1"/>
  <c r="E26" i="16"/>
  <c r="E31" i="16"/>
  <c r="E27" i="16"/>
  <c r="E29" i="16"/>
  <c r="E35" i="16"/>
  <c r="E37" i="16"/>
  <c r="E33" i="16"/>
  <c r="E32" i="16"/>
  <c r="E28" i="16"/>
  <c r="E34" i="16"/>
  <c r="D39" i="16"/>
  <c r="D49" i="16"/>
  <c r="D41" i="16"/>
  <c r="D48" i="16"/>
  <c r="D46" i="16"/>
  <c r="D42" i="16"/>
  <c r="D45" i="16"/>
  <c r="D47" i="16"/>
  <c r="D44" i="16"/>
  <c r="D43" i="16"/>
  <c r="D40" i="16"/>
  <c r="D38" i="16"/>
  <c r="E43" i="16" l="1"/>
  <c r="E38" i="16"/>
  <c r="E45" i="16"/>
  <c r="E48" i="16"/>
  <c r="E46" i="16"/>
  <c r="E49" i="16"/>
  <c r="E47" i="16"/>
  <c r="E40" i="16"/>
  <c r="E44" i="16"/>
  <c r="E39" i="16"/>
  <c r="E41" i="16"/>
  <c r="E42" i="16"/>
  <c r="D51" i="16"/>
  <c r="D55" i="16"/>
  <c r="D59" i="16"/>
  <c r="D57" i="16"/>
  <c r="D58" i="16"/>
  <c r="D53" i="16"/>
  <c r="D52" i="16"/>
  <c r="D56" i="16"/>
  <c r="D54" i="16"/>
  <c r="D60" i="16"/>
  <c r="D61" i="16"/>
  <c r="D50" i="16"/>
  <c r="E56" i="16" l="1"/>
  <c r="E54" i="16"/>
  <c r="E55" i="16"/>
  <c r="E57" i="16"/>
  <c r="E50" i="16"/>
  <c r="E58" i="16"/>
  <c r="E51" i="16"/>
  <c r="E59" i="16"/>
  <c r="E52" i="16"/>
  <c r="E60" i="16"/>
  <c r="E53" i="16"/>
  <c r="E61" i="16"/>
  <c r="D63" i="16"/>
  <c r="D71" i="16"/>
  <c r="D73" i="16"/>
  <c r="D66" i="16"/>
  <c r="D68" i="16"/>
  <c r="D65" i="16"/>
  <c r="D69" i="16"/>
  <c r="D67" i="16"/>
  <c r="D70" i="16"/>
  <c r="D72" i="16"/>
  <c r="D64" i="16"/>
  <c r="D62" i="16"/>
  <c r="E62" i="16" s="1"/>
  <c r="E64" i="16" l="1"/>
  <c r="E69" i="16"/>
  <c r="E65" i="16"/>
  <c r="E66" i="16"/>
  <c r="E71" i="16"/>
  <c r="E63" i="16"/>
  <c r="E73" i="16"/>
  <c r="E70" i="16"/>
  <c r="E68" i="16"/>
  <c r="E67" i="16"/>
  <c r="E72" i="16"/>
  <c r="D75" i="16"/>
  <c r="D87" i="16" s="1"/>
  <c r="D76" i="16"/>
  <c r="D82" i="16"/>
  <c r="D79" i="16"/>
  <c r="D77" i="16"/>
  <c r="D84" i="16"/>
  <c r="D78" i="16"/>
  <c r="D81" i="16"/>
  <c r="D80" i="16"/>
  <c r="D85" i="16"/>
  <c r="D83" i="16"/>
  <c r="D74" i="16"/>
  <c r="E78" i="16" l="1"/>
  <c r="E80" i="16"/>
  <c r="E83" i="16"/>
  <c r="E75" i="16"/>
  <c r="E77" i="16"/>
  <c r="E79" i="16"/>
  <c r="E85" i="16"/>
  <c r="E81" i="16"/>
  <c r="E84" i="16"/>
  <c r="E74" i="16"/>
  <c r="E76" i="16"/>
  <c r="E82" i="16"/>
  <c r="D95" i="16"/>
  <c r="D92" i="16"/>
  <c r="D93" i="16"/>
  <c r="D96" i="16"/>
  <c r="D91" i="16"/>
  <c r="D88" i="16"/>
  <c r="D97" i="16"/>
  <c r="D90" i="16"/>
  <c r="D89" i="16"/>
  <c r="D94" i="16"/>
  <c r="D86" i="16"/>
  <c r="E87" i="16" s="1"/>
  <c r="D99" i="16"/>
  <c r="E90" i="16" l="1"/>
  <c r="E96" i="16"/>
  <c r="E86" i="16"/>
  <c r="E92" i="16"/>
  <c r="E89" i="16"/>
  <c r="E88" i="16"/>
  <c r="E93" i="16"/>
  <c r="E94" i="16"/>
  <c r="E91" i="16"/>
  <c r="E97" i="16"/>
  <c r="E95" i="16"/>
  <c r="D106" i="16"/>
  <c r="D109" i="16"/>
  <c r="D103" i="16"/>
  <c r="D104" i="16"/>
  <c r="D111" i="16"/>
  <c r="D101" i="16"/>
  <c r="D105" i="16"/>
  <c r="D102" i="16"/>
  <c r="D100" i="16"/>
  <c r="D108" i="16"/>
  <c r="D107" i="16"/>
  <c r="D98" i="16"/>
  <c r="E99" i="16" s="1"/>
  <c r="E103" i="16" l="1"/>
  <c r="E98" i="16"/>
  <c r="E100" i="16"/>
  <c r="E102" i="16"/>
  <c r="E108" i="16"/>
  <c r="E101" i="16"/>
  <c r="E104" i="16"/>
  <c r="E106" i="16"/>
  <c r="E109" i="16"/>
  <c r="E107" i="16"/>
  <c r="E105" i="16"/>
  <c r="D118" i="16"/>
  <c r="D120" i="16"/>
  <c r="D114" i="16"/>
  <c r="D113" i="16"/>
  <c r="D116" i="16"/>
  <c r="D117" i="16"/>
  <c r="D121" i="16"/>
  <c r="D123" i="16"/>
  <c r="D115" i="16"/>
  <c r="D119" i="16"/>
  <c r="D112" i="16"/>
  <c r="D110" i="16"/>
  <c r="E116" i="16" l="1"/>
  <c r="E114" i="16"/>
  <c r="E117" i="16"/>
  <c r="E118" i="16"/>
  <c r="E121" i="16"/>
  <c r="E120" i="16"/>
  <c r="E119" i="16"/>
  <c r="E112" i="16"/>
  <c r="E110" i="16"/>
  <c r="E115" i="16"/>
  <c r="E111" i="16"/>
  <c r="E113" i="16"/>
  <c r="D128" i="16"/>
  <c r="D122" i="16"/>
  <c r="E123" i="16" s="1"/>
  <c r="D124" i="16"/>
  <c r="D127" i="16"/>
  <c r="D125" i="16"/>
  <c r="D126" i="16"/>
  <c r="D131" i="16"/>
  <c r="D135" i="16"/>
  <c r="D133" i="16"/>
  <c r="D129" i="16"/>
  <c r="D132" i="16"/>
  <c r="D130" i="16"/>
  <c r="E127" i="16" l="1"/>
  <c r="E126" i="16"/>
  <c r="E124" i="16"/>
  <c r="E131" i="16"/>
  <c r="E133" i="16"/>
  <c r="E130" i="16"/>
  <c r="E125" i="16"/>
  <c r="E128" i="16"/>
  <c r="E132" i="16"/>
  <c r="E129" i="16"/>
  <c r="E122" i="16"/>
  <c r="D141" i="16"/>
  <c r="D143" i="16"/>
  <c r="D138" i="16"/>
  <c r="D136" i="16"/>
  <c r="D144" i="16"/>
  <c r="D147" i="16"/>
  <c r="D137" i="16"/>
  <c r="D139" i="16"/>
  <c r="D142" i="16"/>
  <c r="D145" i="16"/>
  <c r="D134" i="16"/>
  <c r="D140" i="16"/>
  <c r="E145" i="16" l="1"/>
  <c r="E143" i="16"/>
  <c r="E134" i="16"/>
  <c r="E135" i="16"/>
  <c r="E137" i="16"/>
  <c r="E142" i="16"/>
  <c r="E136" i="16"/>
  <c r="E144" i="16"/>
  <c r="E139" i="16"/>
  <c r="E138" i="16"/>
  <c r="E140" i="16"/>
  <c r="E141" i="16"/>
  <c r="D157" i="16"/>
  <c r="D154" i="16"/>
  <c r="D151" i="16"/>
  <c r="D152" i="16"/>
  <c r="D150" i="16"/>
  <c r="D148" i="16"/>
  <c r="D155" i="16"/>
  <c r="D146" i="16"/>
  <c r="D149" i="16"/>
  <c r="D153" i="16"/>
  <c r="D159" i="16"/>
  <c r="D156" i="16"/>
  <c r="E150" i="16" l="1"/>
  <c r="E152" i="16"/>
  <c r="E154" i="16"/>
  <c r="E156" i="16"/>
  <c r="E153" i="16"/>
  <c r="E157" i="16"/>
  <c r="E148" i="16"/>
  <c r="E147" i="16"/>
  <c r="E146" i="16"/>
  <c r="E151" i="16"/>
  <c r="E149" i="16"/>
  <c r="E155" i="16"/>
  <c r="D161" i="16"/>
  <c r="D167" i="16"/>
  <c r="D165" i="16"/>
  <c r="D163" i="16"/>
  <c r="D160" i="16"/>
  <c r="D162" i="16"/>
  <c r="D164" i="16"/>
  <c r="D166" i="16"/>
  <c r="D169" i="16"/>
  <c r="D171" i="16"/>
  <c r="F171" i="16" s="1"/>
  <c r="D158" i="16"/>
  <c r="E159" i="16" s="1"/>
  <c r="D168" i="16"/>
  <c r="F168" i="16" s="1"/>
  <c r="F169" i="16" l="1"/>
  <c r="E168" i="16"/>
  <c r="E160" i="16"/>
  <c r="E167" i="16"/>
  <c r="E162" i="16"/>
  <c r="E166" i="16"/>
  <c r="E163" i="16"/>
  <c r="E165" i="16"/>
  <c r="E169" i="16"/>
  <c r="E161" i="16"/>
  <c r="E164" i="16"/>
  <c r="E158" i="16"/>
  <c r="D183" i="16"/>
  <c r="F183" i="16" s="1"/>
  <c r="D174" i="16"/>
  <c r="F174" i="16" s="1"/>
  <c r="D179" i="16"/>
  <c r="F179" i="16" s="1"/>
  <c r="D181" i="16"/>
  <c r="F181" i="16" s="1"/>
  <c r="D178" i="16"/>
  <c r="F178" i="16" s="1"/>
  <c r="D176" i="16"/>
  <c r="F176" i="16" s="1"/>
  <c r="D172" i="16"/>
  <c r="F172" i="16" s="1"/>
  <c r="D175" i="16"/>
  <c r="F175" i="16" s="1"/>
  <c r="D173" i="16"/>
  <c r="F173" i="16" s="1"/>
  <c r="D180" i="16"/>
  <c r="F180" i="16" s="1"/>
  <c r="D170" i="16"/>
  <c r="F170" i="16" s="1"/>
  <c r="D177" i="16"/>
  <c r="F177" i="16" s="1"/>
  <c r="E173" i="16" l="1"/>
  <c r="E172" i="16"/>
  <c r="E179" i="16"/>
  <c r="E180" i="16"/>
  <c r="E181" i="16"/>
  <c r="E177" i="16"/>
  <c r="E175" i="16"/>
  <c r="E170" i="16"/>
  <c r="E178" i="16"/>
  <c r="E171" i="16"/>
  <c r="E176" i="16"/>
  <c r="E174" i="16"/>
  <c r="D195" i="16"/>
  <c r="F195" i="16" s="1"/>
  <c r="D188" i="16"/>
  <c r="F188" i="16" s="1"/>
  <c r="D184" i="16"/>
  <c r="F184" i="16" s="1"/>
  <c r="D189" i="16"/>
  <c r="F189" i="16" s="1"/>
  <c r="D187" i="16"/>
  <c r="F187" i="16" s="1"/>
  <c r="D190" i="16"/>
  <c r="F190" i="16" s="1"/>
  <c r="D191" i="16"/>
  <c r="F191" i="16" s="1"/>
  <c r="D192" i="16"/>
  <c r="F192" i="16" s="1"/>
  <c r="D186" i="16"/>
  <c r="F186" i="16" s="1"/>
  <c r="D193" i="16"/>
  <c r="F193" i="16" s="1"/>
  <c r="D182" i="16"/>
  <c r="D185" i="16"/>
  <c r="F185" i="16" s="1"/>
  <c r="E184" i="16" l="1"/>
  <c r="F182" i="16"/>
  <c r="E188" i="16"/>
  <c r="E190" i="16"/>
  <c r="E191" i="16"/>
  <c r="E187" i="16"/>
  <c r="E189" i="16"/>
  <c r="E183" i="16"/>
  <c r="E192" i="16"/>
  <c r="E193" i="16"/>
  <c r="E186" i="16"/>
  <c r="E185" i="16"/>
  <c r="E182" i="16"/>
  <c r="D207" i="16"/>
  <c r="F207" i="16" s="1"/>
  <c r="D203" i="16"/>
  <c r="F203" i="16" s="1"/>
  <c r="D202" i="16"/>
  <c r="F202" i="16" s="1"/>
  <c r="D196" i="16"/>
  <c r="F196" i="16" s="1"/>
  <c r="D194" i="16"/>
  <c r="D200" i="16"/>
  <c r="F200" i="16" s="1"/>
  <c r="D205" i="16"/>
  <c r="F205" i="16" s="1"/>
  <c r="D201" i="16"/>
  <c r="F201" i="16" s="1"/>
  <c r="D198" i="16"/>
  <c r="F198" i="16" s="1"/>
  <c r="D199" i="16"/>
  <c r="F199" i="16" s="1"/>
  <c r="D197" i="16"/>
  <c r="F197" i="16" s="1"/>
  <c r="D204" i="16"/>
  <c r="F204" i="16" s="1"/>
  <c r="E195" i="16" l="1"/>
  <c r="F194" i="16"/>
  <c r="E202" i="16"/>
  <c r="E201" i="16"/>
  <c r="E194" i="16"/>
  <c r="E200" i="16"/>
  <c r="E197" i="16"/>
  <c r="E205" i="16"/>
  <c r="E199" i="16"/>
  <c r="E196" i="16"/>
  <c r="D219" i="16"/>
  <c r="F219" i="16" s="1"/>
  <c r="D212" i="16"/>
  <c r="D208" i="16"/>
  <c r="F208" i="16" s="1"/>
  <c r="E204" i="16"/>
  <c r="E198" i="16"/>
  <c r="E203" i="16"/>
  <c r="D215" i="16"/>
  <c r="F215" i="16" s="1"/>
  <c r="D214" i="16"/>
  <c r="F214" i="16" s="1"/>
  <c r="D206" i="16"/>
  <c r="F206" i="16" s="1"/>
  <c r="D217" i="16"/>
  <c r="F217" i="16" s="1"/>
  <c r="D209" i="16"/>
  <c r="F209" i="16" s="1"/>
  <c r="D213" i="16"/>
  <c r="F213" i="16" s="1"/>
  <c r="D210" i="16"/>
  <c r="F210" i="16" s="1"/>
  <c r="D211" i="16"/>
  <c r="F211" i="16" s="1"/>
  <c r="D216" i="16"/>
  <c r="F216" i="16" s="1"/>
  <c r="D224" i="16" l="1"/>
  <c r="F224" i="16" s="1"/>
  <c r="F212" i="16"/>
  <c r="E212" i="16"/>
  <c r="E207" i="16"/>
  <c r="E217" i="16"/>
  <c r="E211" i="16"/>
  <c r="E210" i="16"/>
  <c r="E208" i="16"/>
  <c r="E213" i="16"/>
  <c r="E209" i="16"/>
  <c r="E215" i="16"/>
  <c r="D220" i="16"/>
  <c r="F220" i="16" s="1"/>
  <c r="E214" i="16"/>
  <c r="E206" i="16"/>
  <c r="E216" i="16"/>
  <c r="D218" i="16"/>
  <c r="F218" i="16" s="1"/>
  <c r="D222" i="16"/>
  <c r="F222" i="16" s="1"/>
  <c r="D221" i="16"/>
  <c r="F221" i="16" s="1"/>
  <c r="D223" i="16"/>
  <c r="F223" i="16" s="1"/>
  <c r="D225" i="16"/>
  <c r="F225" i="16" s="1"/>
  <c r="E220" i="16" l="1"/>
  <c r="E225" i="16"/>
  <c r="E223" i="16"/>
  <c r="E221" i="16"/>
  <c r="E222" i="16"/>
  <c r="E224" i="16"/>
  <c r="E219" i="16"/>
  <c r="E218" i="16"/>
  <c r="D226" i="16"/>
  <c r="E226" i="16" l="1"/>
  <c r="F226" i="16"/>
  <c r="D227" i="16"/>
  <c r="F227" i="16" s="1"/>
  <c r="E227" i="16" l="1"/>
  <c r="D228" i="16"/>
  <c r="F228" i="16" s="1"/>
  <c r="E228" i="16" l="1"/>
  <c r="D229" i="16"/>
  <c r="E229" i="16" l="1"/>
  <c r="F229" i="16"/>
  <c r="D230" i="16"/>
  <c r="E230" i="16" l="1"/>
  <c r="F230" i="16"/>
  <c r="D231" i="16"/>
  <c r="E231" i="16" l="1"/>
  <c r="F231" i="16"/>
  <c r="D232" i="16"/>
  <c r="F232" i="16" s="1"/>
  <c r="E232" i="16" l="1"/>
  <c r="D233" i="16"/>
  <c r="E233" i="16" l="1"/>
  <c r="F233" i="16"/>
  <c r="D234" i="16"/>
  <c r="E234" i="16" l="1"/>
  <c r="F234" i="16"/>
  <c r="D235" i="16"/>
  <c r="E235" i="16" l="1"/>
  <c r="F235" i="16"/>
  <c r="D236" i="16"/>
  <c r="E236" i="16" l="1"/>
  <c r="F236" i="16"/>
  <c r="D237" i="16"/>
  <c r="E237" i="16" l="1"/>
  <c r="F237" i="16"/>
  <c r="D238" i="16"/>
  <c r="E238" i="16" l="1"/>
  <c r="F238" i="16"/>
  <c r="D239" i="16"/>
  <c r="E239" i="16" l="1"/>
  <c r="F239" i="16"/>
  <c r="D241" i="16"/>
  <c r="F241" i="16" s="1"/>
  <c r="D240" i="16"/>
  <c r="E240" i="16" l="1"/>
  <c r="F240" i="16"/>
  <c r="E241" i="16"/>
</calcChain>
</file>

<file path=xl/sharedStrings.xml><?xml version="1.0" encoding="utf-8"?>
<sst xmlns="http://schemas.openxmlformats.org/spreadsheetml/2006/main" count="113" uniqueCount="14">
  <si>
    <t>Year</t>
  </si>
  <si>
    <t>Month</t>
  </si>
  <si>
    <t>Monthly Allocated</t>
  </si>
  <si>
    <t>MoSavings</t>
  </si>
  <si>
    <t>TotalSaving</t>
  </si>
  <si>
    <t>Full Year</t>
  </si>
  <si>
    <t>Half Year</t>
  </si>
  <si>
    <t>Cumulative</t>
  </si>
  <si>
    <t>ma_CDM</t>
  </si>
  <si>
    <t>Savings</t>
  </si>
  <si>
    <t>ma_CDM_New</t>
  </si>
  <si>
    <t>Diff in Annual Savings</t>
  </si>
  <si>
    <t>Calculated eDSM Savings match Table 13 3-1-1 Values</t>
  </si>
  <si>
    <t>Calculated TABLE 13 VS TABLE 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</si>
</sst>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43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0" xfId="0" applyNumberFormat="1"/>
    <xf numFmtId="165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67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" fontId="5" fillId="0" borderId="0" xfId="0" quotePrefix="1" applyNumberFormat="1" applyFont="1" applyAlignment="1">
      <alignment horizontal="left" vertical="center"/>
    </xf>
    <xf numFmtId="167" fontId="3" fillId="0" borderId="0" xfId="2" applyNumberFormat="1" applyFont="1" applyBorder="1" applyAlignment="1">
      <alignment horizontal="center"/>
    </xf>
    <xf numFmtId="167" fontId="0" fillId="0" borderId="0" xfId="2" applyNumberFormat="1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7" fontId="0" fillId="0" borderId="1" xfId="0" applyNumberFormat="1" applyBorder="1"/>
    <xf numFmtId="167" fontId="0" fillId="0" borderId="2" xfId="0" applyNumberFormat="1" applyBorder="1"/>
    <xf numFmtId="167" fontId="0" fillId="0" borderId="3" xfId="0" applyNumberForma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right"/>
    </xf>
  </cellXfs>
  <cellStyles count="3">
    <cellStyle name="Comma" xfId="1" builtinId="3"/>
    <cellStyle name="Comma 2" xfId="2" xr:uid="{F44F76E4-9681-4A79-8120-48D25247C9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523876</xdr:colOff>
      <xdr:row>0</xdr:row>
      <xdr:rowOff>0</xdr:rowOff>
    </xdr:from>
    <xdr:to>
      <xdr:col>14</xdr:col>
      <xdr:colOff>314325</xdr:colOff>
      <xdr:row>25</xdr:row>
      <xdr:rowOff>91318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61573-9231-400B-BF95-B55525BB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1" y="0"/>
          <a:ext cx="7286624" cy="4872868"/>
        </a:xfrm>
        <a:prstGeom prst="rect">
          <a:avLst/>
        </a:prstGeom>
      </xdr:spPr>
    </xdr:pic>
    <xdr:clientData/>
  </xdr:twoCellAnchor>
  <xdr:twoCellAnchor>
    <xdr:from>
      <xdr:col>12</xdr:col>
      <xdr:colOff>295275</xdr:colOff>
      <xdr:row>4</xdr:row>
      <xdr:rowOff>28575</xdr:rowOff>
    </xdr:from>
    <xdr:to>
      <xdr:col>14</xdr:col>
      <xdr:colOff>161925</xdr:colOff>
      <xdr:row>24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34A435F-8A63-45DB-8718-C69B8843A457}"/>
            </a:ext>
          </a:extLst>
        </xdr:cNvPr>
        <xdr:cNvSpPr/>
      </xdr:nvSpPr>
      <xdr:spPr>
        <a:xfrm>
          <a:off x="8791575" y="790575"/>
          <a:ext cx="1085850" cy="39528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usso, Michael" id="{2882297E-ECEB-4091-B1E7-567DF7F32991}" userId="S::mrusso@itron.com::31a3dafa-05e5-4fba-bf41-a2481bd5f22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25-11-04T14:22:10.96" personId="{2882297E-ECEB-4091-B1E7-567DF7F32991}" id="{401BC97C-6F58-4773-8DFA-3B2C0E6A3B8F}">
    <text>Values from Attachment JT1.14-VECC-15.0(A) eDSM Savings Reconciliation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3084-76FD-4B44-9618-956D5F9DD282}">
  <dimension ref="A1:H24"/>
  <sheetViews>
    <sheetView tabSelected="1" workbookViewId="0">
      <selection activeCell="R16" sqref="R16"/>
    </sheetView>
  </sheetViews>
  <sheetFormatPr defaultRowHeight="14.5" x14ac:dyDescent="0.35"/>
  <cols>
    <col min="2" max="2" width="11.54296875" bestFit="1" customWidth="1"/>
    <col min="3" max="3" width="12.54296875" bestFit="1" customWidth="1"/>
    <col min="4" max="4" width="13.81640625" customWidth="1"/>
    <col min="5" max="5" width="11.453125" customWidth="1"/>
    <col min="6" max="7" width="11.54296875" bestFit="1" customWidth="1"/>
  </cols>
  <sheetData>
    <row r="1" spans="1:8" x14ac:dyDescent="0.35">
      <c r="A1" s="18" t="s">
        <v>0</v>
      </c>
      <c r="B1" s="19" t="s">
        <v>9</v>
      </c>
      <c r="C1" s="19" t="s">
        <v>7</v>
      </c>
    </row>
    <row r="2" spans="1:8" x14ac:dyDescent="0.35">
      <c r="A2" s="20">
        <v>2008</v>
      </c>
      <c r="B2" s="21">
        <v>0</v>
      </c>
      <c r="C2" s="17">
        <f>B2</f>
        <v>0</v>
      </c>
    </row>
    <row r="3" spans="1:8" x14ac:dyDescent="0.35">
      <c r="A3" s="20">
        <v>2009</v>
      </c>
      <c r="B3" s="21">
        <v>0</v>
      </c>
      <c r="C3" s="17">
        <f t="shared" ref="C3:C7" si="0">C2+B3</f>
        <v>0</v>
      </c>
    </row>
    <row r="4" spans="1:8" x14ac:dyDescent="0.35">
      <c r="A4" s="20">
        <v>2010</v>
      </c>
      <c r="B4" s="21">
        <v>0</v>
      </c>
      <c r="C4" s="17">
        <f t="shared" si="0"/>
        <v>0</v>
      </c>
    </row>
    <row r="5" spans="1:8" x14ac:dyDescent="0.35">
      <c r="A5" s="20">
        <f>A4+1</f>
        <v>2011</v>
      </c>
      <c r="B5" s="22"/>
      <c r="C5" s="17">
        <f t="shared" si="0"/>
        <v>0</v>
      </c>
    </row>
    <row r="6" spans="1:8" x14ac:dyDescent="0.35">
      <c r="A6" s="20">
        <f t="shared" ref="A6:A24" si="1">A5+1</f>
        <v>2012</v>
      </c>
      <c r="B6" s="22"/>
      <c r="C6" s="17">
        <f t="shared" si="0"/>
        <v>0</v>
      </c>
    </row>
    <row r="7" spans="1:8" x14ac:dyDescent="0.35">
      <c r="A7" s="20">
        <f t="shared" si="1"/>
        <v>2013</v>
      </c>
      <c r="B7" s="22"/>
      <c r="C7" s="17">
        <f t="shared" si="0"/>
        <v>0</v>
      </c>
      <c r="H7" s="10"/>
    </row>
    <row r="8" spans="1:8" ht="15" thickBot="1" x14ac:dyDescent="0.4">
      <c r="A8" s="20">
        <f t="shared" si="1"/>
        <v>2014</v>
      </c>
      <c r="B8" s="22"/>
      <c r="C8" s="17">
        <f>C7+B8</f>
        <v>0</v>
      </c>
      <c r="H8" s="10"/>
    </row>
    <row r="9" spans="1:8" x14ac:dyDescent="0.35">
      <c r="A9" s="20">
        <f t="shared" si="1"/>
        <v>2015</v>
      </c>
      <c r="B9" s="22">
        <v>6369981</v>
      </c>
      <c r="C9" s="26">
        <f t="shared" ref="C9:C17" si="2">C8+B9</f>
        <v>6369981</v>
      </c>
      <c r="H9" s="10"/>
    </row>
    <row r="10" spans="1:8" x14ac:dyDescent="0.35">
      <c r="A10" s="20">
        <f t="shared" si="1"/>
        <v>2016</v>
      </c>
      <c r="B10" s="22">
        <v>5687035</v>
      </c>
      <c r="C10" s="27">
        <f t="shared" si="2"/>
        <v>12057016</v>
      </c>
      <c r="H10" s="10"/>
    </row>
    <row r="11" spans="1:8" x14ac:dyDescent="0.35">
      <c r="A11" s="20">
        <f t="shared" si="1"/>
        <v>2017</v>
      </c>
      <c r="B11" s="22">
        <v>22259951</v>
      </c>
      <c r="C11" s="27">
        <f t="shared" si="2"/>
        <v>34316967</v>
      </c>
      <c r="D11" s="1"/>
      <c r="H11" s="10"/>
    </row>
    <row r="12" spans="1:8" x14ac:dyDescent="0.35">
      <c r="A12" s="20">
        <f t="shared" si="1"/>
        <v>2018</v>
      </c>
      <c r="B12" s="22">
        <v>711510</v>
      </c>
      <c r="C12" s="27">
        <f t="shared" si="2"/>
        <v>35028477</v>
      </c>
      <c r="D12" s="10"/>
      <c r="H12" s="10"/>
    </row>
    <row r="13" spans="1:8" x14ac:dyDescent="0.35">
      <c r="A13" s="20">
        <f t="shared" si="1"/>
        <v>2019</v>
      </c>
      <c r="B13" s="22">
        <v>870312</v>
      </c>
      <c r="C13" s="27">
        <f t="shared" si="2"/>
        <v>35898789</v>
      </c>
      <c r="D13" s="1"/>
      <c r="H13" s="10"/>
    </row>
    <row r="14" spans="1:8" x14ac:dyDescent="0.35">
      <c r="A14" s="20">
        <f t="shared" si="1"/>
        <v>2020</v>
      </c>
      <c r="B14" s="22">
        <v>854108</v>
      </c>
      <c r="C14" s="27">
        <f t="shared" si="2"/>
        <v>36752897</v>
      </c>
      <c r="D14" s="1"/>
      <c r="F14" s="2"/>
      <c r="G14" s="17"/>
      <c r="H14" s="10"/>
    </row>
    <row r="15" spans="1:8" x14ac:dyDescent="0.35">
      <c r="A15" s="20">
        <f t="shared" si="1"/>
        <v>2021</v>
      </c>
      <c r="B15" s="22">
        <v>1891533</v>
      </c>
      <c r="C15" s="27">
        <f t="shared" si="2"/>
        <v>38644430</v>
      </c>
      <c r="D15" s="1"/>
      <c r="H15" s="10"/>
    </row>
    <row r="16" spans="1:8" x14ac:dyDescent="0.35">
      <c r="A16" s="20">
        <f t="shared" si="1"/>
        <v>2022</v>
      </c>
      <c r="B16" s="22">
        <v>687838</v>
      </c>
      <c r="C16" s="27">
        <f t="shared" si="2"/>
        <v>39332268</v>
      </c>
      <c r="D16" s="1"/>
      <c r="H16" s="10"/>
    </row>
    <row r="17" spans="1:8" x14ac:dyDescent="0.35">
      <c r="A17" s="20">
        <f t="shared" si="1"/>
        <v>2023</v>
      </c>
      <c r="B17" s="22">
        <v>14499002</v>
      </c>
      <c r="C17" s="27">
        <f t="shared" si="2"/>
        <v>53831270</v>
      </c>
      <c r="H17" s="10"/>
    </row>
    <row r="18" spans="1:8" x14ac:dyDescent="0.35">
      <c r="A18" s="20">
        <f t="shared" si="1"/>
        <v>2024</v>
      </c>
      <c r="B18" s="22">
        <v>3038206</v>
      </c>
      <c r="C18" s="27">
        <f>C17+B18</f>
        <v>56869476</v>
      </c>
      <c r="H18" s="10"/>
    </row>
    <row r="19" spans="1:8" x14ac:dyDescent="0.35">
      <c r="A19" s="20">
        <f t="shared" si="1"/>
        <v>2025</v>
      </c>
      <c r="B19" s="23">
        <v>4826216</v>
      </c>
      <c r="C19" s="27">
        <f t="shared" ref="C19:C24" si="3">C18+B19</f>
        <v>61695692</v>
      </c>
      <c r="H19" s="10"/>
    </row>
    <row r="20" spans="1:8" x14ac:dyDescent="0.35">
      <c r="A20" s="20">
        <f t="shared" si="1"/>
        <v>2026</v>
      </c>
      <c r="B20" s="2">
        <v>4785049</v>
      </c>
      <c r="C20" s="27">
        <f t="shared" si="3"/>
        <v>66480741</v>
      </c>
      <c r="H20" s="10"/>
    </row>
    <row r="21" spans="1:8" x14ac:dyDescent="0.35">
      <c r="A21" s="20">
        <f t="shared" si="1"/>
        <v>2027</v>
      </c>
      <c r="B21" s="2">
        <v>4936623</v>
      </c>
      <c r="C21" s="27">
        <f t="shared" si="3"/>
        <v>71417364</v>
      </c>
      <c r="H21" s="10"/>
    </row>
    <row r="22" spans="1:8" x14ac:dyDescent="0.35">
      <c r="A22" s="20">
        <f t="shared" si="1"/>
        <v>2028</v>
      </c>
      <c r="B22" s="2">
        <v>5126859</v>
      </c>
      <c r="C22" s="27">
        <f t="shared" si="3"/>
        <v>76544223</v>
      </c>
      <c r="H22" s="10"/>
    </row>
    <row r="23" spans="1:8" x14ac:dyDescent="0.35">
      <c r="A23" s="20">
        <f t="shared" si="1"/>
        <v>2029</v>
      </c>
      <c r="B23" s="2">
        <v>5343186</v>
      </c>
      <c r="C23" s="27">
        <f t="shared" si="3"/>
        <v>81887409</v>
      </c>
    </row>
    <row r="24" spans="1:8" ht="15" thickBot="1" x14ac:dyDescent="0.4">
      <c r="A24" s="20">
        <f t="shared" si="1"/>
        <v>2030</v>
      </c>
      <c r="B24" s="2">
        <v>5588812</v>
      </c>
      <c r="C24" s="28">
        <f t="shared" si="3"/>
        <v>87476221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C723-75C8-4920-B938-CBDE6D933AA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2023</v>
      </c>
      <c r="B2">
        <v>1</v>
      </c>
      <c r="C2" s="1">
        <f>+$I$6</f>
        <v>1115307.8461538462</v>
      </c>
      <c r="D2" s="3">
        <f>B2/12</f>
        <v>8.3333333333333329E-2</v>
      </c>
      <c r="E2" s="1">
        <f>C2*D2</f>
        <v>92942.320512820515</v>
      </c>
      <c r="H2" s="1">
        <f>'Annual CDM Inputs'!B17</f>
        <v>14499002</v>
      </c>
      <c r="I2" s="1">
        <f>H2/2</f>
        <v>7249501</v>
      </c>
    </row>
    <row r="3" spans="1:9" x14ac:dyDescent="0.35">
      <c r="A3">
        <v>2023</v>
      </c>
      <c r="B3">
        <v>2</v>
      </c>
      <c r="C3" s="1">
        <f t="shared" ref="C3:C13" si="0">+$I$6</f>
        <v>1115307.8461538462</v>
      </c>
      <c r="D3" s="3">
        <f t="shared" ref="D3:D13" si="1">B3/12</f>
        <v>0.16666666666666666</v>
      </c>
      <c r="E3" s="1">
        <f t="shared" ref="E3:E25" si="2">C3*D3</f>
        <v>185884.64102564103</v>
      </c>
      <c r="F3" s="2"/>
      <c r="G3" s="2"/>
      <c r="H3" s="1">
        <v>12</v>
      </c>
      <c r="I3" s="1">
        <v>12</v>
      </c>
    </row>
    <row r="4" spans="1:9" x14ac:dyDescent="0.35">
      <c r="A4">
        <v>2023</v>
      </c>
      <c r="B4">
        <v>3</v>
      </c>
      <c r="C4" s="1">
        <f t="shared" si="0"/>
        <v>1115307.8461538462</v>
      </c>
      <c r="D4" s="3">
        <f t="shared" si="1"/>
        <v>0.25</v>
      </c>
      <c r="E4" s="1">
        <f t="shared" si="2"/>
        <v>278826.96153846156</v>
      </c>
      <c r="F4" s="2"/>
      <c r="G4" s="2"/>
      <c r="H4" s="1">
        <f>H2*H3</f>
        <v>173988024</v>
      </c>
      <c r="I4" s="1">
        <f>I2*I3</f>
        <v>86994012</v>
      </c>
    </row>
    <row r="5" spans="1:9" x14ac:dyDescent="0.35">
      <c r="A5">
        <v>2023</v>
      </c>
      <c r="B5">
        <v>4</v>
      </c>
      <c r="C5" s="1">
        <f t="shared" si="0"/>
        <v>1115307.8461538462</v>
      </c>
      <c r="D5" s="3">
        <f t="shared" si="1"/>
        <v>0.33333333333333331</v>
      </c>
      <c r="E5" s="1">
        <f t="shared" si="2"/>
        <v>371769.28205128206</v>
      </c>
      <c r="F5" s="2"/>
      <c r="G5" s="2"/>
      <c r="H5">
        <v>78</v>
      </c>
      <c r="I5">
        <v>78</v>
      </c>
    </row>
    <row r="6" spans="1:9" x14ac:dyDescent="0.35">
      <c r="A6">
        <v>2023</v>
      </c>
      <c r="B6">
        <v>5</v>
      </c>
      <c r="C6" s="1">
        <f t="shared" si="0"/>
        <v>1115307.8461538462</v>
      </c>
      <c r="D6" s="3">
        <f t="shared" si="1"/>
        <v>0.41666666666666669</v>
      </c>
      <c r="E6" s="1">
        <f t="shared" si="2"/>
        <v>464711.60256410262</v>
      </c>
      <c r="F6" s="2"/>
      <c r="G6" s="2"/>
      <c r="H6" s="1">
        <f>H4/H5</f>
        <v>2230615.6923076925</v>
      </c>
      <c r="I6" s="1">
        <f>I4/I5</f>
        <v>1115307.8461538462</v>
      </c>
    </row>
    <row r="7" spans="1:9" x14ac:dyDescent="0.35">
      <c r="A7">
        <v>2023</v>
      </c>
      <c r="B7">
        <v>6</v>
      </c>
      <c r="C7" s="1">
        <f t="shared" si="0"/>
        <v>1115307.8461538462</v>
      </c>
      <c r="D7" s="3">
        <f t="shared" si="1"/>
        <v>0.5</v>
      </c>
      <c r="E7" s="1">
        <f t="shared" si="2"/>
        <v>557653.92307692312</v>
      </c>
      <c r="F7" s="2"/>
      <c r="G7" s="2"/>
    </row>
    <row r="8" spans="1:9" x14ac:dyDescent="0.35">
      <c r="A8">
        <v>2023</v>
      </c>
      <c r="B8">
        <v>7</v>
      </c>
      <c r="C8" s="1">
        <f t="shared" si="0"/>
        <v>1115307.8461538462</v>
      </c>
      <c r="D8" s="3">
        <f t="shared" si="1"/>
        <v>0.58333333333333337</v>
      </c>
      <c r="E8" s="1">
        <f t="shared" si="2"/>
        <v>650596.24358974374</v>
      </c>
      <c r="F8" s="2"/>
      <c r="G8" s="2"/>
    </row>
    <row r="9" spans="1:9" x14ac:dyDescent="0.35">
      <c r="A9">
        <v>2023</v>
      </c>
      <c r="B9">
        <v>8</v>
      </c>
      <c r="C9" s="1">
        <f t="shared" si="0"/>
        <v>1115307.8461538462</v>
      </c>
      <c r="D9" s="3">
        <f t="shared" si="1"/>
        <v>0.66666666666666663</v>
      </c>
      <c r="E9" s="1">
        <f t="shared" si="2"/>
        <v>743538.56410256412</v>
      </c>
      <c r="F9" s="2"/>
      <c r="G9" s="2"/>
    </row>
    <row r="10" spans="1:9" x14ac:dyDescent="0.35">
      <c r="A10">
        <v>2023</v>
      </c>
      <c r="B10">
        <v>9</v>
      </c>
      <c r="C10" s="1">
        <f t="shared" si="0"/>
        <v>1115307.8461538462</v>
      </c>
      <c r="D10" s="3">
        <f t="shared" si="1"/>
        <v>0.75</v>
      </c>
      <c r="E10" s="1">
        <f t="shared" si="2"/>
        <v>836480.88461538474</v>
      </c>
      <c r="F10" s="2"/>
      <c r="G10" s="2"/>
    </row>
    <row r="11" spans="1:9" x14ac:dyDescent="0.35">
      <c r="A11">
        <v>2023</v>
      </c>
      <c r="B11">
        <v>10</v>
      </c>
      <c r="C11" s="1">
        <f t="shared" si="0"/>
        <v>1115307.8461538462</v>
      </c>
      <c r="D11" s="3">
        <f t="shared" si="1"/>
        <v>0.83333333333333337</v>
      </c>
      <c r="E11" s="1">
        <f t="shared" si="2"/>
        <v>929423.20512820524</v>
      </c>
      <c r="F11" s="2"/>
      <c r="G11" s="2"/>
      <c r="H11" s="1"/>
      <c r="I11" s="1"/>
    </row>
    <row r="12" spans="1:9" x14ac:dyDescent="0.35">
      <c r="A12">
        <v>2023</v>
      </c>
      <c r="B12">
        <v>11</v>
      </c>
      <c r="C12" s="1">
        <f t="shared" si="0"/>
        <v>1115307.8461538462</v>
      </c>
      <c r="D12" s="3">
        <f t="shared" si="1"/>
        <v>0.91666666666666663</v>
      </c>
      <c r="E12" s="1">
        <f t="shared" si="2"/>
        <v>1022365.5256410256</v>
      </c>
      <c r="F12" s="2"/>
      <c r="G12" s="2"/>
    </row>
    <row r="13" spans="1:9" x14ac:dyDescent="0.35">
      <c r="A13">
        <v>2023</v>
      </c>
      <c r="B13">
        <v>12</v>
      </c>
      <c r="C13" s="1">
        <f t="shared" si="0"/>
        <v>1115307.8461538462</v>
      </c>
      <c r="D13" s="3">
        <f t="shared" si="1"/>
        <v>1</v>
      </c>
      <c r="E13" s="1">
        <f t="shared" si="2"/>
        <v>1115307.8461538462</v>
      </c>
      <c r="F13" s="2"/>
      <c r="G13" s="2">
        <f>SUM(C2:C13)</f>
        <v>13383694.153846154</v>
      </c>
      <c r="H13" s="2">
        <f>SUM(D2:D13)</f>
        <v>6.5</v>
      </c>
      <c r="I13" s="2">
        <f>SUM(E2:E13)</f>
        <v>7249501.0000000009</v>
      </c>
    </row>
    <row r="14" spans="1:9" x14ac:dyDescent="0.35">
      <c r="A14">
        <f t="shared" ref="A14:A25" si="3">A2+1</f>
        <v>2024</v>
      </c>
      <c r="B14">
        <f t="shared" ref="B14:B25" si="4">B2</f>
        <v>1</v>
      </c>
      <c r="C14" s="1">
        <f>$H$2/12</f>
        <v>1208250.1666666667</v>
      </c>
      <c r="D14" s="3">
        <v>1</v>
      </c>
      <c r="E14" s="1">
        <f t="shared" si="2"/>
        <v>1208250.1666666667</v>
      </c>
      <c r="F14" s="2"/>
      <c r="G14" s="2"/>
    </row>
    <row r="15" spans="1:9" x14ac:dyDescent="0.35">
      <c r="A15">
        <f t="shared" si="3"/>
        <v>2024</v>
      </c>
      <c r="B15">
        <f t="shared" si="4"/>
        <v>2</v>
      </c>
      <c r="C15" s="1">
        <f>$H$2/12</f>
        <v>1208250.1666666667</v>
      </c>
      <c r="D15" s="3">
        <v>1</v>
      </c>
      <c r="E15" s="1">
        <f t="shared" si="2"/>
        <v>1208250.1666666667</v>
      </c>
      <c r="F15" s="2"/>
      <c r="G15" s="2"/>
    </row>
    <row r="16" spans="1:9" x14ac:dyDescent="0.35">
      <c r="A16">
        <f t="shared" si="3"/>
        <v>2024</v>
      </c>
      <c r="B16">
        <f t="shared" si="4"/>
        <v>3</v>
      </c>
      <c r="C16" s="1">
        <f t="shared" ref="C16:C25" si="5">$H$2/12</f>
        <v>1208250.1666666667</v>
      </c>
      <c r="D16" s="3">
        <v>1</v>
      </c>
      <c r="E16" s="1">
        <f t="shared" si="2"/>
        <v>1208250.1666666667</v>
      </c>
      <c r="F16" s="2"/>
      <c r="G16" s="2"/>
    </row>
    <row r="17" spans="1:9" x14ac:dyDescent="0.35">
      <c r="A17">
        <f t="shared" si="3"/>
        <v>2024</v>
      </c>
      <c r="B17">
        <f t="shared" si="4"/>
        <v>4</v>
      </c>
      <c r="C17" s="1">
        <f t="shared" si="5"/>
        <v>1208250.1666666667</v>
      </c>
      <c r="D17" s="3">
        <v>1</v>
      </c>
      <c r="E17" s="1">
        <f t="shared" si="2"/>
        <v>1208250.1666666667</v>
      </c>
      <c r="F17" s="2"/>
      <c r="G17" s="2"/>
    </row>
    <row r="18" spans="1:9" x14ac:dyDescent="0.35">
      <c r="A18">
        <f t="shared" si="3"/>
        <v>2024</v>
      </c>
      <c r="B18">
        <f t="shared" si="4"/>
        <v>5</v>
      </c>
      <c r="C18" s="1">
        <f t="shared" si="5"/>
        <v>1208250.1666666667</v>
      </c>
      <c r="D18" s="3">
        <v>1</v>
      </c>
      <c r="E18" s="1">
        <f t="shared" si="2"/>
        <v>1208250.1666666667</v>
      </c>
      <c r="F18" s="2"/>
      <c r="G18" s="2"/>
    </row>
    <row r="19" spans="1:9" x14ac:dyDescent="0.35">
      <c r="A19">
        <f t="shared" si="3"/>
        <v>2024</v>
      </c>
      <c r="B19">
        <f t="shared" si="4"/>
        <v>6</v>
      </c>
      <c r="C19" s="1">
        <f t="shared" si="5"/>
        <v>1208250.1666666667</v>
      </c>
      <c r="D19" s="3">
        <v>1</v>
      </c>
      <c r="E19" s="1">
        <f t="shared" si="2"/>
        <v>1208250.1666666667</v>
      </c>
      <c r="F19" s="2"/>
      <c r="G19" s="2"/>
    </row>
    <row r="20" spans="1:9" x14ac:dyDescent="0.35">
      <c r="A20">
        <f t="shared" si="3"/>
        <v>2024</v>
      </c>
      <c r="B20">
        <f t="shared" si="4"/>
        <v>7</v>
      </c>
      <c r="C20" s="1">
        <f t="shared" si="5"/>
        <v>1208250.1666666667</v>
      </c>
      <c r="D20" s="3">
        <v>1</v>
      </c>
      <c r="E20" s="1">
        <f t="shared" si="2"/>
        <v>1208250.1666666667</v>
      </c>
      <c r="F20" s="2"/>
      <c r="G20" s="2"/>
    </row>
    <row r="21" spans="1:9" x14ac:dyDescent="0.35">
      <c r="A21">
        <f t="shared" si="3"/>
        <v>2024</v>
      </c>
      <c r="B21">
        <f t="shared" si="4"/>
        <v>8</v>
      </c>
      <c r="C21" s="1">
        <f t="shared" si="5"/>
        <v>1208250.1666666667</v>
      </c>
      <c r="D21" s="3">
        <v>1</v>
      </c>
      <c r="E21" s="1">
        <f t="shared" si="2"/>
        <v>1208250.1666666667</v>
      </c>
      <c r="F21" s="2"/>
      <c r="G21" s="2"/>
    </row>
    <row r="22" spans="1:9" x14ac:dyDescent="0.35">
      <c r="A22">
        <f t="shared" si="3"/>
        <v>2024</v>
      </c>
      <c r="B22">
        <f t="shared" si="4"/>
        <v>9</v>
      </c>
      <c r="C22" s="1">
        <f t="shared" si="5"/>
        <v>1208250.1666666667</v>
      </c>
      <c r="D22" s="3">
        <v>1</v>
      </c>
      <c r="E22" s="1">
        <f t="shared" si="2"/>
        <v>1208250.1666666667</v>
      </c>
      <c r="F22" s="2"/>
      <c r="G22" s="2"/>
    </row>
    <row r="23" spans="1:9" x14ac:dyDescent="0.35">
      <c r="A23">
        <f t="shared" si="3"/>
        <v>2024</v>
      </c>
      <c r="B23">
        <f t="shared" si="4"/>
        <v>10</v>
      </c>
      <c r="C23" s="1">
        <f t="shared" si="5"/>
        <v>1208250.1666666667</v>
      </c>
      <c r="D23" s="3">
        <v>1</v>
      </c>
      <c r="E23" s="1">
        <f t="shared" si="2"/>
        <v>1208250.1666666667</v>
      </c>
      <c r="F23" s="2"/>
      <c r="G23" s="2"/>
    </row>
    <row r="24" spans="1:9" x14ac:dyDescent="0.35">
      <c r="A24">
        <f t="shared" si="3"/>
        <v>2024</v>
      </c>
      <c r="B24">
        <f t="shared" si="4"/>
        <v>11</v>
      </c>
      <c r="C24" s="1">
        <f t="shared" si="5"/>
        <v>1208250.1666666667</v>
      </c>
      <c r="D24" s="3">
        <v>1</v>
      </c>
      <c r="E24" s="1">
        <f t="shared" si="2"/>
        <v>1208250.1666666667</v>
      </c>
      <c r="F24" s="2"/>
      <c r="G24" s="2"/>
    </row>
    <row r="25" spans="1:9" x14ac:dyDescent="0.35">
      <c r="A25">
        <f t="shared" si="3"/>
        <v>2024</v>
      </c>
      <c r="B25">
        <f t="shared" si="4"/>
        <v>12</v>
      </c>
      <c r="C25" s="1">
        <f t="shared" si="5"/>
        <v>1208250.1666666667</v>
      </c>
      <c r="D25" s="3">
        <v>1</v>
      </c>
      <c r="E25" s="1">
        <f t="shared" si="2"/>
        <v>1208250.1666666667</v>
      </c>
      <c r="F25" s="2"/>
      <c r="G25" s="2">
        <f>SUM(C14:C25)</f>
        <v>14499001.999999998</v>
      </c>
      <c r="H25" s="2">
        <f>SUM(D14:D25)</f>
        <v>12</v>
      </c>
      <c r="I25" s="2">
        <f>SUM(E14:E25)</f>
        <v>14499001.999999998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B66B-B949-4A72-A2FA-EB210A2A9324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2022</v>
      </c>
      <c r="B2">
        <v>1</v>
      </c>
      <c r="C2" s="1">
        <f>+$I$6</f>
        <v>52910.615384615383</v>
      </c>
      <c r="D2" s="3">
        <f>B2/12</f>
        <v>8.3333333333333329E-2</v>
      </c>
      <c r="E2" s="1">
        <f>C2*D2</f>
        <v>4409.2179487179483</v>
      </c>
      <c r="H2" s="1">
        <f>'Annual CDM Inputs'!B16</f>
        <v>687838</v>
      </c>
      <c r="I2" s="1">
        <f>H2/2</f>
        <v>343919</v>
      </c>
    </row>
    <row r="3" spans="1:9" x14ac:dyDescent="0.35">
      <c r="A3">
        <v>2022</v>
      </c>
      <c r="B3">
        <v>2</v>
      </c>
      <c r="C3" s="1">
        <f t="shared" ref="C3:C13" si="0">+$I$6</f>
        <v>52910.615384615383</v>
      </c>
      <c r="D3" s="3">
        <f t="shared" ref="D3:D13" si="1">B3/12</f>
        <v>0.16666666666666666</v>
      </c>
      <c r="E3" s="1">
        <f t="shared" ref="E3:E25" si="2">C3*D3</f>
        <v>8818.4358974358965</v>
      </c>
      <c r="F3" s="2"/>
      <c r="G3" s="2"/>
      <c r="H3" s="1">
        <v>12</v>
      </c>
      <c r="I3" s="1">
        <v>12</v>
      </c>
    </row>
    <row r="4" spans="1:9" x14ac:dyDescent="0.35">
      <c r="A4">
        <v>2022</v>
      </c>
      <c r="B4">
        <v>3</v>
      </c>
      <c r="C4" s="1">
        <f t="shared" si="0"/>
        <v>52910.615384615383</v>
      </c>
      <c r="D4" s="3">
        <f t="shared" si="1"/>
        <v>0.25</v>
      </c>
      <c r="E4" s="1">
        <f t="shared" si="2"/>
        <v>13227.653846153846</v>
      </c>
      <c r="F4" s="2"/>
      <c r="G4" s="2"/>
      <c r="H4" s="1">
        <f>H2*H3</f>
        <v>8254056</v>
      </c>
      <c r="I4" s="1">
        <f>I2*I3</f>
        <v>4127028</v>
      </c>
    </row>
    <row r="5" spans="1:9" x14ac:dyDescent="0.35">
      <c r="A5">
        <v>2022</v>
      </c>
      <c r="B5">
        <v>4</v>
      </c>
      <c r="C5" s="1">
        <f t="shared" si="0"/>
        <v>52910.615384615383</v>
      </c>
      <c r="D5" s="3">
        <f t="shared" si="1"/>
        <v>0.33333333333333331</v>
      </c>
      <c r="E5" s="1">
        <f t="shared" si="2"/>
        <v>17636.871794871793</v>
      </c>
      <c r="F5" s="2"/>
      <c r="G5" s="2"/>
      <c r="H5">
        <v>78</v>
      </c>
      <c r="I5">
        <v>78</v>
      </c>
    </row>
    <row r="6" spans="1:9" x14ac:dyDescent="0.35">
      <c r="A6">
        <v>2022</v>
      </c>
      <c r="B6">
        <v>5</v>
      </c>
      <c r="C6" s="1">
        <f t="shared" si="0"/>
        <v>52910.615384615383</v>
      </c>
      <c r="D6" s="3">
        <f t="shared" si="1"/>
        <v>0.41666666666666669</v>
      </c>
      <c r="E6" s="1">
        <f t="shared" si="2"/>
        <v>22046.089743589742</v>
      </c>
      <c r="F6" s="2"/>
      <c r="G6" s="2"/>
      <c r="H6" s="1">
        <f>H4/H5</f>
        <v>105821.23076923077</v>
      </c>
      <c r="I6" s="1">
        <f>I4/I5</f>
        <v>52910.615384615383</v>
      </c>
    </row>
    <row r="7" spans="1:9" x14ac:dyDescent="0.35">
      <c r="A7">
        <v>2022</v>
      </c>
      <c r="B7">
        <v>6</v>
      </c>
      <c r="C7" s="1">
        <f t="shared" si="0"/>
        <v>52910.615384615383</v>
      </c>
      <c r="D7" s="3">
        <f t="shared" si="1"/>
        <v>0.5</v>
      </c>
      <c r="E7" s="1">
        <f t="shared" si="2"/>
        <v>26455.307692307691</v>
      </c>
      <c r="F7" s="2"/>
      <c r="G7" s="2"/>
    </row>
    <row r="8" spans="1:9" x14ac:dyDescent="0.35">
      <c r="A8">
        <v>2022</v>
      </c>
      <c r="B8">
        <v>7</v>
      </c>
      <c r="C8" s="1">
        <f t="shared" si="0"/>
        <v>52910.615384615383</v>
      </c>
      <c r="D8" s="3">
        <f t="shared" si="1"/>
        <v>0.58333333333333337</v>
      </c>
      <c r="E8" s="1">
        <f t="shared" si="2"/>
        <v>30864.525641025641</v>
      </c>
      <c r="F8" s="2"/>
      <c r="G8" s="2"/>
    </row>
    <row r="9" spans="1:9" x14ac:dyDescent="0.35">
      <c r="A9">
        <v>2022</v>
      </c>
      <c r="B9">
        <v>8</v>
      </c>
      <c r="C9" s="1">
        <f t="shared" si="0"/>
        <v>52910.615384615383</v>
      </c>
      <c r="D9" s="3">
        <f t="shared" si="1"/>
        <v>0.66666666666666663</v>
      </c>
      <c r="E9" s="1">
        <f t="shared" si="2"/>
        <v>35273.743589743586</v>
      </c>
      <c r="F9" s="2"/>
      <c r="G9" s="2"/>
    </row>
    <row r="10" spans="1:9" x14ac:dyDescent="0.35">
      <c r="A10">
        <v>2022</v>
      </c>
      <c r="B10">
        <v>9</v>
      </c>
      <c r="C10" s="1">
        <f t="shared" si="0"/>
        <v>52910.615384615383</v>
      </c>
      <c r="D10" s="3">
        <f t="shared" si="1"/>
        <v>0.75</v>
      </c>
      <c r="E10" s="1">
        <f t="shared" si="2"/>
        <v>39682.961538461539</v>
      </c>
      <c r="F10" s="2"/>
      <c r="G10" s="2"/>
    </row>
    <row r="11" spans="1:9" x14ac:dyDescent="0.35">
      <c r="A11">
        <v>2022</v>
      </c>
      <c r="B11">
        <v>10</v>
      </c>
      <c r="C11" s="1">
        <f t="shared" si="0"/>
        <v>52910.615384615383</v>
      </c>
      <c r="D11" s="3">
        <f t="shared" si="1"/>
        <v>0.83333333333333337</v>
      </c>
      <c r="E11" s="1">
        <f t="shared" si="2"/>
        <v>44092.179487179485</v>
      </c>
      <c r="F11" s="2"/>
      <c r="G11" s="2"/>
      <c r="H11" s="1"/>
      <c r="I11" s="1"/>
    </row>
    <row r="12" spans="1:9" x14ac:dyDescent="0.35">
      <c r="A12">
        <v>2022</v>
      </c>
      <c r="B12">
        <v>11</v>
      </c>
      <c r="C12" s="1">
        <f t="shared" si="0"/>
        <v>52910.615384615383</v>
      </c>
      <c r="D12" s="3">
        <f t="shared" si="1"/>
        <v>0.91666666666666663</v>
      </c>
      <c r="E12" s="1">
        <f t="shared" si="2"/>
        <v>48501.39743589743</v>
      </c>
      <c r="F12" s="2"/>
      <c r="G12" s="2"/>
    </row>
    <row r="13" spans="1:9" x14ac:dyDescent="0.35">
      <c r="A13">
        <v>2022</v>
      </c>
      <c r="B13">
        <v>12</v>
      </c>
      <c r="C13" s="1">
        <f t="shared" si="0"/>
        <v>52910.615384615383</v>
      </c>
      <c r="D13" s="3">
        <f t="shared" si="1"/>
        <v>1</v>
      </c>
      <c r="E13" s="1">
        <f t="shared" si="2"/>
        <v>52910.615384615383</v>
      </c>
      <c r="F13" s="2"/>
      <c r="G13" s="2">
        <f>SUM(C2:C13)</f>
        <v>634927.38461538462</v>
      </c>
      <c r="H13" s="2">
        <f>SUM(D2:D13)</f>
        <v>6.5</v>
      </c>
      <c r="I13" s="2">
        <f>SUM(E2:E13)</f>
        <v>343918.99999999994</v>
      </c>
    </row>
    <row r="14" spans="1:9" x14ac:dyDescent="0.35">
      <c r="A14">
        <f t="shared" ref="A14:A25" si="3">A2+1</f>
        <v>2023</v>
      </c>
      <c r="B14">
        <f t="shared" ref="B14:B25" si="4">B2</f>
        <v>1</v>
      </c>
      <c r="C14" s="1">
        <f>$H$2/12</f>
        <v>57319.833333333336</v>
      </c>
      <c r="D14" s="3">
        <v>1</v>
      </c>
      <c r="E14" s="1">
        <f t="shared" si="2"/>
        <v>57319.833333333336</v>
      </c>
      <c r="F14" s="2"/>
      <c r="G14" s="2"/>
    </row>
    <row r="15" spans="1:9" x14ac:dyDescent="0.35">
      <c r="A15">
        <f t="shared" si="3"/>
        <v>2023</v>
      </c>
      <c r="B15">
        <f t="shared" si="4"/>
        <v>2</v>
      </c>
      <c r="C15" s="1">
        <f>$H$2/12</f>
        <v>57319.833333333336</v>
      </c>
      <c r="D15" s="3">
        <v>1</v>
      </c>
      <c r="E15" s="1">
        <f t="shared" si="2"/>
        <v>57319.833333333336</v>
      </c>
      <c r="F15" s="2"/>
      <c r="G15" s="2"/>
    </row>
    <row r="16" spans="1:9" x14ac:dyDescent="0.35">
      <c r="A16">
        <f t="shared" si="3"/>
        <v>2023</v>
      </c>
      <c r="B16">
        <f t="shared" si="4"/>
        <v>3</v>
      </c>
      <c r="C16" s="1">
        <f t="shared" ref="C16:C25" si="5">$H$2/12</f>
        <v>57319.833333333336</v>
      </c>
      <c r="D16" s="3">
        <v>1</v>
      </c>
      <c r="E16" s="1">
        <f t="shared" si="2"/>
        <v>57319.833333333336</v>
      </c>
      <c r="F16" s="2"/>
      <c r="G16" s="2"/>
    </row>
    <row r="17" spans="1:9" x14ac:dyDescent="0.35">
      <c r="A17">
        <f t="shared" si="3"/>
        <v>2023</v>
      </c>
      <c r="B17">
        <f t="shared" si="4"/>
        <v>4</v>
      </c>
      <c r="C17" s="1">
        <f t="shared" si="5"/>
        <v>57319.833333333336</v>
      </c>
      <c r="D17" s="3">
        <v>1</v>
      </c>
      <c r="E17" s="1">
        <f t="shared" si="2"/>
        <v>57319.833333333336</v>
      </c>
      <c r="F17" s="2"/>
      <c r="G17" s="2"/>
    </row>
    <row r="18" spans="1:9" x14ac:dyDescent="0.35">
      <c r="A18">
        <f t="shared" si="3"/>
        <v>2023</v>
      </c>
      <c r="B18">
        <f t="shared" si="4"/>
        <v>5</v>
      </c>
      <c r="C18" s="1">
        <f t="shared" si="5"/>
        <v>57319.833333333336</v>
      </c>
      <c r="D18" s="3">
        <v>1</v>
      </c>
      <c r="E18" s="1">
        <f t="shared" si="2"/>
        <v>57319.833333333336</v>
      </c>
      <c r="F18" s="2"/>
      <c r="G18" s="2"/>
    </row>
    <row r="19" spans="1:9" x14ac:dyDescent="0.35">
      <c r="A19">
        <f t="shared" si="3"/>
        <v>2023</v>
      </c>
      <c r="B19">
        <f t="shared" si="4"/>
        <v>6</v>
      </c>
      <c r="C19" s="1">
        <f t="shared" si="5"/>
        <v>57319.833333333336</v>
      </c>
      <c r="D19" s="3">
        <v>1</v>
      </c>
      <c r="E19" s="1">
        <f t="shared" si="2"/>
        <v>57319.833333333336</v>
      </c>
      <c r="F19" s="2"/>
      <c r="G19" s="2"/>
    </row>
    <row r="20" spans="1:9" x14ac:dyDescent="0.35">
      <c r="A20">
        <f t="shared" si="3"/>
        <v>2023</v>
      </c>
      <c r="B20">
        <f t="shared" si="4"/>
        <v>7</v>
      </c>
      <c r="C20" s="1">
        <f t="shared" si="5"/>
        <v>57319.833333333336</v>
      </c>
      <c r="D20" s="3">
        <v>1</v>
      </c>
      <c r="E20" s="1">
        <f t="shared" si="2"/>
        <v>57319.833333333336</v>
      </c>
      <c r="F20" s="2"/>
      <c r="G20" s="2"/>
    </row>
    <row r="21" spans="1:9" x14ac:dyDescent="0.35">
      <c r="A21">
        <f t="shared" si="3"/>
        <v>2023</v>
      </c>
      <c r="B21">
        <f t="shared" si="4"/>
        <v>8</v>
      </c>
      <c r="C21" s="1">
        <f t="shared" si="5"/>
        <v>57319.833333333336</v>
      </c>
      <c r="D21" s="3">
        <v>1</v>
      </c>
      <c r="E21" s="1">
        <f t="shared" si="2"/>
        <v>57319.833333333336</v>
      </c>
      <c r="F21" s="2"/>
      <c r="G21" s="2"/>
    </row>
    <row r="22" spans="1:9" x14ac:dyDescent="0.35">
      <c r="A22">
        <f t="shared" si="3"/>
        <v>2023</v>
      </c>
      <c r="B22">
        <f t="shared" si="4"/>
        <v>9</v>
      </c>
      <c r="C22" s="1">
        <f t="shared" si="5"/>
        <v>57319.833333333336</v>
      </c>
      <c r="D22" s="3">
        <v>1</v>
      </c>
      <c r="E22" s="1">
        <f t="shared" si="2"/>
        <v>57319.833333333336</v>
      </c>
      <c r="F22" s="2"/>
      <c r="G22" s="2"/>
    </row>
    <row r="23" spans="1:9" x14ac:dyDescent="0.35">
      <c r="A23">
        <f t="shared" si="3"/>
        <v>2023</v>
      </c>
      <c r="B23">
        <f t="shared" si="4"/>
        <v>10</v>
      </c>
      <c r="C23" s="1">
        <f t="shared" si="5"/>
        <v>57319.833333333336</v>
      </c>
      <c r="D23" s="3">
        <v>1</v>
      </c>
      <c r="E23" s="1">
        <f t="shared" si="2"/>
        <v>57319.833333333336</v>
      </c>
      <c r="F23" s="2"/>
      <c r="G23" s="2"/>
    </row>
    <row r="24" spans="1:9" x14ac:dyDescent="0.35">
      <c r="A24">
        <f t="shared" si="3"/>
        <v>2023</v>
      </c>
      <c r="B24">
        <f t="shared" si="4"/>
        <v>11</v>
      </c>
      <c r="C24" s="1">
        <f t="shared" si="5"/>
        <v>57319.833333333336</v>
      </c>
      <c r="D24" s="3">
        <v>1</v>
      </c>
      <c r="E24" s="1">
        <f t="shared" si="2"/>
        <v>57319.833333333336</v>
      </c>
      <c r="F24" s="2"/>
      <c r="G24" s="2"/>
    </row>
    <row r="25" spans="1:9" x14ac:dyDescent="0.35">
      <c r="A25">
        <f t="shared" si="3"/>
        <v>2023</v>
      </c>
      <c r="B25">
        <f t="shared" si="4"/>
        <v>12</v>
      </c>
      <c r="C25" s="1">
        <f t="shared" si="5"/>
        <v>57319.833333333336</v>
      </c>
      <c r="D25" s="3">
        <v>1</v>
      </c>
      <c r="E25" s="1">
        <f t="shared" si="2"/>
        <v>57319.833333333336</v>
      </c>
      <c r="F25" s="2"/>
      <c r="G25" s="2">
        <f>SUM(C14:C25)</f>
        <v>687838</v>
      </c>
      <c r="H25" s="2">
        <f>SUM(D14:D25)</f>
        <v>12</v>
      </c>
      <c r="I25" s="2">
        <f>SUM(E14:E25)</f>
        <v>687838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93A9-AB2A-41CA-B7C0-6C913CF1489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2021</v>
      </c>
      <c r="B2">
        <v>1</v>
      </c>
      <c r="C2" s="1">
        <f>+$I$6</f>
        <v>145502.53846153847</v>
      </c>
      <c r="D2" s="3">
        <f>B2/12</f>
        <v>8.3333333333333329E-2</v>
      </c>
      <c r="E2" s="1">
        <f>C2*D2</f>
        <v>12125.211538461539</v>
      </c>
      <c r="H2" s="1">
        <f>'Annual CDM Inputs'!B15</f>
        <v>1891533</v>
      </c>
      <c r="I2" s="1">
        <f>H2/2</f>
        <v>945766.5</v>
      </c>
    </row>
    <row r="3" spans="1:9" x14ac:dyDescent="0.35">
      <c r="A3">
        <v>2021</v>
      </c>
      <c r="B3">
        <v>2</v>
      </c>
      <c r="C3" s="1">
        <f t="shared" ref="C3:C13" si="0">+$I$6</f>
        <v>145502.53846153847</v>
      </c>
      <c r="D3" s="3">
        <f t="shared" ref="D3:D13" si="1">B3/12</f>
        <v>0.16666666666666666</v>
      </c>
      <c r="E3" s="1">
        <f t="shared" ref="E3:E25" si="2">C3*D3</f>
        <v>24250.423076923078</v>
      </c>
      <c r="F3" s="2"/>
      <c r="G3" s="2"/>
      <c r="H3" s="1">
        <v>12</v>
      </c>
      <c r="I3" s="1">
        <v>12</v>
      </c>
    </row>
    <row r="4" spans="1:9" x14ac:dyDescent="0.35">
      <c r="A4">
        <v>2021</v>
      </c>
      <c r="B4">
        <v>3</v>
      </c>
      <c r="C4" s="1">
        <f t="shared" si="0"/>
        <v>145502.53846153847</v>
      </c>
      <c r="D4" s="3">
        <f t="shared" si="1"/>
        <v>0.25</v>
      </c>
      <c r="E4" s="1">
        <f t="shared" si="2"/>
        <v>36375.634615384617</v>
      </c>
      <c r="F4" s="2"/>
      <c r="G4" s="2"/>
      <c r="H4" s="1">
        <f>H2*H3</f>
        <v>22698396</v>
      </c>
      <c r="I4" s="1">
        <f>I2*I3</f>
        <v>11349198</v>
      </c>
    </row>
    <row r="5" spans="1:9" x14ac:dyDescent="0.35">
      <c r="A5">
        <v>2021</v>
      </c>
      <c r="B5">
        <v>4</v>
      </c>
      <c r="C5" s="1">
        <f t="shared" si="0"/>
        <v>145502.53846153847</v>
      </c>
      <c r="D5" s="3">
        <f t="shared" si="1"/>
        <v>0.33333333333333331</v>
      </c>
      <c r="E5" s="1">
        <f t="shared" si="2"/>
        <v>48500.846153846156</v>
      </c>
      <c r="F5" s="2"/>
      <c r="G5" s="2"/>
      <c r="H5">
        <v>78</v>
      </c>
      <c r="I5">
        <v>78</v>
      </c>
    </row>
    <row r="6" spans="1:9" x14ac:dyDescent="0.35">
      <c r="A6">
        <v>2021</v>
      </c>
      <c r="B6">
        <v>5</v>
      </c>
      <c r="C6" s="1">
        <f t="shared" si="0"/>
        <v>145502.53846153847</v>
      </c>
      <c r="D6" s="3">
        <f t="shared" si="1"/>
        <v>0.41666666666666669</v>
      </c>
      <c r="E6" s="1">
        <f t="shared" si="2"/>
        <v>60626.057692307695</v>
      </c>
      <c r="F6" s="2"/>
      <c r="G6" s="2"/>
      <c r="H6" s="1">
        <f>H4/H5</f>
        <v>291005.07692307694</v>
      </c>
      <c r="I6" s="1">
        <f>I4/I5</f>
        <v>145502.53846153847</v>
      </c>
    </row>
    <row r="7" spans="1:9" x14ac:dyDescent="0.35">
      <c r="A7">
        <v>2021</v>
      </c>
      <c r="B7">
        <v>6</v>
      </c>
      <c r="C7" s="1">
        <f t="shared" si="0"/>
        <v>145502.53846153847</v>
      </c>
      <c r="D7" s="3">
        <f t="shared" si="1"/>
        <v>0.5</v>
      </c>
      <c r="E7" s="1">
        <f t="shared" si="2"/>
        <v>72751.269230769234</v>
      </c>
      <c r="F7" s="2"/>
      <c r="G7" s="2"/>
    </row>
    <row r="8" spans="1:9" x14ac:dyDescent="0.35">
      <c r="A8">
        <v>2021</v>
      </c>
      <c r="B8">
        <v>7</v>
      </c>
      <c r="C8" s="1">
        <f t="shared" si="0"/>
        <v>145502.53846153847</v>
      </c>
      <c r="D8" s="3">
        <f t="shared" si="1"/>
        <v>0.58333333333333337</v>
      </c>
      <c r="E8" s="1">
        <f t="shared" si="2"/>
        <v>84876.48076923078</v>
      </c>
      <c r="F8" s="2"/>
      <c r="G8" s="2"/>
    </row>
    <row r="9" spans="1:9" x14ac:dyDescent="0.35">
      <c r="A9">
        <v>2021</v>
      </c>
      <c r="B9">
        <v>8</v>
      </c>
      <c r="C9" s="1">
        <f t="shared" si="0"/>
        <v>145502.53846153847</v>
      </c>
      <c r="D9" s="3">
        <f t="shared" si="1"/>
        <v>0.66666666666666663</v>
      </c>
      <c r="E9" s="1">
        <f t="shared" si="2"/>
        <v>97001.692307692312</v>
      </c>
      <c r="F9" s="2"/>
      <c r="G9" s="2"/>
    </row>
    <row r="10" spans="1:9" x14ac:dyDescent="0.35">
      <c r="A10">
        <v>2021</v>
      </c>
      <c r="B10">
        <v>9</v>
      </c>
      <c r="C10" s="1">
        <f t="shared" si="0"/>
        <v>145502.53846153847</v>
      </c>
      <c r="D10" s="3">
        <f t="shared" si="1"/>
        <v>0.75</v>
      </c>
      <c r="E10" s="1">
        <f t="shared" si="2"/>
        <v>109126.90384615384</v>
      </c>
      <c r="F10" s="2"/>
      <c r="G10" s="2"/>
    </row>
    <row r="11" spans="1:9" x14ac:dyDescent="0.35">
      <c r="A11">
        <v>2021</v>
      </c>
      <c r="B11">
        <v>10</v>
      </c>
      <c r="C11" s="1">
        <f t="shared" si="0"/>
        <v>145502.53846153847</v>
      </c>
      <c r="D11" s="3">
        <f t="shared" si="1"/>
        <v>0.83333333333333337</v>
      </c>
      <c r="E11" s="1">
        <f t="shared" si="2"/>
        <v>121252.11538461539</v>
      </c>
      <c r="F11" s="2"/>
      <c r="G11" s="2"/>
      <c r="H11" s="1"/>
      <c r="I11" s="1"/>
    </row>
    <row r="12" spans="1:9" x14ac:dyDescent="0.35">
      <c r="A12">
        <v>2021</v>
      </c>
      <c r="B12">
        <v>11</v>
      </c>
      <c r="C12" s="1">
        <f t="shared" si="0"/>
        <v>145502.53846153847</v>
      </c>
      <c r="D12" s="3">
        <f t="shared" si="1"/>
        <v>0.91666666666666663</v>
      </c>
      <c r="E12" s="1">
        <f t="shared" si="2"/>
        <v>133377.32692307694</v>
      </c>
      <c r="F12" s="2"/>
      <c r="G12" s="2"/>
    </row>
    <row r="13" spans="1:9" x14ac:dyDescent="0.35">
      <c r="A13">
        <v>2021</v>
      </c>
      <c r="B13">
        <v>12</v>
      </c>
      <c r="C13" s="1">
        <f t="shared" si="0"/>
        <v>145502.53846153847</v>
      </c>
      <c r="D13" s="3">
        <f t="shared" si="1"/>
        <v>1</v>
      </c>
      <c r="E13" s="1">
        <f t="shared" si="2"/>
        <v>145502.53846153847</v>
      </c>
      <c r="F13" s="2"/>
      <c r="G13" s="2">
        <f>SUM(C2:C13)</f>
        <v>1746030.4615384617</v>
      </c>
      <c r="H13" s="2">
        <f>SUM(D2:D13)</f>
        <v>6.5</v>
      </c>
      <c r="I13" s="2">
        <f>SUM(E2:E13)</f>
        <v>945766.5</v>
      </c>
    </row>
    <row r="14" spans="1:9" x14ac:dyDescent="0.35">
      <c r="A14">
        <f t="shared" ref="A14:A25" si="3">A2+1</f>
        <v>2022</v>
      </c>
      <c r="B14">
        <f t="shared" ref="B14:B25" si="4">B2</f>
        <v>1</v>
      </c>
      <c r="C14" s="1">
        <f>$H$2/12</f>
        <v>157627.75</v>
      </c>
      <c r="D14" s="3">
        <v>1</v>
      </c>
      <c r="E14" s="1">
        <f t="shared" si="2"/>
        <v>157627.75</v>
      </c>
      <c r="F14" s="2"/>
      <c r="G14" s="2"/>
    </row>
    <row r="15" spans="1:9" x14ac:dyDescent="0.35">
      <c r="A15">
        <f t="shared" si="3"/>
        <v>2022</v>
      </c>
      <c r="B15">
        <f t="shared" si="4"/>
        <v>2</v>
      </c>
      <c r="C15" s="1">
        <f>$H$2/12</f>
        <v>157627.75</v>
      </c>
      <c r="D15" s="3">
        <v>1</v>
      </c>
      <c r="E15" s="1">
        <f t="shared" si="2"/>
        <v>157627.75</v>
      </c>
      <c r="F15" s="2"/>
      <c r="G15" s="2"/>
    </row>
    <row r="16" spans="1:9" x14ac:dyDescent="0.35">
      <c r="A16">
        <f t="shared" si="3"/>
        <v>2022</v>
      </c>
      <c r="B16">
        <f t="shared" si="4"/>
        <v>3</v>
      </c>
      <c r="C16" s="1">
        <f t="shared" ref="C16:C25" si="5">$H$2/12</f>
        <v>157627.75</v>
      </c>
      <c r="D16" s="3">
        <v>1</v>
      </c>
      <c r="E16" s="1">
        <f t="shared" si="2"/>
        <v>157627.75</v>
      </c>
      <c r="F16" s="2"/>
      <c r="G16" s="2"/>
    </row>
    <row r="17" spans="1:9" x14ac:dyDescent="0.35">
      <c r="A17">
        <f t="shared" si="3"/>
        <v>2022</v>
      </c>
      <c r="B17">
        <f t="shared" si="4"/>
        <v>4</v>
      </c>
      <c r="C17" s="1">
        <f t="shared" si="5"/>
        <v>157627.75</v>
      </c>
      <c r="D17" s="3">
        <v>1</v>
      </c>
      <c r="E17" s="1">
        <f t="shared" si="2"/>
        <v>157627.75</v>
      </c>
      <c r="F17" s="2"/>
      <c r="G17" s="2"/>
    </row>
    <row r="18" spans="1:9" x14ac:dyDescent="0.35">
      <c r="A18">
        <f t="shared" si="3"/>
        <v>2022</v>
      </c>
      <c r="B18">
        <f t="shared" si="4"/>
        <v>5</v>
      </c>
      <c r="C18" s="1">
        <f t="shared" si="5"/>
        <v>157627.75</v>
      </c>
      <c r="D18" s="3">
        <v>1</v>
      </c>
      <c r="E18" s="1">
        <f t="shared" si="2"/>
        <v>157627.75</v>
      </c>
      <c r="F18" s="2"/>
      <c r="G18" s="2"/>
    </row>
    <row r="19" spans="1:9" x14ac:dyDescent="0.35">
      <c r="A19">
        <f t="shared" si="3"/>
        <v>2022</v>
      </c>
      <c r="B19">
        <f t="shared" si="4"/>
        <v>6</v>
      </c>
      <c r="C19" s="1">
        <f t="shared" si="5"/>
        <v>157627.75</v>
      </c>
      <c r="D19" s="3">
        <v>1</v>
      </c>
      <c r="E19" s="1">
        <f t="shared" si="2"/>
        <v>157627.75</v>
      </c>
      <c r="F19" s="2"/>
      <c r="G19" s="2"/>
    </row>
    <row r="20" spans="1:9" x14ac:dyDescent="0.35">
      <c r="A20">
        <f t="shared" si="3"/>
        <v>2022</v>
      </c>
      <c r="B20">
        <f t="shared" si="4"/>
        <v>7</v>
      </c>
      <c r="C20" s="1">
        <f t="shared" si="5"/>
        <v>157627.75</v>
      </c>
      <c r="D20" s="3">
        <v>1</v>
      </c>
      <c r="E20" s="1">
        <f t="shared" si="2"/>
        <v>157627.75</v>
      </c>
      <c r="F20" s="2"/>
      <c r="G20" s="2"/>
    </row>
    <row r="21" spans="1:9" x14ac:dyDescent="0.35">
      <c r="A21">
        <f t="shared" si="3"/>
        <v>2022</v>
      </c>
      <c r="B21">
        <f t="shared" si="4"/>
        <v>8</v>
      </c>
      <c r="C21" s="1">
        <f t="shared" si="5"/>
        <v>157627.75</v>
      </c>
      <c r="D21" s="3">
        <v>1</v>
      </c>
      <c r="E21" s="1">
        <f t="shared" si="2"/>
        <v>157627.75</v>
      </c>
      <c r="F21" s="2"/>
      <c r="G21" s="2"/>
    </row>
    <row r="22" spans="1:9" x14ac:dyDescent="0.35">
      <c r="A22">
        <f t="shared" si="3"/>
        <v>2022</v>
      </c>
      <c r="B22">
        <f t="shared" si="4"/>
        <v>9</v>
      </c>
      <c r="C22" s="1">
        <f t="shared" si="5"/>
        <v>157627.75</v>
      </c>
      <c r="D22" s="3">
        <v>1</v>
      </c>
      <c r="E22" s="1">
        <f t="shared" si="2"/>
        <v>157627.75</v>
      </c>
      <c r="F22" s="2"/>
      <c r="G22" s="2"/>
    </row>
    <row r="23" spans="1:9" x14ac:dyDescent="0.35">
      <c r="A23">
        <f t="shared" si="3"/>
        <v>2022</v>
      </c>
      <c r="B23">
        <f t="shared" si="4"/>
        <v>10</v>
      </c>
      <c r="C23" s="1">
        <f t="shared" si="5"/>
        <v>157627.75</v>
      </c>
      <c r="D23" s="3">
        <v>1</v>
      </c>
      <c r="E23" s="1">
        <f t="shared" si="2"/>
        <v>157627.75</v>
      </c>
      <c r="F23" s="2"/>
      <c r="G23" s="2"/>
    </row>
    <row r="24" spans="1:9" x14ac:dyDescent="0.35">
      <c r="A24">
        <f t="shared" si="3"/>
        <v>2022</v>
      </c>
      <c r="B24">
        <f t="shared" si="4"/>
        <v>11</v>
      </c>
      <c r="C24" s="1">
        <f t="shared" si="5"/>
        <v>157627.75</v>
      </c>
      <c r="D24" s="3">
        <v>1</v>
      </c>
      <c r="E24" s="1">
        <f t="shared" si="2"/>
        <v>157627.75</v>
      </c>
      <c r="F24" s="2"/>
      <c r="G24" s="2"/>
    </row>
    <row r="25" spans="1:9" x14ac:dyDescent="0.35">
      <c r="A25">
        <f t="shared" si="3"/>
        <v>2022</v>
      </c>
      <c r="B25">
        <f t="shared" si="4"/>
        <v>12</v>
      </c>
      <c r="C25" s="1">
        <f t="shared" si="5"/>
        <v>157627.75</v>
      </c>
      <c r="D25" s="3">
        <v>1</v>
      </c>
      <c r="E25" s="1">
        <f t="shared" si="2"/>
        <v>157627.75</v>
      </c>
      <c r="F25" s="2"/>
      <c r="G25" s="2">
        <f>SUM(C14:C25)</f>
        <v>1891533</v>
      </c>
      <c r="H25" s="2">
        <f>SUM(D14:D25)</f>
        <v>12</v>
      </c>
      <c r="I25" s="2">
        <f>SUM(E14:E25)</f>
        <v>1891533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72"/>
  <sheetViews>
    <sheetView workbookViewId="0">
      <selection activeCell="H2" sqref="H2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2020</v>
      </c>
      <c r="B2">
        <v>1</v>
      </c>
      <c r="C2" s="1">
        <f>+$I$6</f>
        <v>65700.61538461539</v>
      </c>
      <c r="D2" s="3">
        <f>B2/12</f>
        <v>8.3333333333333329E-2</v>
      </c>
      <c r="E2" s="1">
        <f>C2*D2</f>
        <v>5475.0512820512822</v>
      </c>
      <c r="H2" s="1">
        <f>'Annual CDM Inputs'!B14</f>
        <v>854108</v>
      </c>
      <c r="I2" s="1">
        <f>H2/2</f>
        <v>427054</v>
      </c>
    </row>
    <row r="3" spans="1:9" x14ac:dyDescent="0.35">
      <c r="A3">
        <v>2020</v>
      </c>
      <c r="B3">
        <v>2</v>
      </c>
      <c r="C3" s="1">
        <f t="shared" ref="C3:C13" si="0">+$I$6</f>
        <v>65700.61538461539</v>
      </c>
      <c r="D3" s="3">
        <f t="shared" ref="D3:D13" si="1">B3/12</f>
        <v>0.16666666666666666</v>
      </c>
      <c r="E3" s="1">
        <f t="shared" ref="E3:E25" si="2">C3*D3</f>
        <v>10950.102564102564</v>
      </c>
      <c r="F3" s="2"/>
      <c r="G3" s="2"/>
      <c r="H3" s="1">
        <v>12</v>
      </c>
      <c r="I3" s="1">
        <v>12</v>
      </c>
    </row>
    <row r="4" spans="1:9" x14ac:dyDescent="0.35">
      <c r="A4">
        <v>2020</v>
      </c>
      <c r="B4">
        <v>3</v>
      </c>
      <c r="C4" s="1">
        <f t="shared" si="0"/>
        <v>65700.61538461539</v>
      </c>
      <c r="D4" s="3">
        <f t="shared" si="1"/>
        <v>0.25</v>
      </c>
      <c r="E4" s="1">
        <f t="shared" si="2"/>
        <v>16425.153846153848</v>
      </c>
      <c r="F4" s="2"/>
      <c r="G4" s="2"/>
      <c r="H4" s="1">
        <f>H2*H3</f>
        <v>10249296</v>
      </c>
      <c r="I4" s="1">
        <f>I2*I3</f>
        <v>5124648</v>
      </c>
    </row>
    <row r="5" spans="1:9" x14ac:dyDescent="0.35">
      <c r="A5">
        <v>2020</v>
      </c>
      <c r="B5">
        <v>4</v>
      </c>
      <c r="C5" s="1">
        <f t="shared" si="0"/>
        <v>65700.61538461539</v>
      </c>
      <c r="D5" s="3">
        <f t="shared" si="1"/>
        <v>0.33333333333333331</v>
      </c>
      <c r="E5" s="1">
        <f t="shared" si="2"/>
        <v>21900.205128205129</v>
      </c>
      <c r="F5" s="2"/>
      <c r="G5" s="2"/>
      <c r="H5">
        <v>78</v>
      </c>
      <c r="I5">
        <v>78</v>
      </c>
    </row>
    <row r="6" spans="1:9" x14ac:dyDescent="0.35">
      <c r="A6">
        <v>2020</v>
      </c>
      <c r="B6">
        <v>5</v>
      </c>
      <c r="C6" s="1">
        <f t="shared" si="0"/>
        <v>65700.61538461539</v>
      </c>
      <c r="D6" s="3">
        <f t="shared" si="1"/>
        <v>0.41666666666666669</v>
      </c>
      <c r="E6" s="1">
        <f t="shared" si="2"/>
        <v>27375.256410256414</v>
      </c>
      <c r="F6" s="2"/>
      <c r="G6" s="2"/>
      <c r="H6" s="1">
        <f>H4/H5</f>
        <v>131401.23076923078</v>
      </c>
      <c r="I6" s="1">
        <f>I4/I5</f>
        <v>65700.61538461539</v>
      </c>
    </row>
    <row r="7" spans="1:9" x14ac:dyDescent="0.35">
      <c r="A7">
        <v>2020</v>
      </c>
      <c r="B7">
        <v>6</v>
      </c>
      <c r="C7" s="1">
        <f t="shared" si="0"/>
        <v>65700.61538461539</v>
      </c>
      <c r="D7" s="3">
        <f t="shared" si="1"/>
        <v>0.5</v>
      </c>
      <c r="E7" s="1">
        <f t="shared" si="2"/>
        <v>32850.307692307695</v>
      </c>
      <c r="F7" s="2"/>
      <c r="G7" s="2"/>
    </row>
    <row r="8" spans="1:9" x14ac:dyDescent="0.35">
      <c r="A8">
        <v>2020</v>
      </c>
      <c r="B8">
        <v>7</v>
      </c>
      <c r="C8" s="1">
        <f t="shared" si="0"/>
        <v>65700.61538461539</v>
      </c>
      <c r="D8" s="3">
        <f t="shared" si="1"/>
        <v>0.58333333333333337</v>
      </c>
      <c r="E8" s="1">
        <f t="shared" si="2"/>
        <v>38325.358974358984</v>
      </c>
      <c r="F8" s="2"/>
      <c r="G8" s="2"/>
    </row>
    <row r="9" spans="1:9" x14ac:dyDescent="0.35">
      <c r="A9">
        <v>2020</v>
      </c>
      <c r="B9">
        <v>8</v>
      </c>
      <c r="C9" s="1">
        <f t="shared" si="0"/>
        <v>65700.61538461539</v>
      </c>
      <c r="D9" s="3">
        <f t="shared" si="1"/>
        <v>0.66666666666666663</v>
      </c>
      <c r="E9" s="1">
        <f t="shared" si="2"/>
        <v>43800.410256410258</v>
      </c>
      <c r="F9" s="2"/>
      <c r="G9" s="2"/>
    </row>
    <row r="10" spans="1:9" x14ac:dyDescent="0.35">
      <c r="A10">
        <v>2020</v>
      </c>
      <c r="B10">
        <v>9</v>
      </c>
      <c r="C10" s="1">
        <f t="shared" si="0"/>
        <v>65700.61538461539</v>
      </c>
      <c r="D10" s="3">
        <f t="shared" si="1"/>
        <v>0.75</v>
      </c>
      <c r="E10" s="1">
        <f t="shared" si="2"/>
        <v>49275.461538461546</v>
      </c>
      <c r="F10" s="2"/>
      <c r="G10" s="2"/>
    </row>
    <row r="11" spans="1:9" x14ac:dyDescent="0.35">
      <c r="A11">
        <v>2020</v>
      </c>
      <c r="B11">
        <v>10</v>
      </c>
      <c r="C11" s="1">
        <f t="shared" si="0"/>
        <v>65700.61538461539</v>
      </c>
      <c r="D11" s="3">
        <f t="shared" si="1"/>
        <v>0.83333333333333337</v>
      </c>
      <c r="E11" s="1">
        <f t="shared" si="2"/>
        <v>54750.512820512828</v>
      </c>
      <c r="F11" s="2"/>
      <c r="G11" s="2"/>
      <c r="H11" s="1"/>
      <c r="I11" s="1"/>
    </row>
    <row r="12" spans="1:9" x14ac:dyDescent="0.35">
      <c r="A12">
        <v>2020</v>
      </c>
      <c r="B12">
        <v>11</v>
      </c>
      <c r="C12" s="1">
        <f t="shared" si="0"/>
        <v>65700.61538461539</v>
      </c>
      <c r="D12" s="3">
        <f t="shared" si="1"/>
        <v>0.91666666666666663</v>
      </c>
      <c r="E12" s="1">
        <f t="shared" si="2"/>
        <v>60225.564102564102</v>
      </c>
      <c r="F12" s="2"/>
      <c r="G12" s="2"/>
    </row>
    <row r="13" spans="1:9" x14ac:dyDescent="0.35">
      <c r="A13">
        <v>2020</v>
      </c>
      <c r="B13">
        <v>12</v>
      </c>
      <c r="C13" s="1">
        <f t="shared" si="0"/>
        <v>65700.61538461539</v>
      </c>
      <c r="D13" s="3">
        <f t="shared" si="1"/>
        <v>1</v>
      </c>
      <c r="E13" s="1">
        <f t="shared" si="2"/>
        <v>65700.61538461539</v>
      </c>
      <c r="F13" s="2"/>
      <c r="G13" s="2">
        <f>SUM(C2:C13)</f>
        <v>788407.38461538462</v>
      </c>
      <c r="H13" s="2">
        <f>SUM(D2:D13)</f>
        <v>6.5</v>
      </c>
      <c r="I13" s="2">
        <f>SUM(E2:E13)</f>
        <v>427054.00000000006</v>
      </c>
    </row>
    <row r="14" spans="1:9" x14ac:dyDescent="0.35">
      <c r="A14">
        <f t="shared" ref="A14:A25" si="3">A2+1</f>
        <v>2021</v>
      </c>
      <c r="B14">
        <f t="shared" ref="B14:B25" si="4">B2</f>
        <v>1</v>
      </c>
      <c r="C14" s="1">
        <f>$H$2/12</f>
        <v>71175.666666666672</v>
      </c>
      <c r="D14" s="3">
        <v>1</v>
      </c>
      <c r="E14" s="1">
        <f t="shared" si="2"/>
        <v>71175.666666666672</v>
      </c>
      <c r="F14" s="2"/>
      <c r="G14" s="2"/>
    </row>
    <row r="15" spans="1:9" x14ac:dyDescent="0.35">
      <c r="A15">
        <f t="shared" si="3"/>
        <v>2021</v>
      </c>
      <c r="B15">
        <f t="shared" si="4"/>
        <v>2</v>
      </c>
      <c r="C15" s="1">
        <f>$H$2/12</f>
        <v>71175.666666666672</v>
      </c>
      <c r="D15" s="3">
        <v>1</v>
      </c>
      <c r="E15" s="1">
        <f t="shared" si="2"/>
        <v>71175.666666666672</v>
      </c>
      <c r="F15" s="2"/>
      <c r="G15" s="2"/>
    </row>
    <row r="16" spans="1:9" x14ac:dyDescent="0.35">
      <c r="A16">
        <f t="shared" si="3"/>
        <v>2021</v>
      </c>
      <c r="B16">
        <f t="shared" si="4"/>
        <v>3</v>
      </c>
      <c r="C16" s="1">
        <f t="shared" ref="C16:C25" si="5">$H$2/12</f>
        <v>71175.666666666672</v>
      </c>
      <c r="D16" s="3">
        <v>1</v>
      </c>
      <c r="E16" s="1">
        <f t="shared" si="2"/>
        <v>71175.666666666672</v>
      </c>
      <c r="F16" s="2"/>
      <c r="G16" s="2"/>
    </row>
    <row r="17" spans="1:9" x14ac:dyDescent="0.35">
      <c r="A17">
        <f t="shared" si="3"/>
        <v>2021</v>
      </c>
      <c r="B17">
        <f t="shared" si="4"/>
        <v>4</v>
      </c>
      <c r="C17" s="1">
        <f t="shared" si="5"/>
        <v>71175.666666666672</v>
      </c>
      <c r="D17" s="3">
        <v>1</v>
      </c>
      <c r="E17" s="1">
        <f t="shared" si="2"/>
        <v>71175.666666666672</v>
      </c>
      <c r="F17" s="2"/>
      <c r="G17" s="2"/>
    </row>
    <row r="18" spans="1:9" x14ac:dyDescent="0.35">
      <c r="A18">
        <f t="shared" si="3"/>
        <v>2021</v>
      </c>
      <c r="B18">
        <f t="shared" si="4"/>
        <v>5</v>
      </c>
      <c r="C18" s="1">
        <f t="shared" si="5"/>
        <v>71175.666666666672</v>
      </c>
      <c r="D18" s="3">
        <v>1</v>
      </c>
      <c r="E18" s="1">
        <f t="shared" si="2"/>
        <v>71175.666666666672</v>
      </c>
      <c r="F18" s="2"/>
      <c r="G18" s="2"/>
    </row>
    <row r="19" spans="1:9" x14ac:dyDescent="0.35">
      <c r="A19">
        <f t="shared" si="3"/>
        <v>2021</v>
      </c>
      <c r="B19">
        <f t="shared" si="4"/>
        <v>6</v>
      </c>
      <c r="C19" s="1">
        <f t="shared" si="5"/>
        <v>71175.666666666672</v>
      </c>
      <c r="D19" s="3">
        <v>1</v>
      </c>
      <c r="E19" s="1">
        <f t="shared" si="2"/>
        <v>71175.666666666672</v>
      </c>
      <c r="F19" s="2"/>
      <c r="G19" s="2"/>
    </row>
    <row r="20" spans="1:9" x14ac:dyDescent="0.35">
      <c r="A20">
        <f t="shared" si="3"/>
        <v>2021</v>
      </c>
      <c r="B20">
        <f t="shared" si="4"/>
        <v>7</v>
      </c>
      <c r="C20" s="1">
        <f t="shared" si="5"/>
        <v>71175.666666666672</v>
      </c>
      <c r="D20" s="3">
        <v>1</v>
      </c>
      <c r="E20" s="1">
        <f t="shared" si="2"/>
        <v>71175.666666666672</v>
      </c>
      <c r="F20" s="2"/>
      <c r="G20" s="2"/>
    </row>
    <row r="21" spans="1:9" x14ac:dyDescent="0.35">
      <c r="A21">
        <f t="shared" si="3"/>
        <v>2021</v>
      </c>
      <c r="B21">
        <f t="shared" si="4"/>
        <v>8</v>
      </c>
      <c r="C21" s="1">
        <f t="shared" si="5"/>
        <v>71175.666666666672</v>
      </c>
      <c r="D21" s="3">
        <v>1</v>
      </c>
      <c r="E21" s="1">
        <f t="shared" si="2"/>
        <v>71175.666666666672</v>
      </c>
      <c r="F21" s="2"/>
      <c r="G21" s="2"/>
    </row>
    <row r="22" spans="1:9" x14ac:dyDescent="0.35">
      <c r="A22">
        <f t="shared" si="3"/>
        <v>2021</v>
      </c>
      <c r="B22">
        <f t="shared" si="4"/>
        <v>9</v>
      </c>
      <c r="C22" s="1">
        <f t="shared" si="5"/>
        <v>71175.666666666672</v>
      </c>
      <c r="D22" s="3">
        <v>1</v>
      </c>
      <c r="E22" s="1">
        <f t="shared" si="2"/>
        <v>71175.666666666672</v>
      </c>
      <c r="F22" s="2"/>
      <c r="G22" s="2"/>
    </row>
    <row r="23" spans="1:9" x14ac:dyDescent="0.35">
      <c r="A23">
        <f t="shared" si="3"/>
        <v>2021</v>
      </c>
      <c r="B23">
        <f t="shared" si="4"/>
        <v>10</v>
      </c>
      <c r="C23" s="1">
        <f t="shared" si="5"/>
        <v>71175.666666666672</v>
      </c>
      <c r="D23" s="3">
        <v>1</v>
      </c>
      <c r="E23" s="1">
        <f t="shared" si="2"/>
        <v>71175.666666666672</v>
      </c>
      <c r="F23" s="2"/>
      <c r="G23" s="2"/>
    </row>
    <row r="24" spans="1:9" x14ac:dyDescent="0.35">
      <c r="A24">
        <f t="shared" si="3"/>
        <v>2021</v>
      </c>
      <c r="B24">
        <f t="shared" si="4"/>
        <v>11</v>
      </c>
      <c r="C24" s="1">
        <f t="shared" si="5"/>
        <v>71175.666666666672</v>
      </c>
      <c r="D24" s="3">
        <v>1</v>
      </c>
      <c r="E24" s="1">
        <f t="shared" si="2"/>
        <v>71175.666666666672</v>
      </c>
      <c r="F24" s="2"/>
      <c r="G24" s="2"/>
    </row>
    <row r="25" spans="1:9" x14ac:dyDescent="0.35">
      <c r="A25">
        <f t="shared" si="3"/>
        <v>2021</v>
      </c>
      <c r="B25">
        <f t="shared" si="4"/>
        <v>12</v>
      </c>
      <c r="C25" s="1">
        <f t="shared" si="5"/>
        <v>71175.666666666672</v>
      </c>
      <c r="D25" s="3">
        <v>1</v>
      </c>
      <c r="E25" s="1">
        <f t="shared" si="2"/>
        <v>71175.666666666672</v>
      </c>
      <c r="F25" s="2"/>
      <c r="G25" s="2">
        <f>SUM(C14:C25)</f>
        <v>854107.99999999988</v>
      </c>
      <c r="H25" s="2">
        <f>SUM(D14:D25)</f>
        <v>12</v>
      </c>
      <c r="I25" s="2">
        <f>SUM(E14:E25)</f>
        <v>854107.99999999988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0.54296875" bestFit="1" customWidth="1"/>
    <col min="8" max="8" width="11.54296875" bestFit="1" customWidth="1"/>
    <col min="9" max="9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2019</v>
      </c>
      <c r="B2">
        <v>1</v>
      </c>
      <c r="C2" s="1">
        <f>+$I$6</f>
        <v>66947.076923076922</v>
      </c>
      <c r="D2" s="3">
        <f>B2/12</f>
        <v>8.3333333333333329E-2</v>
      </c>
      <c r="E2" s="1">
        <f>C2*D2</f>
        <v>5578.9230769230762</v>
      </c>
      <c r="H2" s="1">
        <f>'Annual CDM Inputs'!B13</f>
        <v>870312</v>
      </c>
      <c r="I2" s="1">
        <f>H2/2</f>
        <v>435156</v>
      </c>
    </row>
    <row r="3" spans="1:9" x14ac:dyDescent="0.35">
      <c r="A3">
        <v>2019</v>
      </c>
      <c r="B3">
        <v>2</v>
      </c>
      <c r="C3" s="1">
        <f t="shared" ref="C3:C13" si="0">+$I$6</f>
        <v>66947.076923076922</v>
      </c>
      <c r="D3" s="3">
        <f t="shared" ref="D3:D13" si="1">B3/12</f>
        <v>0.16666666666666666</v>
      </c>
      <c r="E3" s="1">
        <f t="shared" ref="E3:E25" si="2">C3*D3</f>
        <v>11157.846153846152</v>
      </c>
      <c r="F3" s="2"/>
      <c r="G3" s="2"/>
      <c r="H3" s="1">
        <v>12</v>
      </c>
      <c r="I3" s="1">
        <v>12</v>
      </c>
    </row>
    <row r="4" spans="1:9" x14ac:dyDescent="0.35">
      <c r="A4">
        <v>2019</v>
      </c>
      <c r="B4">
        <v>3</v>
      </c>
      <c r="C4" s="1">
        <f t="shared" si="0"/>
        <v>66947.076923076922</v>
      </c>
      <c r="D4" s="3">
        <f t="shared" si="1"/>
        <v>0.25</v>
      </c>
      <c r="E4" s="1">
        <f t="shared" si="2"/>
        <v>16736.76923076923</v>
      </c>
      <c r="F4" s="2"/>
      <c r="G4" s="2"/>
      <c r="H4" s="1">
        <f>H2*H3</f>
        <v>10443744</v>
      </c>
      <c r="I4" s="1">
        <f>I2*I3</f>
        <v>5221872</v>
      </c>
    </row>
    <row r="5" spans="1:9" x14ac:dyDescent="0.35">
      <c r="A5">
        <v>2019</v>
      </c>
      <c r="B5">
        <v>4</v>
      </c>
      <c r="C5" s="1">
        <f t="shared" si="0"/>
        <v>66947.076923076922</v>
      </c>
      <c r="D5" s="3">
        <f t="shared" si="1"/>
        <v>0.33333333333333331</v>
      </c>
      <c r="E5" s="1">
        <f t="shared" si="2"/>
        <v>22315.692307692305</v>
      </c>
      <c r="F5" s="2"/>
      <c r="G5" s="2"/>
      <c r="H5">
        <v>78</v>
      </c>
      <c r="I5">
        <v>78</v>
      </c>
    </row>
    <row r="6" spans="1:9" x14ac:dyDescent="0.35">
      <c r="A6">
        <v>2019</v>
      </c>
      <c r="B6">
        <v>5</v>
      </c>
      <c r="C6" s="1">
        <f t="shared" si="0"/>
        <v>66947.076923076922</v>
      </c>
      <c r="D6" s="3">
        <f t="shared" si="1"/>
        <v>0.41666666666666669</v>
      </c>
      <c r="E6" s="1">
        <f t="shared" si="2"/>
        <v>27894.615384615387</v>
      </c>
      <c r="F6" s="2"/>
      <c r="G6" s="2"/>
      <c r="H6" s="1">
        <f>H4/H5</f>
        <v>133894.15384615384</v>
      </c>
      <c r="I6" s="1">
        <f>I4/I5</f>
        <v>66947.076923076922</v>
      </c>
    </row>
    <row r="7" spans="1:9" x14ac:dyDescent="0.35">
      <c r="A7">
        <v>2019</v>
      </c>
      <c r="B7">
        <v>6</v>
      </c>
      <c r="C7" s="1">
        <f t="shared" si="0"/>
        <v>66947.076923076922</v>
      </c>
      <c r="D7" s="3">
        <f t="shared" si="1"/>
        <v>0.5</v>
      </c>
      <c r="E7" s="1">
        <f t="shared" si="2"/>
        <v>33473.538461538461</v>
      </c>
      <c r="F7" s="2"/>
      <c r="G7" s="2"/>
    </row>
    <row r="8" spans="1:9" x14ac:dyDescent="0.35">
      <c r="A8">
        <v>2019</v>
      </c>
      <c r="B8">
        <v>7</v>
      </c>
      <c r="C8" s="1">
        <f t="shared" si="0"/>
        <v>66947.076923076922</v>
      </c>
      <c r="D8" s="3">
        <f t="shared" si="1"/>
        <v>0.58333333333333337</v>
      </c>
      <c r="E8" s="1">
        <f t="shared" si="2"/>
        <v>39052.461538461539</v>
      </c>
      <c r="F8" s="2"/>
      <c r="G8" s="2"/>
    </row>
    <row r="9" spans="1:9" x14ac:dyDescent="0.35">
      <c r="A9">
        <v>2019</v>
      </c>
      <c r="B9">
        <v>8</v>
      </c>
      <c r="C9" s="1">
        <f t="shared" si="0"/>
        <v>66947.076923076922</v>
      </c>
      <c r="D9" s="3">
        <f t="shared" si="1"/>
        <v>0.66666666666666663</v>
      </c>
      <c r="E9" s="1">
        <f t="shared" si="2"/>
        <v>44631.38461538461</v>
      </c>
      <c r="F9" s="2"/>
      <c r="G9" s="2"/>
    </row>
    <row r="10" spans="1:9" x14ac:dyDescent="0.35">
      <c r="A10">
        <v>2019</v>
      </c>
      <c r="B10">
        <v>9</v>
      </c>
      <c r="C10" s="1">
        <f t="shared" si="0"/>
        <v>66947.076923076922</v>
      </c>
      <c r="D10" s="3">
        <f t="shared" si="1"/>
        <v>0.75</v>
      </c>
      <c r="E10" s="1">
        <f t="shared" si="2"/>
        <v>50210.307692307688</v>
      </c>
      <c r="F10" s="2"/>
      <c r="G10" s="2"/>
    </row>
    <row r="11" spans="1:9" x14ac:dyDescent="0.35">
      <c r="A11">
        <v>2019</v>
      </c>
      <c r="B11">
        <v>10</v>
      </c>
      <c r="C11" s="1">
        <f t="shared" si="0"/>
        <v>66947.076923076922</v>
      </c>
      <c r="D11" s="3">
        <f t="shared" si="1"/>
        <v>0.83333333333333337</v>
      </c>
      <c r="E11" s="1">
        <f t="shared" si="2"/>
        <v>55789.230769230773</v>
      </c>
      <c r="F11" s="2"/>
      <c r="G11" s="2"/>
      <c r="H11" s="1"/>
      <c r="I11" s="1"/>
    </row>
    <row r="12" spans="1:9" x14ac:dyDescent="0.35">
      <c r="A12">
        <v>2019</v>
      </c>
      <c r="B12">
        <v>11</v>
      </c>
      <c r="C12" s="1">
        <f t="shared" si="0"/>
        <v>66947.076923076922</v>
      </c>
      <c r="D12" s="3">
        <f t="shared" si="1"/>
        <v>0.91666666666666663</v>
      </c>
      <c r="E12" s="1">
        <f t="shared" si="2"/>
        <v>61368.153846153844</v>
      </c>
      <c r="F12" s="2"/>
      <c r="G12" s="2"/>
    </row>
    <row r="13" spans="1:9" x14ac:dyDescent="0.35">
      <c r="A13">
        <v>2019</v>
      </c>
      <c r="B13">
        <v>12</v>
      </c>
      <c r="C13" s="1">
        <f t="shared" si="0"/>
        <v>66947.076923076922</v>
      </c>
      <c r="D13" s="3">
        <f t="shared" si="1"/>
        <v>1</v>
      </c>
      <c r="E13" s="1">
        <f t="shared" si="2"/>
        <v>66947.076923076922</v>
      </c>
      <c r="F13" s="2"/>
      <c r="G13" s="2">
        <f>SUM(C2:C13)</f>
        <v>803364.92307692289</v>
      </c>
      <c r="H13" s="2">
        <f>SUM(D2:D13)</f>
        <v>6.5</v>
      </c>
      <c r="I13" s="2">
        <f>SUM(E2:E13)</f>
        <v>435155.99999999994</v>
      </c>
    </row>
    <row r="14" spans="1:9" x14ac:dyDescent="0.35">
      <c r="A14">
        <f t="shared" ref="A14:A25" si="3">A2+1</f>
        <v>2020</v>
      </c>
      <c r="B14">
        <f t="shared" ref="B14:B25" si="4">B2</f>
        <v>1</v>
      </c>
      <c r="C14" s="1">
        <f>$H$2/12</f>
        <v>72526</v>
      </c>
      <c r="D14" s="3">
        <v>1</v>
      </c>
      <c r="E14" s="1">
        <f t="shared" si="2"/>
        <v>72526</v>
      </c>
      <c r="F14" s="2"/>
      <c r="G14" s="2"/>
    </row>
    <row r="15" spans="1:9" x14ac:dyDescent="0.35">
      <c r="A15">
        <f t="shared" si="3"/>
        <v>2020</v>
      </c>
      <c r="B15">
        <f t="shared" si="4"/>
        <v>2</v>
      </c>
      <c r="C15" s="1">
        <f>$H$2/12</f>
        <v>72526</v>
      </c>
      <c r="D15" s="3">
        <v>1</v>
      </c>
      <c r="E15" s="1">
        <f t="shared" si="2"/>
        <v>72526</v>
      </c>
      <c r="F15" s="2"/>
      <c r="G15" s="2"/>
    </row>
    <row r="16" spans="1:9" x14ac:dyDescent="0.35">
      <c r="A16">
        <f t="shared" si="3"/>
        <v>2020</v>
      </c>
      <c r="B16">
        <f t="shared" si="4"/>
        <v>3</v>
      </c>
      <c r="C16" s="1">
        <f t="shared" ref="C16:C25" si="5">$H$2/12</f>
        <v>72526</v>
      </c>
      <c r="D16" s="3">
        <v>1</v>
      </c>
      <c r="E16" s="1">
        <f t="shared" si="2"/>
        <v>72526</v>
      </c>
      <c r="F16" s="2"/>
      <c r="G16" s="2"/>
    </row>
    <row r="17" spans="1:9" x14ac:dyDescent="0.35">
      <c r="A17">
        <f t="shared" si="3"/>
        <v>2020</v>
      </c>
      <c r="B17">
        <f t="shared" si="4"/>
        <v>4</v>
      </c>
      <c r="C17" s="1">
        <f t="shared" si="5"/>
        <v>72526</v>
      </c>
      <c r="D17" s="3">
        <v>1</v>
      </c>
      <c r="E17" s="1">
        <f t="shared" si="2"/>
        <v>72526</v>
      </c>
      <c r="F17" s="2"/>
      <c r="G17" s="2"/>
    </row>
    <row r="18" spans="1:9" x14ac:dyDescent="0.35">
      <c r="A18">
        <f t="shared" si="3"/>
        <v>2020</v>
      </c>
      <c r="B18">
        <f t="shared" si="4"/>
        <v>5</v>
      </c>
      <c r="C18" s="1">
        <f t="shared" si="5"/>
        <v>72526</v>
      </c>
      <c r="D18" s="3">
        <v>1</v>
      </c>
      <c r="E18" s="1">
        <f t="shared" si="2"/>
        <v>72526</v>
      </c>
      <c r="F18" s="2"/>
      <c r="G18" s="2"/>
    </row>
    <row r="19" spans="1:9" x14ac:dyDescent="0.35">
      <c r="A19">
        <f t="shared" si="3"/>
        <v>2020</v>
      </c>
      <c r="B19">
        <f t="shared" si="4"/>
        <v>6</v>
      </c>
      <c r="C19" s="1">
        <f t="shared" si="5"/>
        <v>72526</v>
      </c>
      <c r="D19" s="3">
        <v>1</v>
      </c>
      <c r="E19" s="1">
        <f t="shared" si="2"/>
        <v>72526</v>
      </c>
      <c r="F19" s="2"/>
      <c r="G19" s="2"/>
    </row>
    <row r="20" spans="1:9" x14ac:dyDescent="0.35">
      <c r="A20">
        <f t="shared" si="3"/>
        <v>2020</v>
      </c>
      <c r="B20">
        <f t="shared" si="4"/>
        <v>7</v>
      </c>
      <c r="C20" s="1">
        <f t="shared" si="5"/>
        <v>72526</v>
      </c>
      <c r="D20" s="3">
        <v>1</v>
      </c>
      <c r="E20" s="1">
        <f t="shared" si="2"/>
        <v>72526</v>
      </c>
      <c r="F20" s="2"/>
      <c r="G20" s="2"/>
    </row>
    <row r="21" spans="1:9" x14ac:dyDescent="0.35">
      <c r="A21">
        <f t="shared" si="3"/>
        <v>2020</v>
      </c>
      <c r="B21">
        <f t="shared" si="4"/>
        <v>8</v>
      </c>
      <c r="C21" s="1">
        <f t="shared" si="5"/>
        <v>72526</v>
      </c>
      <c r="D21" s="3">
        <v>1</v>
      </c>
      <c r="E21" s="1">
        <f t="shared" si="2"/>
        <v>72526</v>
      </c>
      <c r="F21" s="2"/>
      <c r="G21" s="2"/>
    </row>
    <row r="22" spans="1:9" x14ac:dyDescent="0.35">
      <c r="A22">
        <f t="shared" si="3"/>
        <v>2020</v>
      </c>
      <c r="B22">
        <f t="shared" si="4"/>
        <v>9</v>
      </c>
      <c r="C22" s="1">
        <f t="shared" si="5"/>
        <v>72526</v>
      </c>
      <c r="D22" s="3">
        <v>1</v>
      </c>
      <c r="E22" s="1">
        <f t="shared" si="2"/>
        <v>72526</v>
      </c>
      <c r="F22" s="2"/>
      <c r="G22" s="2"/>
    </row>
    <row r="23" spans="1:9" x14ac:dyDescent="0.35">
      <c r="A23">
        <f t="shared" si="3"/>
        <v>2020</v>
      </c>
      <c r="B23">
        <f t="shared" si="4"/>
        <v>10</v>
      </c>
      <c r="C23" s="1">
        <f t="shared" si="5"/>
        <v>72526</v>
      </c>
      <c r="D23" s="3">
        <v>1</v>
      </c>
      <c r="E23" s="1">
        <f t="shared" si="2"/>
        <v>72526</v>
      </c>
      <c r="F23" s="2"/>
      <c r="G23" s="2"/>
    </row>
    <row r="24" spans="1:9" x14ac:dyDescent="0.35">
      <c r="A24">
        <f t="shared" si="3"/>
        <v>2020</v>
      </c>
      <c r="B24">
        <f t="shared" si="4"/>
        <v>11</v>
      </c>
      <c r="C24" s="1">
        <f t="shared" si="5"/>
        <v>72526</v>
      </c>
      <c r="D24" s="3">
        <v>1</v>
      </c>
      <c r="E24" s="1">
        <f t="shared" si="2"/>
        <v>72526</v>
      </c>
      <c r="F24" s="2"/>
      <c r="G24" s="2"/>
    </row>
    <row r="25" spans="1:9" x14ac:dyDescent="0.35">
      <c r="A25">
        <f t="shared" si="3"/>
        <v>2020</v>
      </c>
      <c r="B25">
        <f t="shared" si="4"/>
        <v>12</v>
      </c>
      <c r="C25" s="1">
        <f t="shared" si="5"/>
        <v>72526</v>
      </c>
      <c r="D25" s="3">
        <v>1</v>
      </c>
      <c r="E25" s="1">
        <f t="shared" si="2"/>
        <v>72526</v>
      </c>
      <c r="F25" s="2"/>
      <c r="G25" s="2">
        <f>SUM(C14:C25)</f>
        <v>870312</v>
      </c>
      <c r="H25" s="2">
        <f>SUM(D14:D25)</f>
        <v>12</v>
      </c>
      <c r="I25" s="2">
        <f>SUM(E14:E25)</f>
        <v>870312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K10" sqref="K10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9" width="12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2018</v>
      </c>
      <c r="B2">
        <v>1</v>
      </c>
      <c r="C2" s="1">
        <f>+$I$6</f>
        <v>54731.538461538461</v>
      </c>
      <c r="D2" s="3">
        <f>B2/12</f>
        <v>8.3333333333333329E-2</v>
      </c>
      <c r="E2" s="1">
        <f>C2*D2</f>
        <v>4560.9615384615381</v>
      </c>
      <c r="H2" s="1">
        <f>'Annual CDM Inputs'!B12</f>
        <v>711510</v>
      </c>
      <c r="I2" s="1">
        <f>H2/2</f>
        <v>355755</v>
      </c>
    </row>
    <row r="3" spans="1:9" x14ac:dyDescent="0.35">
      <c r="A3">
        <v>2018</v>
      </c>
      <c r="B3">
        <v>2</v>
      </c>
      <c r="C3" s="1">
        <f t="shared" ref="C3:C13" si="0">+$I$6</f>
        <v>54731.538461538461</v>
      </c>
      <c r="D3" s="3">
        <f t="shared" ref="D3:D13" si="1">B3/12</f>
        <v>0.16666666666666666</v>
      </c>
      <c r="E3" s="1">
        <f t="shared" ref="E3:E25" si="2">C3*D3</f>
        <v>9121.9230769230762</v>
      </c>
      <c r="F3" s="2"/>
      <c r="G3" s="2"/>
      <c r="H3" s="1">
        <v>12</v>
      </c>
      <c r="I3" s="1">
        <v>12</v>
      </c>
    </row>
    <row r="4" spans="1:9" x14ac:dyDescent="0.35">
      <c r="A4">
        <v>2018</v>
      </c>
      <c r="B4">
        <v>3</v>
      </c>
      <c r="C4" s="1">
        <f t="shared" si="0"/>
        <v>54731.538461538461</v>
      </c>
      <c r="D4" s="3">
        <f t="shared" si="1"/>
        <v>0.25</v>
      </c>
      <c r="E4" s="1">
        <f t="shared" si="2"/>
        <v>13682.884615384615</v>
      </c>
      <c r="F4" s="2"/>
      <c r="G4" s="2"/>
      <c r="H4" s="1">
        <f>H2*H3</f>
        <v>8538120</v>
      </c>
      <c r="I4" s="1">
        <f>I2*I3</f>
        <v>4269060</v>
      </c>
    </row>
    <row r="5" spans="1:9" x14ac:dyDescent="0.35">
      <c r="A5">
        <v>2018</v>
      </c>
      <c r="B5">
        <v>4</v>
      </c>
      <c r="C5" s="1">
        <f t="shared" si="0"/>
        <v>54731.538461538461</v>
      </c>
      <c r="D5" s="3">
        <f t="shared" si="1"/>
        <v>0.33333333333333331</v>
      </c>
      <c r="E5" s="1">
        <f t="shared" si="2"/>
        <v>18243.846153846152</v>
      </c>
      <c r="F5" s="2"/>
      <c r="G5" s="2"/>
      <c r="H5">
        <v>78</v>
      </c>
      <c r="I5">
        <v>78</v>
      </c>
    </row>
    <row r="6" spans="1:9" x14ac:dyDescent="0.35">
      <c r="A6">
        <v>2018</v>
      </c>
      <c r="B6">
        <v>5</v>
      </c>
      <c r="C6" s="1">
        <f t="shared" si="0"/>
        <v>54731.538461538461</v>
      </c>
      <c r="D6" s="3">
        <f t="shared" si="1"/>
        <v>0.41666666666666669</v>
      </c>
      <c r="E6" s="1">
        <f t="shared" si="2"/>
        <v>22804.807692307691</v>
      </c>
      <c r="F6" s="2"/>
      <c r="G6" s="2"/>
      <c r="H6" s="1">
        <f>H4/H5</f>
        <v>109463.07692307692</v>
      </c>
      <c r="I6" s="1">
        <f>I4/I5</f>
        <v>54731.538461538461</v>
      </c>
    </row>
    <row r="7" spans="1:9" x14ac:dyDescent="0.35">
      <c r="A7">
        <v>2018</v>
      </c>
      <c r="B7">
        <v>6</v>
      </c>
      <c r="C7" s="1">
        <f t="shared" si="0"/>
        <v>54731.538461538461</v>
      </c>
      <c r="D7" s="3">
        <f t="shared" si="1"/>
        <v>0.5</v>
      </c>
      <c r="E7" s="1">
        <f t="shared" si="2"/>
        <v>27365.76923076923</v>
      </c>
      <c r="F7" s="2"/>
      <c r="G7" s="2"/>
    </row>
    <row r="8" spans="1:9" x14ac:dyDescent="0.35">
      <c r="A8">
        <v>2018</v>
      </c>
      <c r="B8">
        <v>7</v>
      </c>
      <c r="C8" s="1">
        <f t="shared" si="0"/>
        <v>54731.538461538461</v>
      </c>
      <c r="D8" s="3">
        <f t="shared" si="1"/>
        <v>0.58333333333333337</v>
      </c>
      <c r="E8" s="1">
        <f t="shared" si="2"/>
        <v>31926.73076923077</v>
      </c>
      <c r="F8" s="2"/>
      <c r="G8" s="2"/>
    </row>
    <row r="9" spans="1:9" x14ac:dyDescent="0.35">
      <c r="A9">
        <v>2018</v>
      </c>
      <c r="B9">
        <v>8</v>
      </c>
      <c r="C9" s="1">
        <f t="shared" si="0"/>
        <v>54731.538461538461</v>
      </c>
      <c r="D9" s="3">
        <f t="shared" si="1"/>
        <v>0.66666666666666663</v>
      </c>
      <c r="E9" s="1">
        <f t="shared" si="2"/>
        <v>36487.692307692305</v>
      </c>
      <c r="F9" s="2"/>
      <c r="G9" s="2"/>
    </row>
    <row r="10" spans="1:9" x14ac:dyDescent="0.35">
      <c r="A10">
        <v>2018</v>
      </c>
      <c r="B10">
        <v>9</v>
      </c>
      <c r="C10" s="1">
        <f t="shared" si="0"/>
        <v>54731.538461538461</v>
      </c>
      <c r="D10" s="3">
        <f t="shared" si="1"/>
        <v>0.75</v>
      </c>
      <c r="E10" s="1">
        <f t="shared" si="2"/>
        <v>41048.653846153844</v>
      </c>
      <c r="F10" s="2"/>
      <c r="G10" s="2"/>
    </row>
    <row r="11" spans="1:9" x14ac:dyDescent="0.35">
      <c r="A11">
        <v>2018</v>
      </c>
      <c r="B11">
        <v>10</v>
      </c>
      <c r="C11" s="1">
        <f t="shared" si="0"/>
        <v>54731.538461538461</v>
      </c>
      <c r="D11" s="3">
        <f t="shared" si="1"/>
        <v>0.83333333333333337</v>
      </c>
      <c r="E11" s="1">
        <f t="shared" si="2"/>
        <v>45609.615384615383</v>
      </c>
      <c r="F11" s="2"/>
      <c r="G11" s="2"/>
      <c r="H11" s="1"/>
      <c r="I11" s="1"/>
    </row>
    <row r="12" spans="1:9" x14ac:dyDescent="0.35">
      <c r="A12">
        <v>2018</v>
      </c>
      <c r="B12">
        <v>11</v>
      </c>
      <c r="C12" s="1">
        <f t="shared" si="0"/>
        <v>54731.538461538461</v>
      </c>
      <c r="D12" s="3">
        <f t="shared" si="1"/>
        <v>0.91666666666666663</v>
      </c>
      <c r="E12" s="1">
        <f t="shared" si="2"/>
        <v>50170.576923076922</v>
      </c>
      <c r="F12" s="2"/>
      <c r="G12" s="2"/>
    </row>
    <row r="13" spans="1:9" x14ac:dyDescent="0.35">
      <c r="A13">
        <v>2018</v>
      </c>
      <c r="B13">
        <v>12</v>
      </c>
      <c r="C13" s="1">
        <f t="shared" si="0"/>
        <v>54731.538461538461</v>
      </c>
      <c r="D13" s="3">
        <f t="shared" si="1"/>
        <v>1</v>
      </c>
      <c r="E13" s="1">
        <f t="shared" si="2"/>
        <v>54731.538461538461</v>
      </c>
      <c r="F13" s="2"/>
      <c r="G13" s="2">
        <f>SUM(C2:C13)</f>
        <v>656778.4615384615</v>
      </c>
      <c r="H13" s="2">
        <f>SUM(D2:D13)</f>
        <v>6.5</v>
      </c>
      <c r="I13" s="2">
        <f>SUM(E2:E13)</f>
        <v>355754.99999999994</v>
      </c>
    </row>
    <row r="14" spans="1:9" x14ac:dyDescent="0.35">
      <c r="A14">
        <f t="shared" ref="A14:A25" si="3">A2+1</f>
        <v>2019</v>
      </c>
      <c r="B14">
        <f t="shared" ref="B14:B25" si="4">B2</f>
        <v>1</v>
      </c>
      <c r="C14" s="1">
        <f>$H$2/12</f>
        <v>59292.5</v>
      </c>
      <c r="D14" s="3">
        <v>1</v>
      </c>
      <c r="E14" s="1">
        <f t="shared" si="2"/>
        <v>59292.5</v>
      </c>
      <c r="F14" s="2"/>
      <c r="G14" s="2"/>
    </row>
    <row r="15" spans="1:9" x14ac:dyDescent="0.35">
      <c r="A15">
        <f t="shared" si="3"/>
        <v>2019</v>
      </c>
      <c r="B15">
        <f t="shared" si="4"/>
        <v>2</v>
      </c>
      <c r="C15" s="1">
        <f>$H$2/12</f>
        <v>59292.5</v>
      </c>
      <c r="D15" s="3">
        <v>1</v>
      </c>
      <c r="E15" s="1">
        <f t="shared" si="2"/>
        <v>59292.5</v>
      </c>
      <c r="F15" s="2"/>
      <c r="G15" s="2"/>
    </row>
    <row r="16" spans="1:9" x14ac:dyDescent="0.35">
      <c r="A16">
        <f t="shared" si="3"/>
        <v>2019</v>
      </c>
      <c r="B16">
        <f t="shared" si="4"/>
        <v>3</v>
      </c>
      <c r="C16" s="1">
        <f t="shared" ref="C16:C25" si="5">$H$2/12</f>
        <v>59292.5</v>
      </c>
      <c r="D16" s="3">
        <v>1</v>
      </c>
      <c r="E16" s="1">
        <f t="shared" si="2"/>
        <v>59292.5</v>
      </c>
      <c r="F16" s="2"/>
      <c r="G16" s="2"/>
    </row>
    <row r="17" spans="1:9" x14ac:dyDescent="0.35">
      <c r="A17">
        <f t="shared" si="3"/>
        <v>2019</v>
      </c>
      <c r="B17">
        <f t="shared" si="4"/>
        <v>4</v>
      </c>
      <c r="C17" s="1">
        <f t="shared" si="5"/>
        <v>59292.5</v>
      </c>
      <c r="D17" s="3">
        <v>1</v>
      </c>
      <c r="E17" s="1">
        <f t="shared" si="2"/>
        <v>59292.5</v>
      </c>
      <c r="F17" s="2"/>
      <c r="G17" s="2"/>
    </row>
    <row r="18" spans="1:9" x14ac:dyDescent="0.35">
      <c r="A18">
        <f t="shared" si="3"/>
        <v>2019</v>
      </c>
      <c r="B18">
        <f t="shared" si="4"/>
        <v>5</v>
      </c>
      <c r="C18" s="1">
        <f t="shared" si="5"/>
        <v>59292.5</v>
      </c>
      <c r="D18" s="3">
        <v>1</v>
      </c>
      <c r="E18" s="1">
        <f t="shared" si="2"/>
        <v>59292.5</v>
      </c>
      <c r="F18" s="2"/>
      <c r="G18" s="2"/>
    </row>
    <row r="19" spans="1:9" x14ac:dyDescent="0.35">
      <c r="A19">
        <f t="shared" si="3"/>
        <v>2019</v>
      </c>
      <c r="B19">
        <f t="shared" si="4"/>
        <v>6</v>
      </c>
      <c r="C19" s="1">
        <f t="shared" si="5"/>
        <v>59292.5</v>
      </c>
      <c r="D19" s="3">
        <v>1</v>
      </c>
      <c r="E19" s="1">
        <f t="shared" si="2"/>
        <v>59292.5</v>
      </c>
      <c r="F19" s="2"/>
      <c r="G19" s="2"/>
    </row>
    <row r="20" spans="1:9" x14ac:dyDescent="0.35">
      <c r="A20">
        <f t="shared" si="3"/>
        <v>2019</v>
      </c>
      <c r="B20">
        <f t="shared" si="4"/>
        <v>7</v>
      </c>
      <c r="C20" s="1">
        <f t="shared" si="5"/>
        <v>59292.5</v>
      </c>
      <c r="D20" s="3">
        <v>1</v>
      </c>
      <c r="E20" s="1">
        <f t="shared" si="2"/>
        <v>59292.5</v>
      </c>
      <c r="F20" s="2"/>
      <c r="G20" s="2"/>
    </row>
    <row r="21" spans="1:9" x14ac:dyDescent="0.35">
      <c r="A21">
        <f t="shared" si="3"/>
        <v>2019</v>
      </c>
      <c r="B21">
        <f t="shared" si="4"/>
        <v>8</v>
      </c>
      <c r="C21" s="1">
        <f t="shared" si="5"/>
        <v>59292.5</v>
      </c>
      <c r="D21" s="3">
        <v>1</v>
      </c>
      <c r="E21" s="1">
        <f t="shared" si="2"/>
        <v>59292.5</v>
      </c>
      <c r="F21" s="2"/>
      <c r="G21" s="2"/>
    </row>
    <row r="22" spans="1:9" x14ac:dyDescent="0.35">
      <c r="A22">
        <f t="shared" si="3"/>
        <v>2019</v>
      </c>
      <c r="B22">
        <f t="shared" si="4"/>
        <v>9</v>
      </c>
      <c r="C22" s="1">
        <f t="shared" si="5"/>
        <v>59292.5</v>
      </c>
      <c r="D22" s="3">
        <v>1</v>
      </c>
      <c r="E22" s="1">
        <f t="shared" si="2"/>
        <v>59292.5</v>
      </c>
      <c r="F22" s="2"/>
      <c r="G22" s="2"/>
    </row>
    <row r="23" spans="1:9" x14ac:dyDescent="0.35">
      <c r="A23">
        <f t="shared" si="3"/>
        <v>2019</v>
      </c>
      <c r="B23">
        <f t="shared" si="4"/>
        <v>10</v>
      </c>
      <c r="C23" s="1">
        <f t="shared" si="5"/>
        <v>59292.5</v>
      </c>
      <c r="D23" s="3">
        <v>1</v>
      </c>
      <c r="E23" s="1">
        <f t="shared" si="2"/>
        <v>59292.5</v>
      </c>
      <c r="F23" s="2"/>
      <c r="G23" s="2"/>
    </row>
    <row r="24" spans="1:9" x14ac:dyDescent="0.35">
      <c r="A24">
        <f t="shared" si="3"/>
        <v>2019</v>
      </c>
      <c r="B24">
        <f t="shared" si="4"/>
        <v>11</v>
      </c>
      <c r="C24" s="1">
        <f t="shared" si="5"/>
        <v>59292.5</v>
      </c>
      <c r="D24" s="3">
        <v>1</v>
      </c>
      <c r="E24" s="1">
        <f t="shared" si="2"/>
        <v>59292.5</v>
      </c>
      <c r="F24" s="2"/>
      <c r="G24" s="2"/>
    </row>
    <row r="25" spans="1:9" x14ac:dyDescent="0.35">
      <c r="A25">
        <f t="shared" si="3"/>
        <v>2019</v>
      </c>
      <c r="B25">
        <f t="shared" si="4"/>
        <v>12</v>
      </c>
      <c r="C25" s="1">
        <f t="shared" si="5"/>
        <v>59292.5</v>
      </c>
      <c r="D25" s="3">
        <v>1</v>
      </c>
      <c r="E25" s="1">
        <f t="shared" si="2"/>
        <v>59292.5</v>
      </c>
      <c r="F25" s="2"/>
      <c r="G25" s="2">
        <f>SUM(C14:C25)</f>
        <v>711510</v>
      </c>
      <c r="H25" s="2">
        <f>SUM(D14:D25)</f>
        <v>12</v>
      </c>
      <c r="I25" s="2">
        <f>SUM(E14:E25)</f>
        <v>711510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1.54296875" bestFit="1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2017</v>
      </c>
      <c r="B2">
        <v>1</v>
      </c>
      <c r="C2" s="1">
        <f>+$I$6</f>
        <v>1712303.923076923</v>
      </c>
      <c r="D2" s="3">
        <f>B2/12</f>
        <v>8.3333333333333329E-2</v>
      </c>
      <c r="E2" s="1">
        <f>C2*D2</f>
        <v>142691.99358974356</v>
      </c>
      <c r="H2" s="1">
        <f>'Annual CDM Inputs'!B11</f>
        <v>22259951</v>
      </c>
      <c r="I2" s="1">
        <f>H2/2</f>
        <v>11129975.5</v>
      </c>
    </row>
    <row r="3" spans="1:9" x14ac:dyDescent="0.35">
      <c r="A3">
        <v>2017</v>
      </c>
      <c r="B3">
        <v>2</v>
      </c>
      <c r="C3" s="1">
        <f t="shared" ref="C3:C13" si="0">+$I$6</f>
        <v>1712303.923076923</v>
      </c>
      <c r="D3" s="3">
        <f t="shared" ref="D3:D13" si="1">B3/12</f>
        <v>0.16666666666666666</v>
      </c>
      <c r="E3" s="1">
        <f t="shared" ref="E3:E25" si="2">C3*D3</f>
        <v>285383.98717948713</v>
      </c>
      <c r="F3" s="2"/>
      <c r="G3" s="2"/>
      <c r="H3" s="1">
        <v>12</v>
      </c>
      <c r="I3" s="1">
        <v>12</v>
      </c>
    </row>
    <row r="4" spans="1:9" x14ac:dyDescent="0.35">
      <c r="A4">
        <v>2017</v>
      </c>
      <c r="B4">
        <v>3</v>
      </c>
      <c r="C4" s="1">
        <f t="shared" si="0"/>
        <v>1712303.923076923</v>
      </c>
      <c r="D4" s="3">
        <f t="shared" si="1"/>
        <v>0.25</v>
      </c>
      <c r="E4" s="1">
        <f t="shared" si="2"/>
        <v>428075.98076923075</v>
      </c>
      <c r="F4" s="2"/>
      <c r="G4" s="2"/>
      <c r="H4" s="1">
        <f>H2*H3</f>
        <v>267119412</v>
      </c>
      <c r="I4" s="1">
        <f>I2*I3</f>
        <v>133559706</v>
      </c>
    </row>
    <row r="5" spans="1:9" x14ac:dyDescent="0.35">
      <c r="A5">
        <v>2017</v>
      </c>
      <c r="B5">
        <v>4</v>
      </c>
      <c r="C5" s="1">
        <f t="shared" si="0"/>
        <v>1712303.923076923</v>
      </c>
      <c r="D5" s="3">
        <f t="shared" si="1"/>
        <v>0.33333333333333331</v>
      </c>
      <c r="E5" s="1">
        <f t="shared" si="2"/>
        <v>570767.97435897426</v>
      </c>
      <c r="F5" s="2"/>
      <c r="G5" s="2"/>
      <c r="H5">
        <v>78</v>
      </c>
      <c r="I5">
        <v>78</v>
      </c>
    </row>
    <row r="6" spans="1:9" x14ac:dyDescent="0.35">
      <c r="A6">
        <v>2017</v>
      </c>
      <c r="B6">
        <v>5</v>
      </c>
      <c r="C6" s="1">
        <f t="shared" si="0"/>
        <v>1712303.923076923</v>
      </c>
      <c r="D6" s="3">
        <f t="shared" si="1"/>
        <v>0.41666666666666669</v>
      </c>
      <c r="E6" s="1">
        <f t="shared" si="2"/>
        <v>713459.967948718</v>
      </c>
      <c r="F6" s="2"/>
      <c r="G6" s="2"/>
      <c r="H6" s="1">
        <f>H4/H5</f>
        <v>3424607.846153846</v>
      </c>
      <c r="I6" s="1">
        <f>I4/I5</f>
        <v>1712303.923076923</v>
      </c>
    </row>
    <row r="7" spans="1:9" x14ac:dyDescent="0.35">
      <c r="A7">
        <v>2017</v>
      </c>
      <c r="B7">
        <v>6</v>
      </c>
      <c r="C7" s="1">
        <f t="shared" si="0"/>
        <v>1712303.923076923</v>
      </c>
      <c r="D7" s="3">
        <f t="shared" si="1"/>
        <v>0.5</v>
      </c>
      <c r="E7" s="1">
        <f t="shared" si="2"/>
        <v>856151.9615384615</v>
      </c>
      <c r="F7" s="2"/>
      <c r="G7" s="2"/>
    </row>
    <row r="8" spans="1:9" x14ac:dyDescent="0.35">
      <c r="A8">
        <v>2017</v>
      </c>
      <c r="B8">
        <v>7</v>
      </c>
      <c r="C8" s="1">
        <f t="shared" si="0"/>
        <v>1712303.923076923</v>
      </c>
      <c r="D8" s="3">
        <f t="shared" si="1"/>
        <v>0.58333333333333337</v>
      </c>
      <c r="E8" s="1">
        <f t="shared" si="2"/>
        <v>998843.95512820513</v>
      </c>
      <c r="F8" s="2"/>
      <c r="G8" s="2"/>
    </row>
    <row r="9" spans="1:9" x14ac:dyDescent="0.35">
      <c r="A9">
        <v>2017</v>
      </c>
      <c r="B9">
        <v>8</v>
      </c>
      <c r="C9" s="1">
        <f t="shared" si="0"/>
        <v>1712303.923076923</v>
      </c>
      <c r="D9" s="3">
        <f t="shared" si="1"/>
        <v>0.66666666666666663</v>
      </c>
      <c r="E9" s="1">
        <f t="shared" si="2"/>
        <v>1141535.9487179485</v>
      </c>
      <c r="F9" s="2"/>
      <c r="G9" s="2"/>
    </row>
    <row r="10" spans="1:9" x14ac:dyDescent="0.35">
      <c r="A10">
        <v>2017</v>
      </c>
      <c r="B10">
        <v>9</v>
      </c>
      <c r="C10" s="1">
        <f t="shared" si="0"/>
        <v>1712303.923076923</v>
      </c>
      <c r="D10" s="3">
        <f t="shared" si="1"/>
        <v>0.75</v>
      </c>
      <c r="E10" s="1">
        <f t="shared" si="2"/>
        <v>1284227.9423076923</v>
      </c>
      <c r="F10" s="2"/>
      <c r="G10" s="2"/>
    </row>
    <row r="11" spans="1:9" x14ac:dyDescent="0.35">
      <c r="A11">
        <v>2017</v>
      </c>
      <c r="B11">
        <v>10</v>
      </c>
      <c r="C11" s="1">
        <f t="shared" si="0"/>
        <v>1712303.923076923</v>
      </c>
      <c r="D11" s="3">
        <f t="shared" si="1"/>
        <v>0.83333333333333337</v>
      </c>
      <c r="E11" s="1">
        <f t="shared" si="2"/>
        <v>1426919.935897436</v>
      </c>
      <c r="F11" s="2"/>
      <c r="G11" s="2"/>
      <c r="H11" s="1"/>
      <c r="I11" s="1"/>
    </row>
    <row r="12" spans="1:9" x14ac:dyDescent="0.35">
      <c r="A12">
        <v>2017</v>
      </c>
      <c r="B12">
        <v>11</v>
      </c>
      <c r="C12" s="1">
        <f t="shared" si="0"/>
        <v>1712303.923076923</v>
      </c>
      <c r="D12" s="3">
        <f t="shared" si="1"/>
        <v>0.91666666666666663</v>
      </c>
      <c r="E12" s="1">
        <f t="shared" si="2"/>
        <v>1569611.9294871793</v>
      </c>
      <c r="F12" s="2"/>
      <c r="G12" s="2"/>
    </row>
    <row r="13" spans="1:9" x14ac:dyDescent="0.35">
      <c r="A13">
        <v>2017</v>
      </c>
      <c r="B13">
        <v>12</v>
      </c>
      <c r="C13" s="1">
        <f t="shared" si="0"/>
        <v>1712303.923076923</v>
      </c>
      <c r="D13" s="3">
        <f t="shared" si="1"/>
        <v>1</v>
      </c>
      <c r="E13" s="1">
        <f t="shared" si="2"/>
        <v>1712303.923076923</v>
      </c>
      <c r="F13" s="2"/>
      <c r="G13" s="2">
        <f>SUM(C2:C13)</f>
        <v>20547647.076923084</v>
      </c>
      <c r="H13" s="2">
        <f>SUM(D2:D13)</f>
        <v>6.5</v>
      </c>
      <c r="I13" s="2">
        <f>SUM(E2:E13)</f>
        <v>11129975.5</v>
      </c>
    </row>
    <row r="14" spans="1:9" x14ac:dyDescent="0.35">
      <c r="A14">
        <f t="shared" ref="A14:A25" si="3">A2+1</f>
        <v>2018</v>
      </c>
      <c r="B14">
        <f t="shared" ref="B14:B25" si="4">B2</f>
        <v>1</v>
      </c>
      <c r="C14" s="1">
        <f>$H$2/12</f>
        <v>1854995.9166666667</v>
      </c>
      <c r="D14" s="3">
        <v>1</v>
      </c>
      <c r="E14" s="1">
        <f t="shared" si="2"/>
        <v>1854995.9166666667</v>
      </c>
      <c r="F14" s="2"/>
      <c r="G14" s="2"/>
    </row>
    <row r="15" spans="1:9" x14ac:dyDescent="0.35">
      <c r="A15">
        <f t="shared" si="3"/>
        <v>2018</v>
      </c>
      <c r="B15">
        <f t="shared" si="4"/>
        <v>2</v>
      </c>
      <c r="C15" s="1">
        <f>$H$2/12</f>
        <v>1854995.9166666667</v>
      </c>
      <c r="D15" s="3">
        <v>1</v>
      </c>
      <c r="E15" s="1">
        <f t="shared" si="2"/>
        <v>1854995.9166666667</v>
      </c>
      <c r="F15" s="2"/>
      <c r="G15" s="2"/>
    </row>
    <row r="16" spans="1:9" x14ac:dyDescent="0.35">
      <c r="A16">
        <f t="shared" si="3"/>
        <v>2018</v>
      </c>
      <c r="B16">
        <f t="shared" si="4"/>
        <v>3</v>
      </c>
      <c r="C16" s="1">
        <f t="shared" ref="C16:C25" si="5">$H$2/12</f>
        <v>1854995.9166666667</v>
      </c>
      <c r="D16" s="3">
        <v>1</v>
      </c>
      <c r="E16" s="1">
        <f t="shared" si="2"/>
        <v>1854995.9166666667</v>
      </c>
      <c r="F16" s="2"/>
      <c r="G16" s="2"/>
    </row>
    <row r="17" spans="1:9" x14ac:dyDescent="0.35">
      <c r="A17">
        <f t="shared" si="3"/>
        <v>2018</v>
      </c>
      <c r="B17">
        <f t="shared" si="4"/>
        <v>4</v>
      </c>
      <c r="C17" s="1">
        <f t="shared" si="5"/>
        <v>1854995.9166666667</v>
      </c>
      <c r="D17" s="3">
        <v>1</v>
      </c>
      <c r="E17" s="1">
        <f t="shared" si="2"/>
        <v>1854995.9166666667</v>
      </c>
      <c r="F17" s="2"/>
      <c r="G17" s="2"/>
    </row>
    <row r="18" spans="1:9" x14ac:dyDescent="0.35">
      <c r="A18">
        <f t="shared" si="3"/>
        <v>2018</v>
      </c>
      <c r="B18">
        <f t="shared" si="4"/>
        <v>5</v>
      </c>
      <c r="C18" s="1">
        <f t="shared" si="5"/>
        <v>1854995.9166666667</v>
      </c>
      <c r="D18" s="3">
        <v>1</v>
      </c>
      <c r="E18" s="1">
        <f t="shared" si="2"/>
        <v>1854995.9166666667</v>
      </c>
      <c r="F18" s="2"/>
      <c r="G18" s="2"/>
    </row>
    <row r="19" spans="1:9" x14ac:dyDescent="0.35">
      <c r="A19">
        <f t="shared" si="3"/>
        <v>2018</v>
      </c>
      <c r="B19">
        <f t="shared" si="4"/>
        <v>6</v>
      </c>
      <c r="C19" s="1">
        <f t="shared" si="5"/>
        <v>1854995.9166666667</v>
      </c>
      <c r="D19" s="3">
        <v>1</v>
      </c>
      <c r="E19" s="1">
        <f t="shared" si="2"/>
        <v>1854995.9166666667</v>
      </c>
      <c r="F19" s="2"/>
      <c r="G19" s="2"/>
    </row>
    <row r="20" spans="1:9" x14ac:dyDescent="0.35">
      <c r="A20">
        <f t="shared" si="3"/>
        <v>2018</v>
      </c>
      <c r="B20">
        <f t="shared" si="4"/>
        <v>7</v>
      </c>
      <c r="C20" s="1">
        <f t="shared" si="5"/>
        <v>1854995.9166666667</v>
      </c>
      <c r="D20" s="3">
        <v>1</v>
      </c>
      <c r="E20" s="1">
        <f t="shared" si="2"/>
        <v>1854995.9166666667</v>
      </c>
      <c r="F20" s="2"/>
      <c r="G20" s="2"/>
    </row>
    <row r="21" spans="1:9" x14ac:dyDescent="0.35">
      <c r="A21">
        <f t="shared" si="3"/>
        <v>2018</v>
      </c>
      <c r="B21">
        <f t="shared" si="4"/>
        <v>8</v>
      </c>
      <c r="C21" s="1">
        <f t="shared" si="5"/>
        <v>1854995.9166666667</v>
      </c>
      <c r="D21" s="3">
        <v>1</v>
      </c>
      <c r="E21" s="1">
        <f t="shared" si="2"/>
        <v>1854995.9166666667</v>
      </c>
      <c r="F21" s="2"/>
      <c r="G21" s="2"/>
    </row>
    <row r="22" spans="1:9" x14ac:dyDescent="0.35">
      <c r="A22">
        <f t="shared" si="3"/>
        <v>2018</v>
      </c>
      <c r="B22">
        <f t="shared" si="4"/>
        <v>9</v>
      </c>
      <c r="C22" s="1">
        <f t="shared" si="5"/>
        <v>1854995.9166666667</v>
      </c>
      <c r="D22" s="3">
        <v>1</v>
      </c>
      <c r="E22" s="1">
        <f t="shared" si="2"/>
        <v>1854995.9166666667</v>
      </c>
      <c r="F22" s="2"/>
      <c r="G22" s="2"/>
    </row>
    <row r="23" spans="1:9" x14ac:dyDescent="0.35">
      <c r="A23">
        <f t="shared" si="3"/>
        <v>2018</v>
      </c>
      <c r="B23">
        <f t="shared" si="4"/>
        <v>10</v>
      </c>
      <c r="C23" s="1">
        <f t="shared" si="5"/>
        <v>1854995.9166666667</v>
      </c>
      <c r="D23" s="3">
        <v>1</v>
      </c>
      <c r="E23" s="1">
        <f t="shared" si="2"/>
        <v>1854995.9166666667</v>
      </c>
      <c r="F23" s="2"/>
      <c r="G23" s="2"/>
    </row>
    <row r="24" spans="1:9" x14ac:dyDescent="0.35">
      <c r="A24">
        <f t="shared" si="3"/>
        <v>2018</v>
      </c>
      <c r="B24">
        <f t="shared" si="4"/>
        <v>11</v>
      </c>
      <c r="C24" s="1">
        <f t="shared" si="5"/>
        <v>1854995.9166666667</v>
      </c>
      <c r="D24" s="3">
        <v>1</v>
      </c>
      <c r="E24" s="1">
        <f t="shared" si="2"/>
        <v>1854995.9166666667</v>
      </c>
      <c r="F24" s="2"/>
      <c r="G24" s="2"/>
    </row>
    <row r="25" spans="1:9" x14ac:dyDescent="0.35">
      <c r="A25">
        <f t="shared" si="3"/>
        <v>2018</v>
      </c>
      <c r="B25">
        <f t="shared" si="4"/>
        <v>12</v>
      </c>
      <c r="C25" s="1">
        <f t="shared" si="5"/>
        <v>1854995.9166666667</v>
      </c>
      <c r="D25" s="3">
        <v>1</v>
      </c>
      <c r="E25" s="1">
        <f t="shared" si="2"/>
        <v>1854995.9166666667</v>
      </c>
      <c r="F25" s="2"/>
      <c r="G25" s="2">
        <f>SUM(C14:C25)</f>
        <v>22259951</v>
      </c>
      <c r="H25" s="2">
        <f>SUM(D14:D25)</f>
        <v>12</v>
      </c>
      <c r="I25" s="2">
        <f>SUM(E14:E25)</f>
        <v>22259951</v>
      </c>
    </row>
    <row r="26" spans="1:9" x14ac:dyDescent="0.35">
      <c r="C26" s="1">
        <f>SUM(C2:C13)</f>
        <v>20547647.076923084</v>
      </c>
      <c r="E26" s="1">
        <f>SUM(E2:E13)</f>
        <v>11129975.5</v>
      </c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2016</v>
      </c>
      <c r="B2">
        <v>1</v>
      </c>
      <c r="C2" s="1">
        <f>+$I$6</f>
        <v>437464.23076923075</v>
      </c>
      <c r="D2" s="3">
        <f>B2/12</f>
        <v>8.3333333333333329E-2</v>
      </c>
      <c r="E2" s="1">
        <f>C2*D2</f>
        <v>36455.352564102563</v>
      </c>
      <c r="H2" s="1">
        <f>'Annual CDM Inputs'!B10</f>
        <v>5687035</v>
      </c>
      <c r="I2" s="1">
        <f>H2/2</f>
        <v>2843517.5</v>
      </c>
    </row>
    <row r="3" spans="1:9" x14ac:dyDescent="0.35">
      <c r="A3">
        <v>2016</v>
      </c>
      <c r="B3">
        <v>2</v>
      </c>
      <c r="C3" s="1">
        <f t="shared" ref="C3:C13" si="0">+$I$6</f>
        <v>437464.23076923075</v>
      </c>
      <c r="D3" s="3">
        <f t="shared" ref="D3:D13" si="1">B3/12</f>
        <v>0.16666666666666666</v>
      </c>
      <c r="E3" s="1">
        <f t="shared" ref="E3:E25" si="2">C3*D3</f>
        <v>72910.705128205125</v>
      </c>
      <c r="F3" s="2"/>
      <c r="G3" s="2"/>
      <c r="H3" s="1">
        <v>12</v>
      </c>
      <c r="I3" s="1">
        <v>12</v>
      </c>
    </row>
    <row r="4" spans="1:9" x14ac:dyDescent="0.35">
      <c r="A4">
        <v>2016</v>
      </c>
      <c r="B4">
        <v>3</v>
      </c>
      <c r="C4" s="1">
        <f t="shared" si="0"/>
        <v>437464.23076923075</v>
      </c>
      <c r="D4" s="3">
        <f t="shared" si="1"/>
        <v>0.25</v>
      </c>
      <c r="E4" s="1">
        <f t="shared" si="2"/>
        <v>109366.05769230769</v>
      </c>
      <c r="F4" s="2"/>
      <c r="G4" s="2"/>
      <c r="H4" s="1">
        <f>H2*H3</f>
        <v>68244420</v>
      </c>
      <c r="I4" s="1">
        <f>I2*I3</f>
        <v>34122210</v>
      </c>
    </row>
    <row r="5" spans="1:9" x14ac:dyDescent="0.35">
      <c r="A5">
        <v>2016</v>
      </c>
      <c r="B5">
        <v>4</v>
      </c>
      <c r="C5" s="1">
        <f t="shared" si="0"/>
        <v>437464.23076923075</v>
      </c>
      <c r="D5" s="3">
        <f t="shared" si="1"/>
        <v>0.33333333333333331</v>
      </c>
      <c r="E5" s="1">
        <f t="shared" si="2"/>
        <v>145821.41025641025</v>
      </c>
      <c r="F5" s="2"/>
      <c r="G5" s="2"/>
      <c r="H5">
        <v>78</v>
      </c>
      <c r="I5">
        <v>78</v>
      </c>
    </row>
    <row r="6" spans="1:9" x14ac:dyDescent="0.35">
      <c r="A6">
        <v>2016</v>
      </c>
      <c r="B6">
        <v>5</v>
      </c>
      <c r="C6" s="1">
        <f t="shared" si="0"/>
        <v>437464.23076923075</v>
      </c>
      <c r="D6" s="3">
        <f t="shared" si="1"/>
        <v>0.41666666666666669</v>
      </c>
      <c r="E6" s="1">
        <f t="shared" si="2"/>
        <v>182276.76282051281</v>
      </c>
      <c r="F6" s="2"/>
      <c r="G6" s="2"/>
      <c r="H6" s="1">
        <f>H4/H5</f>
        <v>874928.4615384615</v>
      </c>
      <c r="I6" s="1">
        <f>I4/I5</f>
        <v>437464.23076923075</v>
      </c>
    </row>
    <row r="7" spans="1:9" x14ac:dyDescent="0.35">
      <c r="A7">
        <v>2016</v>
      </c>
      <c r="B7">
        <v>6</v>
      </c>
      <c r="C7" s="1">
        <f t="shared" si="0"/>
        <v>437464.23076923075</v>
      </c>
      <c r="D7" s="3">
        <f t="shared" si="1"/>
        <v>0.5</v>
      </c>
      <c r="E7" s="1">
        <f t="shared" si="2"/>
        <v>218732.11538461538</v>
      </c>
      <c r="F7" s="2"/>
      <c r="G7" s="2"/>
    </row>
    <row r="8" spans="1:9" x14ac:dyDescent="0.35">
      <c r="A8">
        <v>2016</v>
      </c>
      <c r="B8">
        <v>7</v>
      </c>
      <c r="C8" s="1">
        <f t="shared" si="0"/>
        <v>437464.23076923075</v>
      </c>
      <c r="D8" s="3">
        <f t="shared" si="1"/>
        <v>0.58333333333333337</v>
      </c>
      <c r="E8" s="1">
        <f t="shared" si="2"/>
        <v>255187.46794871797</v>
      </c>
      <c r="F8" s="2"/>
      <c r="G8" s="2"/>
    </row>
    <row r="9" spans="1:9" x14ac:dyDescent="0.35">
      <c r="A9">
        <v>2016</v>
      </c>
      <c r="B9">
        <v>8</v>
      </c>
      <c r="C9" s="1">
        <f t="shared" si="0"/>
        <v>437464.23076923075</v>
      </c>
      <c r="D9" s="3">
        <f t="shared" si="1"/>
        <v>0.66666666666666663</v>
      </c>
      <c r="E9" s="1">
        <f t="shared" si="2"/>
        <v>291642.8205128205</v>
      </c>
      <c r="F9" s="2"/>
      <c r="G9" s="2"/>
    </row>
    <row r="10" spans="1:9" x14ac:dyDescent="0.35">
      <c r="A10">
        <v>2016</v>
      </c>
      <c r="B10">
        <v>9</v>
      </c>
      <c r="C10" s="1">
        <f t="shared" si="0"/>
        <v>437464.23076923075</v>
      </c>
      <c r="D10" s="3">
        <f t="shared" si="1"/>
        <v>0.75</v>
      </c>
      <c r="E10" s="1">
        <f t="shared" si="2"/>
        <v>328098.17307692306</v>
      </c>
      <c r="F10" s="2"/>
      <c r="G10" s="2"/>
    </row>
    <row r="11" spans="1:9" x14ac:dyDescent="0.35">
      <c r="A11">
        <v>2016</v>
      </c>
      <c r="B11">
        <v>10</v>
      </c>
      <c r="C11" s="1">
        <f t="shared" si="0"/>
        <v>437464.23076923075</v>
      </c>
      <c r="D11" s="3">
        <f t="shared" si="1"/>
        <v>0.83333333333333337</v>
      </c>
      <c r="E11" s="1">
        <f t="shared" si="2"/>
        <v>364553.52564102563</v>
      </c>
      <c r="F11" s="2"/>
      <c r="G11" s="2"/>
      <c r="H11" s="1"/>
      <c r="I11" s="1"/>
    </row>
    <row r="12" spans="1:9" x14ac:dyDescent="0.35">
      <c r="A12">
        <v>2016</v>
      </c>
      <c r="B12">
        <v>11</v>
      </c>
      <c r="C12" s="1">
        <f t="shared" si="0"/>
        <v>437464.23076923075</v>
      </c>
      <c r="D12" s="3">
        <f t="shared" si="1"/>
        <v>0.91666666666666663</v>
      </c>
      <c r="E12" s="1">
        <f t="shared" si="2"/>
        <v>401008.87820512819</v>
      </c>
      <c r="F12" s="2"/>
      <c r="G12" s="2"/>
    </row>
    <row r="13" spans="1:9" x14ac:dyDescent="0.35">
      <c r="A13">
        <v>2016</v>
      </c>
      <c r="B13">
        <v>12</v>
      </c>
      <c r="C13" s="1">
        <f t="shared" si="0"/>
        <v>437464.23076923075</v>
      </c>
      <c r="D13" s="3">
        <f t="shared" si="1"/>
        <v>1</v>
      </c>
      <c r="E13" s="1">
        <f t="shared" si="2"/>
        <v>437464.23076923075</v>
      </c>
      <c r="F13" s="2"/>
      <c r="G13" s="2">
        <f>SUM(C2:C13)</f>
        <v>5249570.7692307709</v>
      </c>
      <c r="H13" s="2">
        <f>SUM(D2:D13)</f>
        <v>6.5</v>
      </c>
      <c r="I13" s="2">
        <f>SUM(E2:E13)</f>
        <v>2843517.5</v>
      </c>
    </row>
    <row r="14" spans="1:9" x14ac:dyDescent="0.35">
      <c r="A14">
        <f t="shared" ref="A14:A25" si="3">A2+1</f>
        <v>2017</v>
      </c>
      <c r="B14">
        <f t="shared" ref="B14:B25" si="4">B2</f>
        <v>1</v>
      </c>
      <c r="C14" s="1">
        <f>$H$2/12</f>
        <v>473919.58333333331</v>
      </c>
      <c r="D14" s="3">
        <v>1</v>
      </c>
      <c r="E14" s="1">
        <f t="shared" si="2"/>
        <v>473919.58333333331</v>
      </c>
      <c r="F14" s="2"/>
      <c r="G14" s="2"/>
    </row>
    <row r="15" spans="1:9" x14ac:dyDescent="0.35">
      <c r="A15">
        <f t="shared" si="3"/>
        <v>2017</v>
      </c>
      <c r="B15">
        <f t="shared" si="4"/>
        <v>2</v>
      </c>
      <c r="C15" s="1">
        <f>$H$2/12</f>
        <v>473919.58333333331</v>
      </c>
      <c r="D15" s="3">
        <v>1</v>
      </c>
      <c r="E15" s="1">
        <f t="shared" si="2"/>
        <v>473919.58333333331</v>
      </c>
      <c r="F15" s="2"/>
      <c r="G15" s="2"/>
    </row>
    <row r="16" spans="1:9" x14ac:dyDescent="0.35">
      <c r="A16">
        <f t="shared" si="3"/>
        <v>2017</v>
      </c>
      <c r="B16">
        <f t="shared" si="4"/>
        <v>3</v>
      </c>
      <c r="C16" s="1">
        <f t="shared" ref="C16:C25" si="5">$H$2/12</f>
        <v>473919.58333333331</v>
      </c>
      <c r="D16" s="3">
        <v>1</v>
      </c>
      <c r="E16" s="1">
        <f t="shared" si="2"/>
        <v>473919.58333333331</v>
      </c>
      <c r="F16" s="2"/>
      <c r="G16" s="2"/>
    </row>
    <row r="17" spans="1:9" x14ac:dyDescent="0.35">
      <c r="A17">
        <f t="shared" si="3"/>
        <v>2017</v>
      </c>
      <c r="B17">
        <f t="shared" si="4"/>
        <v>4</v>
      </c>
      <c r="C17" s="1">
        <f t="shared" si="5"/>
        <v>473919.58333333331</v>
      </c>
      <c r="D17" s="3">
        <v>1</v>
      </c>
      <c r="E17" s="1">
        <f t="shared" si="2"/>
        <v>473919.58333333331</v>
      </c>
      <c r="F17" s="2"/>
      <c r="G17" s="2"/>
    </row>
    <row r="18" spans="1:9" x14ac:dyDescent="0.35">
      <c r="A18">
        <f t="shared" si="3"/>
        <v>2017</v>
      </c>
      <c r="B18">
        <f t="shared" si="4"/>
        <v>5</v>
      </c>
      <c r="C18" s="1">
        <f t="shared" si="5"/>
        <v>473919.58333333331</v>
      </c>
      <c r="D18" s="3">
        <v>1</v>
      </c>
      <c r="E18" s="1">
        <f t="shared" si="2"/>
        <v>473919.58333333331</v>
      </c>
      <c r="F18" s="2"/>
      <c r="G18" s="2"/>
    </row>
    <row r="19" spans="1:9" x14ac:dyDescent="0.35">
      <c r="A19">
        <f t="shared" si="3"/>
        <v>2017</v>
      </c>
      <c r="B19">
        <f t="shared" si="4"/>
        <v>6</v>
      </c>
      <c r="C19" s="1">
        <f t="shared" si="5"/>
        <v>473919.58333333331</v>
      </c>
      <c r="D19" s="3">
        <v>1</v>
      </c>
      <c r="E19" s="1">
        <f t="shared" si="2"/>
        <v>473919.58333333331</v>
      </c>
      <c r="F19" s="2"/>
      <c r="G19" s="2"/>
    </row>
    <row r="20" spans="1:9" x14ac:dyDescent="0.35">
      <c r="A20">
        <f t="shared" si="3"/>
        <v>2017</v>
      </c>
      <c r="B20">
        <f t="shared" si="4"/>
        <v>7</v>
      </c>
      <c r="C20" s="1">
        <f t="shared" si="5"/>
        <v>473919.58333333331</v>
      </c>
      <c r="D20" s="3">
        <v>1</v>
      </c>
      <c r="E20" s="1">
        <f t="shared" si="2"/>
        <v>473919.58333333331</v>
      </c>
      <c r="F20" s="2"/>
      <c r="G20" s="2"/>
    </row>
    <row r="21" spans="1:9" x14ac:dyDescent="0.35">
      <c r="A21">
        <f t="shared" si="3"/>
        <v>2017</v>
      </c>
      <c r="B21">
        <f t="shared" si="4"/>
        <v>8</v>
      </c>
      <c r="C21" s="1">
        <f t="shared" si="5"/>
        <v>473919.58333333331</v>
      </c>
      <c r="D21" s="3">
        <v>1</v>
      </c>
      <c r="E21" s="1">
        <f t="shared" si="2"/>
        <v>473919.58333333331</v>
      </c>
      <c r="F21" s="2"/>
      <c r="G21" s="2"/>
    </row>
    <row r="22" spans="1:9" x14ac:dyDescent="0.35">
      <c r="A22">
        <f t="shared" si="3"/>
        <v>2017</v>
      </c>
      <c r="B22">
        <f t="shared" si="4"/>
        <v>9</v>
      </c>
      <c r="C22" s="1">
        <f t="shared" si="5"/>
        <v>473919.58333333331</v>
      </c>
      <c r="D22" s="3">
        <v>1</v>
      </c>
      <c r="E22" s="1">
        <f t="shared" si="2"/>
        <v>473919.58333333331</v>
      </c>
      <c r="F22" s="2"/>
      <c r="G22" s="2"/>
    </row>
    <row r="23" spans="1:9" x14ac:dyDescent="0.35">
      <c r="A23">
        <f t="shared" si="3"/>
        <v>2017</v>
      </c>
      <c r="B23">
        <f t="shared" si="4"/>
        <v>10</v>
      </c>
      <c r="C23" s="1">
        <f t="shared" si="5"/>
        <v>473919.58333333331</v>
      </c>
      <c r="D23" s="3">
        <v>1</v>
      </c>
      <c r="E23" s="1">
        <f t="shared" si="2"/>
        <v>473919.58333333331</v>
      </c>
      <c r="F23" s="2"/>
      <c r="G23" s="2"/>
    </row>
    <row r="24" spans="1:9" x14ac:dyDescent="0.35">
      <c r="A24">
        <f t="shared" si="3"/>
        <v>2017</v>
      </c>
      <c r="B24">
        <f t="shared" si="4"/>
        <v>11</v>
      </c>
      <c r="C24" s="1">
        <f t="shared" si="5"/>
        <v>473919.58333333331</v>
      </c>
      <c r="D24" s="3">
        <v>1</v>
      </c>
      <c r="E24" s="1">
        <f t="shared" si="2"/>
        <v>473919.58333333331</v>
      </c>
      <c r="F24" s="2"/>
      <c r="G24" s="2"/>
    </row>
    <row r="25" spans="1:9" x14ac:dyDescent="0.35">
      <c r="A25">
        <f t="shared" si="3"/>
        <v>2017</v>
      </c>
      <c r="B25">
        <f t="shared" si="4"/>
        <v>12</v>
      </c>
      <c r="C25" s="1">
        <f t="shared" si="5"/>
        <v>473919.58333333331</v>
      </c>
      <c r="D25" s="3">
        <v>1</v>
      </c>
      <c r="E25" s="1">
        <f t="shared" si="2"/>
        <v>473919.58333333331</v>
      </c>
      <c r="F25" s="2"/>
      <c r="G25" s="2">
        <f>SUM(C14:C25)</f>
        <v>5687034.9999999991</v>
      </c>
      <c r="H25" s="2">
        <f>SUM(D14:D25)</f>
        <v>12</v>
      </c>
      <c r="I25" s="2">
        <f>SUM(E14:E25)</f>
        <v>5687034.9999999991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workbookViewId="0">
      <selection activeCell="H2" sqref="H2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1.54296875" bestFit="1" customWidth="1"/>
    <col min="9" max="9" width="9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2015</v>
      </c>
      <c r="B2">
        <v>1</v>
      </c>
      <c r="C2" s="1">
        <f>+$I$6</f>
        <v>489998.53846153844</v>
      </c>
      <c r="D2" s="3">
        <f>B2/12</f>
        <v>8.3333333333333329E-2</v>
      </c>
      <c r="E2" s="1">
        <f>C2*D2</f>
        <v>40833.211538461532</v>
      </c>
      <c r="H2" s="1">
        <f>'Annual CDM Inputs'!B9</f>
        <v>6369981</v>
      </c>
      <c r="I2" s="1">
        <f>H2/2</f>
        <v>3184990.5</v>
      </c>
    </row>
    <row r="3" spans="1:9" x14ac:dyDescent="0.35">
      <c r="A3">
        <v>2015</v>
      </c>
      <c r="B3">
        <v>2</v>
      </c>
      <c r="C3" s="1">
        <f t="shared" ref="C3:C13" si="0">+$I$6</f>
        <v>489998.53846153844</v>
      </c>
      <c r="D3" s="3">
        <f t="shared" ref="D3:D13" si="1">B3/12</f>
        <v>0.16666666666666666</v>
      </c>
      <c r="E3" s="1">
        <f t="shared" ref="E3:E25" si="2">C3*D3</f>
        <v>81666.423076923063</v>
      </c>
      <c r="F3" s="2"/>
      <c r="G3" s="2"/>
      <c r="H3" s="1">
        <v>12</v>
      </c>
      <c r="I3" s="1">
        <v>12</v>
      </c>
    </row>
    <row r="4" spans="1:9" x14ac:dyDescent="0.35">
      <c r="A4">
        <v>2015</v>
      </c>
      <c r="B4">
        <v>3</v>
      </c>
      <c r="C4" s="1">
        <f t="shared" si="0"/>
        <v>489998.53846153844</v>
      </c>
      <c r="D4" s="3">
        <f t="shared" si="1"/>
        <v>0.25</v>
      </c>
      <c r="E4" s="1">
        <f t="shared" si="2"/>
        <v>122499.63461538461</v>
      </c>
      <c r="F4" s="2"/>
      <c r="G4" s="2"/>
      <c r="H4" s="1">
        <f>H2*H3</f>
        <v>76439772</v>
      </c>
      <c r="I4" s="1">
        <f>I2*I3</f>
        <v>38219886</v>
      </c>
    </row>
    <row r="5" spans="1:9" x14ac:dyDescent="0.35">
      <c r="A5">
        <v>2015</v>
      </c>
      <c r="B5">
        <v>4</v>
      </c>
      <c r="C5" s="1">
        <f t="shared" si="0"/>
        <v>489998.53846153844</v>
      </c>
      <c r="D5" s="3">
        <f t="shared" si="1"/>
        <v>0.33333333333333331</v>
      </c>
      <c r="E5" s="1">
        <f t="shared" si="2"/>
        <v>163332.84615384613</v>
      </c>
      <c r="F5" s="2"/>
      <c r="G5" s="2"/>
      <c r="H5">
        <v>78</v>
      </c>
      <c r="I5">
        <v>78</v>
      </c>
    </row>
    <row r="6" spans="1:9" x14ac:dyDescent="0.35">
      <c r="A6">
        <v>2015</v>
      </c>
      <c r="B6">
        <v>5</v>
      </c>
      <c r="C6" s="1">
        <f t="shared" si="0"/>
        <v>489998.53846153844</v>
      </c>
      <c r="D6" s="3">
        <f t="shared" si="1"/>
        <v>0.41666666666666669</v>
      </c>
      <c r="E6" s="1">
        <f t="shared" si="2"/>
        <v>204166.05769230769</v>
      </c>
      <c r="F6" s="2"/>
      <c r="G6" s="2"/>
      <c r="H6" s="1">
        <f>H4/H5</f>
        <v>979997.07692307688</v>
      </c>
      <c r="I6" s="6">
        <f>I4/I5</f>
        <v>489998.53846153844</v>
      </c>
    </row>
    <row r="7" spans="1:9" x14ac:dyDescent="0.35">
      <c r="A7">
        <v>2015</v>
      </c>
      <c r="B7">
        <v>6</v>
      </c>
      <c r="C7" s="1">
        <f t="shared" si="0"/>
        <v>489998.53846153844</v>
      </c>
      <c r="D7" s="3">
        <f t="shared" si="1"/>
        <v>0.5</v>
      </c>
      <c r="E7" s="1">
        <f t="shared" si="2"/>
        <v>244999.26923076922</v>
      </c>
      <c r="F7" s="2"/>
      <c r="G7" s="2"/>
    </row>
    <row r="8" spans="1:9" x14ac:dyDescent="0.35">
      <c r="A8">
        <v>2015</v>
      </c>
      <c r="B8">
        <v>7</v>
      </c>
      <c r="C8" s="1">
        <f t="shared" si="0"/>
        <v>489998.53846153844</v>
      </c>
      <c r="D8" s="3">
        <f t="shared" si="1"/>
        <v>0.58333333333333337</v>
      </c>
      <c r="E8" s="1">
        <f t="shared" si="2"/>
        <v>285832.48076923075</v>
      </c>
      <c r="F8" s="2"/>
      <c r="G8" s="2"/>
    </row>
    <row r="9" spans="1:9" x14ac:dyDescent="0.35">
      <c r="A9">
        <v>2015</v>
      </c>
      <c r="B9">
        <v>8</v>
      </c>
      <c r="C9" s="1">
        <f t="shared" si="0"/>
        <v>489998.53846153844</v>
      </c>
      <c r="D9" s="3">
        <f t="shared" si="1"/>
        <v>0.66666666666666663</v>
      </c>
      <c r="E9" s="1">
        <f t="shared" si="2"/>
        <v>326665.69230769225</v>
      </c>
      <c r="F9" s="2"/>
      <c r="G9" s="2"/>
    </row>
    <row r="10" spans="1:9" x14ac:dyDescent="0.35">
      <c r="A10">
        <v>2015</v>
      </c>
      <c r="B10">
        <v>9</v>
      </c>
      <c r="C10" s="1">
        <f t="shared" si="0"/>
        <v>489998.53846153844</v>
      </c>
      <c r="D10" s="3">
        <f t="shared" si="1"/>
        <v>0.75</v>
      </c>
      <c r="E10" s="1">
        <f t="shared" si="2"/>
        <v>367498.90384615381</v>
      </c>
      <c r="F10" s="2"/>
      <c r="G10" s="2"/>
    </row>
    <row r="11" spans="1:9" x14ac:dyDescent="0.35">
      <c r="A11">
        <v>2015</v>
      </c>
      <c r="B11">
        <v>10</v>
      </c>
      <c r="C11" s="1">
        <f t="shared" si="0"/>
        <v>489998.53846153844</v>
      </c>
      <c r="D11" s="3">
        <f t="shared" si="1"/>
        <v>0.83333333333333337</v>
      </c>
      <c r="E11" s="1">
        <f t="shared" si="2"/>
        <v>408332.11538461538</v>
      </c>
      <c r="F11" s="2"/>
      <c r="G11" s="2"/>
      <c r="H11" s="1"/>
      <c r="I11" s="1"/>
    </row>
    <row r="12" spans="1:9" x14ac:dyDescent="0.35">
      <c r="A12">
        <v>2015</v>
      </c>
      <c r="B12">
        <v>11</v>
      </c>
      <c r="C12" s="1">
        <f t="shared" si="0"/>
        <v>489998.53846153844</v>
      </c>
      <c r="D12" s="3">
        <f t="shared" si="1"/>
        <v>0.91666666666666663</v>
      </c>
      <c r="E12" s="1">
        <f t="shared" si="2"/>
        <v>449165.32692307688</v>
      </c>
      <c r="F12" s="2"/>
      <c r="G12" s="2"/>
    </row>
    <row r="13" spans="1:9" x14ac:dyDescent="0.35">
      <c r="A13">
        <v>2015</v>
      </c>
      <c r="B13">
        <v>12</v>
      </c>
      <c r="C13" s="1">
        <f t="shared" si="0"/>
        <v>489998.53846153844</v>
      </c>
      <c r="D13" s="3">
        <f t="shared" si="1"/>
        <v>1</v>
      </c>
      <c r="E13" s="1">
        <f t="shared" si="2"/>
        <v>489998.53846153844</v>
      </c>
      <c r="F13" s="2"/>
      <c r="G13" s="2">
        <f>SUM(C2:C13)</f>
        <v>5879982.4615384601</v>
      </c>
      <c r="H13" s="2">
        <f>SUM(D2:D13)</f>
        <v>6.5</v>
      </c>
      <c r="I13" s="2">
        <f>SUM(E2:E13)</f>
        <v>3184990.5</v>
      </c>
    </row>
    <row r="14" spans="1:9" x14ac:dyDescent="0.35">
      <c r="A14">
        <f t="shared" ref="A14:A25" si="3">A2+1</f>
        <v>2016</v>
      </c>
      <c r="B14">
        <f t="shared" ref="B14:B25" si="4">B2</f>
        <v>1</v>
      </c>
      <c r="C14" s="7">
        <f>$H$2/12</f>
        <v>530831.75</v>
      </c>
      <c r="D14" s="3">
        <v>1</v>
      </c>
      <c r="E14" s="1">
        <f t="shared" si="2"/>
        <v>530831.75</v>
      </c>
      <c r="F14" s="2"/>
      <c r="G14" s="2"/>
    </row>
    <row r="15" spans="1:9" x14ac:dyDescent="0.35">
      <c r="A15">
        <f t="shared" si="3"/>
        <v>2016</v>
      </c>
      <c r="B15">
        <f t="shared" si="4"/>
        <v>2</v>
      </c>
      <c r="C15" s="1">
        <f>$H$2/12</f>
        <v>530831.75</v>
      </c>
      <c r="D15" s="3">
        <v>1</v>
      </c>
      <c r="E15" s="1">
        <f t="shared" si="2"/>
        <v>530831.75</v>
      </c>
      <c r="F15" s="2"/>
      <c r="G15" s="2"/>
    </row>
    <row r="16" spans="1:9" x14ac:dyDescent="0.35">
      <c r="A16">
        <f t="shared" si="3"/>
        <v>2016</v>
      </c>
      <c r="B16">
        <f t="shared" si="4"/>
        <v>3</v>
      </c>
      <c r="C16" s="1">
        <f t="shared" ref="C16:C25" si="5">$H$2/12</f>
        <v>530831.75</v>
      </c>
      <c r="D16" s="3">
        <v>1</v>
      </c>
      <c r="E16" s="1">
        <f t="shared" si="2"/>
        <v>530831.75</v>
      </c>
      <c r="F16" s="2"/>
      <c r="G16" s="2"/>
    </row>
    <row r="17" spans="1:9" x14ac:dyDescent="0.35">
      <c r="A17">
        <f t="shared" si="3"/>
        <v>2016</v>
      </c>
      <c r="B17">
        <f t="shared" si="4"/>
        <v>4</v>
      </c>
      <c r="C17" s="1">
        <f t="shared" si="5"/>
        <v>530831.75</v>
      </c>
      <c r="D17" s="3">
        <v>1</v>
      </c>
      <c r="E17" s="1">
        <f t="shared" si="2"/>
        <v>530831.75</v>
      </c>
      <c r="F17" s="2"/>
      <c r="G17" s="2"/>
    </row>
    <row r="18" spans="1:9" x14ac:dyDescent="0.35">
      <c r="A18">
        <f t="shared" si="3"/>
        <v>2016</v>
      </c>
      <c r="B18">
        <f t="shared" si="4"/>
        <v>5</v>
      </c>
      <c r="C18" s="1">
        <f t="shared" si="5"/>
        <v>530831.75</v>
      </c>
      <c r="D18" s="3">
        <v>1</v>
      </c>
      <c r="E18" s="1">
        <f t="shared" si="2"/>
        <v>530831.75</v>
      </c>
      <c r="F18" s="2"/>
      <c r="G18" s="2"/>
    </row>
    <row r="19" spans="1:9" x14ac:dyDescent="0.35">
      <c r="A19">
        <f t="shared" si="3"/>
        <v>2016</v>
      </c>
      <c r="B19">
        <f t="shared" si="4"/>
        <v>6</v>
      </c>
      <c r="C19" s="1">
        <f t="shared" si="5"/>
        <v>530831.75</v>
      </c>
      <c r="D19" s="3">
        <v>1</v>
      </c>
      <c r="E19" s="1">
        <f t="shared" si="2"/>
        <v>530831.75</v>
      </c>
      <c r="F19" s="2"/>
      <c r="G19" s="2"/>
    </row>
    <row r="20" spans="1:9" x14ac:dyDescent="0.35">
      <c r="A20">
        <f t="shared" si="3"/>
        <v>2016</v>
      </c>
      <c r="B20">
        <f t="shared" si="4"/>
        <v>7</v>
      </c>
      <c r="C20" s="1">
        <f t="shared" si="5"/>
        <v>530831.75</v>
      </c>
      <c r="D20" s="3">
        <v>1</v>
      </c>
      <c r="E20" s="1">
        <f t="shared" si="2"/>
        <v>530831.75</v>
      </c>
      <c r="F20" s="2"/>
      <c r="G20" s="2"/>
    </row>
    <row r="21" spans="1:9" x14ac:dyDescent="0.35">
      <c r="A21">
        <f t="shared" si="3"/>
        <v>2016</v>
      </c>
      <c r="B21">
        <f t="shared" si="4"/>
        <v>8</v>
      </c>
      <c r="C21" s="1">
        <f t="shared" si="5"/>
        <v>530831.75</v>
      </c>
      <c r="D21" s="3">
        <v>1</v>
      </c>
      <c r="E21" s="1">
        <f t="shared" si="2"/>
        <v>530831.75</v>
      </c>
      <c r="F21" s="2"/>
      <c r="G21" s="2"/>
    </row>
    <row r="22" spans="1:9" x14ac:dyDescent="0.35">
      <c r="A22">
        <f t="shared" si="3"/>
        <v>2016</v>
      </c>
      <c r="B22">
        <f t="shared" si="4"/>
        <v>9</v>
      </c>
      <c r="C22" s="1">
        <f t="shared" si="5"/>
        <v>530831.75</v>
      </c>
      <c r="D22" s="3">
        <v>1</v>
      </c>
      <c r="E22" s="1">
        <f t="shared" si="2"/>
        <v>530831.75</v>
      </c>
      <c r="F22" s="2"/>
      <c r="G22" s="2"/>
    </row>
    <row r="23" spans="1:9" x14ac:dyDescent="0.35">
      <c r="A23">
        <f t="shared" si="3"/>
        <v>2016</v>
      </c>
      <c r="B23">
        <f t="shared" si="4"/>
        <v>10</v>
      </c>
      <c r="C23" s="1">
        <f t="shared" si="5"/>
        <v>530831.75</v>
      </c>
      <c r="D23" s="3">
        <v>1</v>
      </c>
      <c r="E23" s="1">
        <f t="shared" si="2"/>
        <v>530831.75</v>
      </c>
      <c r="F23" s="2"/>
      <c r="G23" s="2"/>
    </row>
    <row r="24" spans="1:9" x14ac:dyDescent="0.35">
      <c r="A24">
        <f t="shared" si="3"/>
        <v>2016</v>
      </c>
      <c r="B24">
        <f t="shared" si="4"/>
        <v>11</v>
      </c>
      <c r="C24" s="1">
        <f t="shared" si="5"/>
        <v>530831.75</v>
      </c>
      <c r="D24" s="3">
        <v>1</v>
      </c>
      <c r="E24" s="1">
        <f t="shared" si="2"/>
        <v>530831.75</v>
      </c>
      <c r="F24" s="2"/>
      <c r="G24" s="2"/>
    </row>
    <row r="25" spans="1:9" x14ac:dyDescent="0.35">
      <c r="A25">
        <f t="shared" si="3"/>
        <v>2016</v>
      </c>
      <c r="B25">
        <f t="shared" si="4"/>
        <v>12</v>
      </c>
      <c r="C25" s="1">
        <f t="shared" si="5"/>
        <v>530831.75</v>
      </c>
      <c r="D25" s="3">
        <v>1</v>
      </c>
      <c r="E25" s="1">
        <f t="shared" si="2"/>
        <v>530831.75</v>
      </c>
      <c r="F25" s="2"/>
      <c r="G25" s="2">
        <f>SUM(C14:C25)</f>
        <v>6369981</v>
      </c>
      <c r="H25" s="2">
        <f>SUM(D14:D25)</f>
        <v>12</v>
      </c>
      <c r="I25" s="2">
        <f>SUM(E14:E25)</f>
        <v>6369981</v>
      </c>
    </row>
    <row r="26" spans="1:9" x14ac:dyDescent="0.35">
      <c r="C26" s="1"/>
      <c r="E26" s="2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2"/>
  <sheetViews>
    <sheetView workbookViewId="0">
      <selection activeCell="H12" sqref="H12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20.26953125" customWidth="1"/>
    <col min="8" max="8" width="14" bestFit="1" customWidth="1"/>
    <col min="9" max="10" width="10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10" x14ac:dyDescent="0.35">
      <c r="A2">
        <v>2014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Inputs'!B8</f>
        <v>0</v>
      </c>
      <c r="I2" s="1">
        <f>H2/2</f>
        <v>0</v>
      </c>
      <c r="J2" s="5"/>
    </row>
    <row r="3" spans="1:10" x14ac:dyDescent="0.35">
      <c r="A3">
        <v>2014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  <c r="J3" s="1"/>
    </row>
    <row r="4" spans="1:10" x14ac:dyDescent="0.35">
      <c r="A4">
        <v>2014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  <c r="J4" s="1"/>
    </row>
    <row r="5" spans="1:10" x14ac:dyDescent="0.35">
      <c r="A5">
        <v>2014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10" x14ac:dyDescent="0.35">
      <c r="A6">
        <v>2014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  <c r="J6" s="1"/>
    </row>
    <row r="7" spans="1:10" x14ac:dyDescent="0.35">
      <c r="A7">
        <v>2014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10" x14ac:dyDescent="0.35">
      <c r="A8">
        <v>2014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10" x14ac:dyDescent="0.35">
      <c r="A9">
        <v>2014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10" x14ac:dyDescent="0.35">
      <c r="A10">
        <v>2014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10" x14ac:dyDescent="0.35">
      <c r="A11">
        <v>2014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10" x14ac:dyDescent="0.35">
      <c r="A12">
        <v>2014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10" x14ac:dyDescent="0.35">
      <c r="A13">
        <v>2014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10" x14ac:dyDescent="0.35">
      <c r="A14">
        <f t="shared" ref="A14:A25" si="3">A2+1</f>
        <v>2015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10" x14ac:dyDescent="0.35">
      <c r="A15">
        <f t="shared" si="3"/>
        <v>2015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10" x14ac:dyDescent="0.35">
      <c r="A16">
        <f t="shared" si="3"/>
        <v>2015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2015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2015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2015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2015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2015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2015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2015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2015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2015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9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9.1796875" defaultRowHeight="14.5" x14ac:dyDescent="0.35"/>
  <cols>
    <col min="1" max="2" width="10.453125" customWidth="1"/>
    <col min="3" max="3" width="15.453125" style="13" customWidth="1"/>
    <col min="4" max="4" width="13" style="15" customWidth="1"/>
    <col min="5" max="5" width="13.453125" style="15" bestFit="1" customWidth="1"/>
    <col min="6" max="6" width="14.26953125" bestFit="1" customWidth="1"/>
    <col min="7" max="7" width="8.54296875" customWidth="1"/>
    <col min="9" max="9" width="8.54296875" customWidth="1"/>
    <col min="10" max="10" width="20.453125" bestFit="1" customWidth="1"/>
    <col min="11" max="11" width="23.453125" bestFit="1" customWidth="1"/>
    <col min="12" max="12" width="18.453125" bestFit="1" customWidth="1"/>
    <col min="14" max="14" width="16" bestFit="1" customWidth="1"/>
    <col min="15" max="15" width="18.453125" bestFit="1" customWidth="1"/>
  </cols>
  <sheetData>
    <row r="1" spans="1:18" s="9" customFormat="1" ht="43.5" x14ac:dyDescent="0.35">
      <c r="A1" s="8" t="s">
        <v>0</v>
      </c>
      <c r="B1" s="8" t="s">
        <v>1</v>
      </c>
      <c r="C1" s="11" t="s">
        <v>3</v>
      </c>
      <c r="D1" s="12" t="s">
        <v>4</v>
      </c>
      <c r="E1" s="12" t="s">
        <v>8</v>
      </c>
      <c r="F1" s="12" t="s">
        <v>10</v>
      </c>
      <c r="I1" s="29" t="s">
        <v>0</v>
      </c>
      <c r="J1" s="12" t="s">
        <v>11</v>
      </c>
      <c r="K1" s="30" t="s">
        <v>12</v>
      </c>
      <c r="L1" s="30" t="s">
        <v>13</v>
      </c>
      <c r="N1"/>
      <c r="O1"/>
      <c r="P1"/>
      <c r="Q1"/>
      <c r="R1"/>
    </row>
    <row r="2" spans="1:18" x14ac:dyDescent="0.35">
      <c r="A2" s="4">
        <v>2011</v>
      </c>
      <c r="B2" s="4">
        <v>1</v>
      </c>
      <c r="C2" s="13">
        <f>'2011'!E2</f>
        <v>0</v>
      </c>
      <c r="D2" s="14">
        <f>C2</f>
        <v>0</v>
      </c>
      <c r="E2" s="24"/>
      <c r="I2" s="31">
        <v>2025</v>
      </c>
      <c r="J2" s="32">
        <f>('Annual CDM Inputs'!C19-'Annual CDM Inputs'!C18)/1000</f>
        <v>4826.2160000000003</v>
      </c>
      <c r="K2" s="32">
        <f>SUMIFS($F$2:$F$241,$A$2:$A$241,I2)</f>
        <v>3114.2324615384687</v>
      </c>
      <c r="L2" s="14">
        <f>SUM($J$2:J2)-K2</f>
        <v>1711.9835384615317</v>
      </c>
    </row>
    <row r="3" spans="1:18" x14ac:dyDescent="0.35">
      <c r="A3" s="4">
        <v>2011</v>
      </c>
      <c r="B3" s="4">
        <f>B2+1</f>
        <v>2</v>
      </c>
      <c r="C3" s="13">
        <f>'2011'!E3</f>
        <v>0</v>
      </c>
      <c r="D3" s="14">
        <f t="shared" ref="D3:D13" si="0">C3</f>
        <v>0</v>
      </c>
      <c r="E3" s="24"/>
      <c r="I3" s="31">
        <v>2026</v>
      </c>
      <c r="J3" s="32">
        <f>('Annual CDM Inputs'!C20-'Annual CDM Inputs'!C19)/1000</f>
        <v>4785.049</v>
      </c>
      <c r="K3" s="32">
        <f t="shared" ref="K3:K7" si="1">SUMIFS($F$2:$F$241,$A$2:$A$241,I3)</f>
        <v>7919.8649615384693</v>
      </c>
      <c r="L3" s="14">
        <f>SUM($J$2:J3)-K3</f>
        <v>1691.4000384615301</v>
      </c>
    </row>
    <row r="4" spans="1:18" x14ac:dyDescent="0.35">
      <c r="A4" s="4">
        <v>2011</v>
      </c>
      <c r="B4" s="4">
        <f t="shared" ref="B4:B13" si="2">B3+1</f>
        <v>3</v>
      </c>
      <c r="C4" s="13">
        <f>'2011'!E4</f>
        <v>0</v>
      </c>
      <c r="D4" s="14">
        <f t="shared" si="0"/>
        <v>0</v>
      </c>
      <c r="E4" s="24"/>
      <c r="I4" s="31">
        <v>2027</v>
      </c>
      <c r="J4" s="32">
        <f>('Annual CDM Inputs'!C21-'Annual CDM Inputs'!C20)/1000</f>
        <v>4936.6229999999996</v>
      </c>
      <c r="K4" s="32">
        <f t="shared" si="1"/>
        <v>12780.700961538469</v>
      </c>
      <c r="L4" s="14">
        <f>SUM($J$2:J4)-K4</f>
        <v>1767.1870384615304</v>
      </c>
    </row>
    <row r="5" spans="1:18" x14ac:dyDescent="0.35">
      <c r="A5" s="4">
        <v>2011</v>
      </c>
      <c r="B5" s="4">
        <f t="shared" si="2"/>
        <v>4</v>
      </c>
      <c r="C5" s="13">
        <f>'2011'!E5</f>
        <v>0</v>
      </c>
      <c r="D5" s="14">
        <f t="shared" si="0"/>
        <v>0</v>
      </c>
      <c r="E5" s="24"/>
      <c r="I5" s="31">
        <v>2028</v>
      </c>
      <c r="J5" s="32">
        <f>('Annual CDM Inputs'!C22-'Annual CDM Inputs'!C21)/1000</f>
        <v>5126.8590000000004</v>
      </c>
      <c r="K5" s="32">
        <f t="shared" si="1"/>
        <v>17812.441961538472</v>
      </c>
      <c r="L5" s="14">
        <f>SUM($J$2:J5)-K5</f>
        <v>1862.3050384615271</v>
      </c>
    </row>
    <row r="6" spans="1:18" x14ac:dyDescent="0.35">
      <c r="A6" s="4">
        <v>2011</v>
      </c>
      <c r="B6" s="4">
        <f t="shared" si="2"/>
        <v>5</v>
      </c>
      <c r="C6" s="13">
        <f>'2011'!E6</f>
        <v>0</v>
      </c>
      <c r="D6" s="14">
        <f t="shared" si="0"/>
        <v>0</v>
      </c>
      <c r="E6" s="24"/>
      <c r="I6" s="31">
        <v>2029</v>
      </c>
      <c r="J6" s="32">
        <f>('Annual CDM Inputs'!C23-'Annual CDM Inputs'!C22)/1000</f>
        <v>5343.1859999999997</v>
      </c>
      <c r="K6" s="32">
        <f t="shared" si="1"/>
        <v>23047.464461538468</v>
      </c>
      <c r="L6" s="14">
        <f>SUM($J$2:J6)-K6</f>
        <v>1970.4685384615295</v>
      </c>
    </row>
    <row r="7" spans="1:18" x14ac:dyDescent="0.35">
      <c r="A7" s="4">
        <v>2011</v>
      </c>
      <c r="B7" s="4">
        <f t="shared" si="2"/>
        <v>6</v>
      </c>
      <c r="C7" s="13">
        <f>'2011'!E7</f>
        <v>0</v>
      </c>
      <c r="D7" s="14">
        <f t="shared" si="0"/>
        <v>0</v>
      </c>
      <c r="E7" s="24"/>
      <c r="I7" s="31">
        <v>2030</v>
      </c>
      <c r="J7" s="32">
        <f>('Annual CDM Inputs'!C24-'Annual CDM Inputs'!C23)/1000</f>
        <v>5588.8119999999999</v>
      </c>
      <c r="K7" s="32">
        <f t="shared" si="1"/>
        <v>28513.463461538468</v>
      </c>
      <c r="L7" s="14">
        <f>SUM($J$2:J7)-K7</f>
        <v>2093.2815384615278</v>
      </c>
    </row>
    <row r="8" spans="1:18" x14ac:dyDescent="0.35">
      <c r="A8" s="4">
        <v>2011</v>
      </c>
      <c r="B8" s="4">
        <f t="shared" si="2"/>
        <v>7</v>
      </c>
      <c r="C8" s="13">
        <f>'2011'!E8</f>
        <v>0</v>
      </c>
      <c r="D8" s="14">
        <f t="shared" si="0"/>
        <v>0</v>
      </c>
      <c r="E8" s="24"/>
    </row>
    <row r="9" spans="1:18" x14ac:dyDescent="0.35">
      <c r="A9" s="4">
        <v>2011</v>
      </c>
      <c r="B9" s="4">
        <f t="shared" si="2"/>
        <v>8</v>
      </c>
      <c r="C9" s="13">
        <f>'2011'!E9</f>
        <v>0</v>
      </c>
      <c r="D9" s="14">
        <f t="shared" si="0"/>
        <v>0</v>
      </c>
      <c r="E9" s="24"/>
    </row>
    <row r="10" spans="1:18" x14ac:dyDescent="0.35">
      <c r="A10" s="4">
        <v>2011</v>
      </c>
      <c r="B10" s="4">
        <f t="shared" si="2"/>
        <v>9</v>
      </c>
      <c r="C10" s="13">
        <f>'2011'!E10</f>
        <v>0</v>
      </c>
      <c r="D10" s="14">
        <f t="shared" si="0"/>
        <v>0</v>
      </c>
      <c r="E10" s="24"/>
    </row>
    <row r="11" spans="1:18" x14ac:dyDescent="0.35">
      <c r="A11" s="4">
        <v>2011</v>
      </c>
      <c r="B11" s="4">
        <f t="shared" si="2"/>
        <v>10</v>
      </c>
      <c r="C11" s="13">
        <f>'2011'!E11</f>
        <v>0</v>
      </c>
      <c r="D11" s="14">
        <f t="shared" si="0"/>
        <v>0</v>
      </c>
      <c r="E11" s="24"/>
    </row>
    <row r="12" spans="1:18" x14ac:dyDescent="0.35">
      <c r="A12" s="4">
        <v>2011</v>
      </c>
      <c r="B12" s="4">
        <f t="shared" si="2"/>
        <v>11</v>
      </c>
      <c r="C12" s="13">
        <f>'2011'!E12</f>
        <v>0</v>
      </c>
      <c r="D12" s="14">
        <f t="shared" si="0"/>
        <v>0</v>
      </c>
      <c r="E12" s="24"/>
    </row>
    <row r="13" spans="1:18" x14ac:dyDescent="0.35">
      <c r="A13" s="4">
        <v>2011</v>
      </c>
      <c r="B13" s="4">
        <f t="shared" si="2"/>
        <v>12</v>
      </c>
      <c r="C13" s="13">
        <f>'2011'!E13</f>
        <v>0</v>
      </c>
      <c r="D13" s="14">
        <f t="shared" si="0"/>
        <v>0</v>
      </c>
      <c r="E13" s="25">
        <f>AVERAGE(D2:D13)/1000</f>
        <v>0</v>
      </c>
      <c r="F13">
        <v>0</v>
      </c>
    </row>
    <row r="14" spans="1:18" x14ac:dyDescent="0.35">
      <c r="A14" s="4">
        <f>A2+1</f>
        <v>2012</v>
      </c>
      <c r="B14" s="4">
        <f>B2</f>
        <v>1</v>
      </c>
      <c r="C14" s="13">
        <f>+'2012'!E2+('2011'!E14-'2011'!E2)</f>
        <v>0</v>
      </c>
      <c r="D14" s="14">
        <f t="shared" ref="D14:D45" si="3">C14+D2</f>
        <v>0</v>
      </c>
      <c r="E14" s="25">
        <f t="shared" ref="E14:E77" si="4">AVERAGE(D3:D14)/1000</f>
        <v>0</v>
      </c>
      <c r="F14">
        <v>0</v>
      </c>
    </row>
    <row r="15" spans="1:18" x14ac:dyDescent="0.35">
      <c r="A15" s="4">
        <f t="shared" ref="A15:A78" si="5">A3+1</f>
        <v>2012</v>
      </c>
      <c r="B15" s="4">
        <f t="shared" ref="B15:B78" si="6">B3</f>
        <v>2</v>
      </c>
      <c r="C15" s="13">
        <f>+'2012'!E3+('2011'!E15-'2011'!E3)</f>
        <v>0</v>
      </c>
      <c r="D15" s="14">
        <f t="shared" si="3"/>
        <v>0</v>
      </c>
      <c r="E15" s="25">
        <f t="shared" si="4"/>
        <v>0</v>
      </c>
      <c r="F15">
        <v>0</v>
      </c>
    </row>
    <row r="16" spans="1:18" x14ac:dyDescent="0.35">
      <c r="A16" s="4">
        <f t="shared" si="5"/>
        <v>2012</v>
      </c>
      <c r="B16" s="4">
        <f t="shared" si="6"/>
        <v>3</v>
      </c>
      <c r="C16" s="13">
        <f>+'2012'!E4+('2011'!E16-'2011'!E4)</f>
        <v>0</v>
      </c>
      <c r="D16" s="14">
        <f t="shared" si="3"/>
        <v>0</v>
      </c>
      <c r="E16" s="25">
        <f t="shared" si="4"/>
        <v>0</v>
      </c>
      <c r="F16">
        <v>0</v>
      </c>
    </row>
    <row r="17" spans="1:6" x14ac:dyDescent="0.35">
      <c r="A17" s="4">
        <f t="shared" si="5"/>
        <v>2012</v>
      </c>
      <c r="B17" s="4">
        <f t="shared" si="6"/>
        <v>4</v>
      </c>
      <c r="C17" s="13">
        <f>+'2012'!E5+('2011'!E17-'2011'!E5)</f>
        <v>0</v>
      </c>
      <c r="D17" s="14">
        <f t="shared" si="3"/>
        <v>0</v>
      </c>
      <c r="E17" s="25">
        <f t="shared" si="4"/>
        <v>0</v>
      </c>
      <c r="F17">
        <v>0</v>
      </c>
    </row>
    <row r="18" spans="1:6" x14ac:dyDescent="0.35">
      <c r="A18" s="4">
        <f t="shared" si="5"/>
        <v>2012</v>
      </c>
      <c r="B18" s="4">
        <f t="shared" si="6"/>
        <v>5</v>
      </c>
      <c r="C18" s="13">
        <f>+'2012'!E6+('2011'!E18-'2011'!E6)</f>
        <v>0</v>
      </c>
      <c r="D18" s="14">
        <f t="shared" si="3"/>
        <v>0</v>
      </c>
      <c r="E18" s="25">
        <f t="shared" si="4"/>
        <v>0</v>
      </c>
      <c r="F18">
        <v>0</v>
      </c>
    </row>
    <row r="19" spans="1:6" x14ac:dyDescent="0.35">
      <c r="A19" s="4">
        <f t="shared" si="5"/>
        <v>2012</v>
      </c>
      <c r="B19" s="4">
        <f t="shared" si="6"/>
        <v>6</v>
      </c>
      <c r="C19" s="13">
        <f>+'2012'!E7+('2011'!E19-'2011'!E7)</f>
        <v>0</v>
      </c>
      <c r="D19" s="14">
        <f t="shared" si="3"/>
        <v>0</v>
      </c>
      <c r="E19" s="25">
        <f t="shared" si="4"/>
        <v>0</v>
      </c>
      <c r="F19">
        <v>0</v>
      </c>
    </row>
    <row r="20" spans="1:6" x14ac:dyDescent="0.35">
      <c r="A20" s="4">
        <f t="shared" si="5"/>
        <v>2012</v>
      </c>
      <c r="B20" s="4">
        <f t="shared" si="6"/>
        <v>7</v>
      </c>
      <c r="C20" s="13">
        <f>+'2012'!E8+('2011'!E20-'2011'!E8)</f>
        <v>0</v>
      </c>
      <c r="D20" s="14">
        <f t="shared" si="3"/>
        <v>0</v>
      </c>
      <c r="E20" s="25">
        <f t="shared" si="4"/>
        <v>0</v>
      </c>
      <c r="F20">
        <v>0</v>
      </c>
    </row>
    <row r="21" spans="1:6" x14ac:dyDescent="0.35">
      <c r="A21" s="4">
        <f t="shared" si="5"/>
        <v>2012</v>
      </c>
      <c r="B21" s="4">
        <f t="shared" si="6"/>
        <v>8</v>
      </c>
      <c r="C21" s="13">
        <f>+'2012'!E9+('2011'!E21-'2011'!E9)</f>
        <v>0</v>
      </c>
      <c r="D21" s="14">
        <f t="shared" si="3"/>
        <v>0</v>
      </c>
      <c r="E21" s="25">
        <f t="shared" si="4"/>
        <v>0</v>
      </c>
      <c r="F21">
        <v>0</v>
      </c>
    </row>
    <row r="22" spans="1:6" x14ac:dyDescent="0.35">
      <c r="A22" s="4">
        <f t="shared" si="5"/>
        <v>2012</v>
      </c>
      <c r="B22" s="4">
        <f t="shared" si="6"/>
        <v>9</v>
      </c>
      <c r="C22" s="13">
        <f>+'2012'!E10+('2011'!E22-'2011'!E10)</f>
        <v>0</v>
      </c>
      <c r="D22" s="14">
        <f t="shared" si="3"/>
        <v>0</v>
      </c>
      <c r="E22" s="25">
        <f t="shared" si="4"/>
        <v>0</v>
      </c>
      <c r="F22">
        <v>0</v>
      </c>
    </row>
    <row r="23" spans="1:6" x14ac:dyDescent="0.35">
      <c r="A23" s="4">
        <f t="shared" si="5"/>
        <v>2012</v>
      </c>
      <c r="B23" s="4">
        <f t="shared" si="6"/>
        <v>10</v>
      </c>
      <c r="C23" s="13">
        <f>+'2012'!E11+('2011'!E23-'2011'!E11)</f>
        <v>0</v>
      </c>
      <c r="D23" s="14">
        <f t="shared" si="3"/>
        <v>0</v>
      </c>
      <c r="E23" s="25">
        <f t="shared" si="4"/>
        <v>0</v>
      </c>
      <c r="F23">
        <v>0</v>
      </c>
    </row>
    <row r="24" spans="1:6" x14ac:dyDescent="0.35">
      <c r="A24" s="4">
        <f t="shared" si="5"/>
        <v>2012</v>
      </c>
      <c r="B24" s="4">
        <f t="shared" si="6"/>
        <v>11</v>
      </c>
      <c r="C24" s="13">
        <f>+'2012'!E12+('2011'!E24-'2011'!E12)</f>
        <v>0</v>
      </c>
      <c r="D24" s="14">
        <f t="shared" si="3"/>
        <v>0</v>
      </c>
      <c r="E24" s="25">
        <f t="shared" si="4"/>
        <v>0</v>
      </c>
      <c r="F24">
        <v>0</v>
      </c>
    </row>
    <row r="25" spans="1:6" x14ac:dyDescent="0.35">
      <c r="A25" s="4">
        <f t="shared" si="5"/>
        <v>2012</v>
      </c>
      <c r="B25" s="4">
        <f t="shared" si="6"/>
        <v>12</v>
      </c>
      <c r="C25" s="13">
        <f>+'2012'!E13+('2011'!E25-'2011'!E13)</f>
        <v>0</v>
      </c>
      <c r="D25" s="14">
        <f t="shared" si="3"/>
        <v>0</v>
      </c>
      <c r="E25" s="25">
        <f t="shared" si="4"/>
        <v>0</v>
      </c>
      <c r="F25">
        <v>0</v>
      </c>
    </row>
    <row r="26" spans="1:6" x14ac:dyDescent="0.35">
      <c r="A26" s="4">
        <f t="shared" si="5"/>
        <v>2013</v>
      </c>
      <c r="B26" s="4">
        <f t="shared" si="6"/>
        <v>1</v>
      </c>
      <c r="C26" s="13">
        <f>+'2013'!E2+('2012'!E14-'2012'!E2)</f>
        <v>0</v>
      </c>
      <c r="D26" s="14">
        <f t="shared" si="3"/>
        <v>0</v>
      </c>
      <c r="E26" s="25">
        <f t="shared" si="4"/>
        <v>0</v>
      </c>
      <c r="F26">
        <v>0</v>
      </c>
    </row>
    <row r="27" spans="1:6" x14ac:dyDescent="0.35">
      <c r="A27" s="4">
        <f t="shared" si="5"/>
        <v>2013</v>
      </c>
      <c r="B27" s="4">
        <f t="shared" si="6"/>
        <v>2</v>
      </c>
      <c r="C27" s="13">
        <f>+'2013'!E3+('2012'!E15-'2012'!E3)</f>
        <v>0</v>
      </c>
      <c r="D27" s="14">
        <f t="shared" si="3"/>
        <v>0</v>
      </c>
      <c r="E27" s="25">
        <f t="shared" si="4"/>
        <v>0</v>
      </c>
      <c r="F27">
        <v>0</v>
      </c>
    </row>
    <row r="28" spans="1:6" x14ac:dyDescent="0.35">
      <c r="A28" s="4">
        <f t="shared" si="5"/>
        <v>2013</v>
      </c>
      <c r="B28" s="4">
        <f t="shared" si="6"/>
        <v>3</v>
      </c>
      <c r="C28" s="13">
        <f>+'2013'!E4+('2012'!E16-'2012'!E4)</f>
        <v>0</v>
      </c>
      <c r="D28" s="14">
        <f t="shared" si="3"/>
        <v>0</v>
      </c>
      <c r="E28" s="25">
        <f t="shared" si="4"/>
        <v>0</v>
      </c>
      <c r="F28">
        <v>0</v>
      </c>
    </row>
    <row r="29" spans="1:6" x14ac:dyDescent="0.35">
      <c r="A29" s="4">
        <f t="shared" si="5"/>
        <v>2013</v>
      </c>
      <c r="B29" s="4">
        <f t="shared" si="6"/>
        <v>4</v>
      </c>
      <c r="C29" s="13">
        <f>+'2013'!E5+('2012'!E17-'2012'!E5)</f>
        <v>0</v>
      </c>
      <c r="D29" s="14">
        <f t="shared" si="3"/>
        <v>0</v>
      </c>
      <c r="E29" s="25">
        <f t="shared" si="4"/>
        <v>0</v>
      </c>
      <c r="F29">
        <v>0</v>
      </c>
    </row>
    <row r="30" spans="1:6" x14ac:dyDescent="0.35">
      <c r="A30" s="4">
        <f t="shared" si="5"/>
        <v>2013</v>
      </c>
      <c r="B30" s="4">
        <f t="shared" si="6"/>
        <v>5</v>
      </c>
      <c r="C30" s="13">
        <f>+'2013'!E6+('2012'!E18-'2012'!E6)</f>
        <v>0</v>
      </c>
      <c r="D30" s="14">
        <f t="shared" si="3"/>
        <v>0</v>
      </c>
      <c r="E30" s="25">
        <f t="shared" si="4"/>
        <v>0</v>
      </c>
      <c r="F30">
        <v>0</v>
      </c>
    </row>
    <row r="31" spans="1:6" x14ac:dyDescent="0.35">
      <c r="A31" s="4">
        <f t="shared" si="5"/>
        <v>2013</v>
      </c>
      <c r="B31" s="4">
        <f t="shared" si="6"/>
        <v>6</v>
      </c>
      <c r="C31" s="13">
        <f>+'2013'!E7+('2012'!E19-'2012'!E7)</f>
        <v>0</v>
      </c>
      <c r="D31" s="14">
        <f t="shared" si="3"/>
        <v>0</v>
      </c>
      <c r="E31" s="25">
        <f t="shared" si="4"/>
        <v>0</v>
      </c>
      <c r="F31">
        <v>0</v>
      </c>
    </row>
    <row r="32" spans="1:6" x14ac:dyDescent="0.35">
      <c r="A32" s="4">
        <f t="shared" si="5"/>
        <v>2013</v>
      </c>
      <c r="B32" s="4">
        <f t="shared" si="6"/>
        <v>7</v>
      </c>
      <c r="C32" s="13">
        <f>+'2013'!E8+('2012'!E20-'2012'!E8)</f>
        <v>0</v>
      </c>
      <c r="D32" s="14">
        <f t="shared" si="3"/>
        <v>0</v>
      </c>
      <c r="E32" s="25">
        <f t="shared" si="4"/>
        <v>0</v>
      </c>
      <c r="F32">
        <v>0</v>
      </c>
    </row>
    <row r="33" spans="1:6" x14ac:dyDescent="0.35">
      <c r="A33" s="4">
        <f t="shared" si="5"/>
        <v>2013</v>
      </c>
      <c r="B33" s="4">
        <f t="shared" si="6"/>
        <v>8</v>
      </c>
      <c r="C33" s="13">
        <f>+'2013'!E9+('2012'!E21-'2012'!E9)</f>
        <v>0</v>
      </c>
      <c r="D33" s="14">
        <f t="shared" si="3"/>
        <v>0</v>
      </c>
      <c r="E33" s="25">
        <f t="shared" si="4"/>
        <v>0</v>
      </c>
      <c r="F33">
        <v>0</v>
      </c>
    </row>
    <row r="34" spans="1:6" x14ac:dyDescent="0.35">
      <c r="A34" s="4">
        <f t="shared" si="5"/>
        <v>2013</v>
      </c>
      <c r="B34" s="4">
        <f t="shared" si="6"/>
        <v>9</v>
      </c>
      <c r="C34" s="13">
        <f>+'2013'!E10+('2012'!E22-'2012'!E10)</f>
        <v>0</v>
      </c>
      <c r="D34" s="14">
        <f t="shared" si="3"/>
        <v>0</v>
      </c>
      <c r="E34" s="25">
        <f t="shared" si="4"/>
        <v>0</v>
      </c>
      <c r="F34">
        <v>0</v>
      </c>
    </row>
    <row r="35" spans="1:6" x14ac:dyDescent="0.35">
      <c r="A35" s="4">
        <f t="shared" si="5"/>
        <v>2013</v>
      </c>
      <c r="B35" s="4">
        <f t="shared" si="6"/>
        <v>10</v>
      </c>
      <c r="C35" s="13">
        <f>+'2013'!E11+('2012'!E23-'2012'!E11)</f>
        <v>0</v>
      </c>
      <c r="D35" s="14">
        <f t="shared" si="3"/>
        <v>0</v>
      </c>
      <c r="E35" s="25">
        <f t="shared" si="4"/>
        <v>0</v>
      </c>
      <c r="F35">
        <v>0</v>
      </c>
    </row>
    <row r="36" spans="1:6" x14ac:dyDescent="0.35">
      <c r="A36" s="4">
        <f t="shared" si="5"/>
        <v>2013</v>
      </c>
      <c r="B36" s="4">
        <f t="shared" si="6"/>
        <v>11</v>
      </c>
      <c r="C36" s="13">
        <f>+'2013'!E12+('2012'!E24-'2012'!E12)</f>
        <v>0</v>
      </c>
      <c r="D36" s="14">
        <f t="shared" si="3"/>
        <v>0</v>
      </c>
      <c r="E36" s="25">
        <f t="shared" si="4"/>
        <v>0</v>
      </c>
      <c r="F36">
        <v>0</v>
      </c>
    </row>
    <row r="37" spans="1:6" x14ac:dyDescent="0.35">
      <c r="A37" s="4">
        <f t="shared" si="5"/>
        <v>2013</v>
      </c>
      <c r="B37" s="4">
        <f t="shared" si="6"/>
        <v>12</v>
      </c>
      <c r="C37" s="13">
        <f>+'2013'!E13+('2012'!E25-'2012'!E13)</f>
        <v>0</v>
      </c>
      <c r="D37" s="14">
        <f t="shared" si="3"/>
        <v>0</v>
      </c>
      <c r="E37" s="25">
        <f t="shared" si="4"/>
        <v>0</v>
      </c>
      <c r="F37">
        <v>0</v>
      </c>
    </row>
    <row r="38" spans="1:6" x14ac:dyDescent="0.35">
      <c r="A38" s="4">
        <f t="shared" si="5"/>
        <v>2014</v>
      </c>
      <c r="B38" s="4">
        <f t="shared" si="6"/>
        <v>1</v>
      </c>
      <c r="C38" s="13">
        <f>+'2014'!E2+('2013'!E14-'2013'!E2)</f>
        <v>0</v>
      </c>
      <c r="D38" s="14">
        <f t="shared" si="3"/>
        <v>0</v>
      </c>
      <c r="E38" s="25">
        <f t="shared" si="4"/>
        <v>0</v>
      </c>
      <c r="F38">
        <v>0</v>
      </c>
    </row>
    <row r="39" spans="1:6" x14ac:dyDescent="0.35">
      <c r="A39" s="4">
        <f t="shared" si="5"/>
        <v>2014</v>
      </c>
      <c r="B39" s="4">
        <f t="shared" si="6"/>
        <v>2</v>
      </c>
      <c r="C39" s="13">
        <f>+'2014'!E3+('2013'!E15-'2013'!E3)</f>
        <v>0</v>
      </c>
      <c r="D39" s="14">
        <f t="shared" si="3"/>
        <v>0</v>
      </c>
      <c r="E39" s="25">
        <f t="shared" si="4"/>
        <v>0</v>
      </c>
      <c r="F39">
        <v>0</v>
      </c>
    </row>
    <row r="40" spans="1:6" x14ac:dyDescent="0.35">
      <c r="A40" s="4">
        <f t="shared" si="5"/>
        <v>2014</v>
      </c>
      <c r="B40" s="4">
        <f t="shared" si="6"/>
        <v>3</v>
      </c>
      <c r="C40" s="13">
        <f>+'2014'!E4+('2013'!E16-'2013'!E4)</f>
        <v>0</v>
      </c>
      <c r="D40" s="14">
        <f t="shared" si="3"/>
        <v>0</v>
      </c>
      <c r="E40" s="25">
        <f t="shared" si="4"/>
        <v>0</v>
      </c>
      <c r="F40">
        <v>0</v>
      </c>
    </row>
    <row r="41" spans="1:6" x14ac:dyDescent="0.35">
      <c r="A41" s="4">
        <f t="shared" si="5"/>
        <v>2014</v>
      </c>
      <c r="B41" s="4">
        <f t="shared" si="6"/>
        <v>4</v>
      </c>
      <c r="C41" s="13">
        <f>+'2014'!E5+('2013'!E17-'2013'!E5)</f>
        <v>0</v>
      </c>
      <c r="D41" s="14">
        <f t="shared" si="3"/>
        <v>0</v>
      </c>
      <c r="E41" s="25">
        <f t="shared" si="4"/>
        <v>0</v>
      </c>
      <c r="F41">
        <v>0</v>
      </c>
    </row>
    <row r="42" spans="1:6" x14ac:dyDescent="0.35">
      <c r="A42" s="4">
        <f t="shared" si="5"/>
        <v>2014</v>
      </c>
      <c r="B42" s="4">
        <f t="shared" si="6"/>
        <v>5</v>
      </c>
      <c r="C42" s="13">
        <f>+'2014'!E6+('2013'!E18-'2013'!E6)</f>
        <v>0</v>
      </c>
      <c r="D42" s="14">
        <f t="shared" si="3"/>
        <v>0</v>
      </c>
      <c r="E42" s="25">
        <f t="shared" si="4"/>
        <v>0</v>
      </c>
      <c r="F42">
        <v>0</v>
      </c>
    </row>
    <row r="43" spans="1:6" x14ac:dyDescent="0.35">
      <c r="A43" s="4">
        <f t="shared" si="5"/>
        <v>2014</v>
      </c>
      <c r="B43" s="4">
        <f t="shared" si="6"/>
        <v>6</v>
      </c>
      <c r="C43" s="13">
        <f>+'2014'!E7+('2013'!E19-'2013'!E7)</f>
        <v>0</v>
      </c>
      <c r="D43" s="14">
        <f t="shared" si="3"/>
        <v>0</v>
      </c>
      <c r="E43" s="25">
        <f t="shared" si="4"/>
        <v>0</v>
      </c>
      <c r="F43">
        <v>0</v>
      </c>
    </row>
    <row r="44" spans="1:6" x14ac:dyDescent="0.35">
      <c r="A44" s="4">
        <f t="shared" si="5"/>
        <v>2014</v>
      </c>
      <c r="B44" s="4">
        <f t="shared" si="6"/>
        <v>7</v>
      </c>
      <c r="C44" s="13">
        <f>+'2014'!E8+('2013'!E20-'2013'!E8)</f>
        <v>0</v>
      </c>
      <c r="D44" s="14">
        <f t="shared" si="3"/>
        <v>0</v>
      </c>
      <c r="E44" s="25">
        <f t="shared" si="4"/>
        <v>0</v>
      </c>
      <c r="F44">
        <v>0</v>
      </c>
    </row>
    <row r="45" spans="1:6" x14ac:dyDescent="0.35">
      <c r="A45" s="4">
        <f t="shared" si="5"/>
        <v>2014</v>
      </c>
      <c r="B45" s="4">
        <f t="shared" si="6"/>
        <v>8</v>
      </c>
      <c r="C45" s="13">
        <f>+'2014'!E9+('2013'!E21-'2013'!E9)</f>
        <v>0</v>
      </c>
      <c r="D45" s="14">
        <f t="shared" si="3"/>
        <v>0</v>
      </c>
      <c r="E45" s="25">
        <f t="shared" si="4"/>
        <v>0</v>
      </c>
      <c r="F45">
        <v>0</v>
      </c>
    </row>
    <row r="46" spans="1:6" x14ac:dyDescent="0.35">
      <c r="A46" s="4">
        <f t="shared" si="5"/>
        <v>2014</v>
      </c>
      <c r="B46" s="4">
        <f t="shared" si="6"/>
        <v>9</v>
      </c>
      <c r="C46" s="13">
        <f>+'2014'!E10+('2013'!E22-'2013'!E10)</f>
        <v>0</v>
      </c>
      <c r="D46" s="14">
        <f t="shared" ref="D46:D77" si="7">C46+D34</f>
        <v>0</v>
      </c>
      <c r="E46" s="25">
        <f t="shared" si="4"/>
        <v>0</v>
      </c>
      <c r="F46">
        <v>0</v>
      </c>
    </row>
    <row r="47" spans="1:6" x14ac:dyDescent="0.35">
      <c r="A47" s="4">
        <f t="shared" si="5"/>
        <v>2014</v>
      </c>
      <c r="B47" s="4">
        <f t="shared" si="6"/>
        <v>10</v>
      </c>
      <c r="C47" s="13">
        <f>+'2014'!E11+('2013'!E23-'2013'!E11)</f>
        <v>0</v>
      </c>
      <c r="D47" s="14">
        <f t="shared" si="7"/>
        <v>0</v>
      </c>
      <c r="E47" s="25">
        <f t="shared" si="4"/>
        <v>0</v>
      </c>
      <c r="F47">
        <v>0</v>
      </c>
    </row>
    <row r="48" spans="1:6" x14ac:dyDescent="0.35">
      <c r="A48" s="4">
        <f t="shared" si="5"/>
        <v>2014</v>
      </c>
      <c r="B48" s="4">
        <f t="shared" si="6"/>
        <v>11</v>
      </c>
      <c r="C48" s="13">
        <f>+'2014'!E12+('2013'!E24-'2013'!E12)</f>
        <v>0</v>
      </c>
      <c r="D48" s="14">
        <f t="shared" si="7"/>
        <v>0</v>
      </c>
      <c r="E48" s="25">
        <f t="shared" si="4"/>
        <v>0</v>
      </c>
      <c r="F48">
        <v>0</v>
      </c>
    </row>
    <row r="49" spans="1:6" x14ac:dyDescent="0.35">
      <c r="A49" s="4">
        <f t="shared" si="5"/>
        <v>2014</v>
      </c>
      <c r="B49" s="4">
        <f t="shared" si="6"/>
        <v>12</v>
      </c>
      <c r="C49" s="13">
        <f>+'2014'!E13+('2013'!E25-'2013'!E13)</f>
        <v>0</v>
      </c>
      <c r="D49" s="14">
        <f t="shared" si="7"/>
        <v>0</v>
      </c>
      <c r="E49" s="25">
        <f t="shared" si="4"/>
        <v>0</v>
      </c>
      <c r="F49">
        <v>0</v>
      </c>
    </row>
    <row r="50" spans="1:6" x14ac:dyDescent="0.35">
      <c r="A50" s="4">
        <f t="shared" si="5"/>
        <v>2015</v>
      </c>
      <c r="B50" s="4">
        <f t="shared" si="6"/>
        <v>1</v>
      </c>
      <c r="C50" s="13">
        <f>+'2015'!E2+('2014'!E14-'2014'!E2)</f>
        <v>40833.211538461532</v>
      </c>
      <c r="D50" s="14">
        <f t="shared" si="7"/>
        <v>40833.211538461532</v>
      </c>
      <c r="E50" s="25">
        <f t="shared" si="4"/>
        <v>3.4027676282051273</v>
      </c>
      <c r="F50">
        <v>0</v>
      </c>
    </row>
    <row r="51" spans="1:6" x14ac:dyDescent="0.35">
      <c r="A51" s="4">
        <f t="shared" si="5"/>
        <v>2015</v>
      </c>
      <c r="B51" s="4">
        <f t="shared" si="6"/>
        <v>2</v>
      </c>
      <c r="C51" s="13">
        <f>+'2015'!E3+('2014'!E15-'2014'!E3)</f>
        <v>81666.423076923063</v>
      </c>
      <c r="D51" s="14">
        <f t="shared" si="7"/>
        <v>81666.423076923063</v>
      </c>
      <c r="E51" s="25">
        <f t="shared" si="4"/>
        <v>10.208302884615383</v>
      </c>
      <c r="F51">
        <v>0</v>
      </c>
    </row>
    <row r="52" spans="1:6" x14ac:dyDescent="0.35">
      <c r="A52" s="4">
        <f t="shared" si="5"/>
        <v>2015</v>
      </c>
      <c r="B52" s="4">
        <f t="shared" si="6"/>
        <v>3</v>
      </c>
      <c r="C52" s="13">
        <f>+'2015'!E4+('2014'!E16-'2014'!E4)</f>
        <v>122499.63461538461</v>
      </c>
      <c r="D52" s="14">
        <f t="shared" si="7"/>
        <v>122499.63461538461</v>
      </c>
      <c r="E52" s="25">
        <f t="shared" si="4"/>
        <v>20.416605769230767</v>
      </c>
      <c r="F52">
        <v>0</v>
      </c>
    </row>
    <row r="53" spans="1:6" x14ac:dyDescent="0.35">
      <c r="A53" s="4">
        <f t="shared" si="5"/>
        <v>2015</v>
      </c>
      <c r="B53" s="4">
        <f t="shared" si="6"/>
        <v>4</v>
      </c>
      <c r="C53" s="13">
        <f>+'2015'!E5+('2014'!E17-'2014'!E5)</f>
        <v>163332.84615384613</v>
      </c>
      <c r="D53" s="14">
        <f t="shared" si="7"/>
        <v>163332.84615384613</v>
      </c>
      <c r="E53" s="25">
        <f t="shared" si="4"/>
        <v>34.027676282051274</v>
      </c>
      <c r="F53">
        <v>0</v>
      </c>
    </row>
    <row r="54" spans="1:6" x14ac:dyDescent="0.35">
      <c r="A54" s="4">
        <f t="shared" si="5"/>
        <v>2015</v>
      </c>
      <c r="B54" s="4">
        <f t="shared" si="6"/>
        <v>5</v>
      </c>
      <c r="C54" s="13">
        <f>+'2015'!E6+('2014'!E18-'2014'!E6)</f>
        <v>204166.05769230769</v>
      </c>
      <c r="D54" s="14">
        <f t="shared" si="7"/>
        <v>204166.05769230769</v>
      </c>
      <c r="E54" s="25">
        <f t="shared" si="4"/>
        <v>51.041514423076912</v>
      </c>
      <c r="F54">
        <v>0</v>
      </c>
    </row>
    <row r="55" spans="1:6" x14ac:dyDescent="0.35">
      <c r="A55" s="4">
        <f t="shared" si="5"/>
        <v>2015</v>
      </c>
      <c r="B55" s="4">
        <f t="shared" si="6"/>
        <v>6</v>
      </c>
      <c r="C55" s="13">
        <f>+'2015'!E7+('2014'!E19-'2014'!E7)</f>
        <v>244999.26923076922</v>
      </c>
      <c r="D55" s="14">
        <f t="shared" si="7"/>
        <v>244999.26923076922</v>
      </c>
      <c r="E55" s="25">
        <f t="shared" si="4"/>
        <v>71.458120192307689</v>
      </c>
      <c r="F55">
        <v>0</v>
      </c>
    </row>
    <row r="56" spans="1:6" x14ac:dyDescent="0.35">
      <c r="A56" s="4">
        <f t="shared" si="5"/>
        <v>2015</v>
      </c>
      <c r="B56" s="4">
        <f t="shared" si="6"/>
        <v>7</v>
      </c>
      <c r="C56" s="13">
        <f>+'2015'!E8+('2014'!E20-'2014'!E8)</f>
        <v>285832.48076923075</v>
      </c>
      <c r="D56" s="14">
        <f t="shared" si="7"/>
        <v>285832.48076923075</v>
      </c>
      <c r="E56" s="25">
        <f t="shared" si="4"/>
        <v>95.277493589743585</v>
      </c>
      <c r="F56">
        <v>0</v>
      </c>
    </row>
    <row r="57" spans="1:6" x14ac:dyDescent="0.35">
      <c r="A57" s="4">
        <f t="shared" si="5"/>
        <v>2015</v>
      </c>
      <c r="B57" s="4">
        <f t="shared" si="6"/>
        <v>8</v>
      </c>
      <c r="C57" s="13">
        <f>+'2015'!E9+('2014'!E21-'2014'!E9)</f>
        <v>326665.69230769225</v>
      </c>
      <c r="D57" s="14">
        <f t="shared" si="7"/>
        <v>326665.69230769225</v>
      </c>
      <c r="E57" s="25">
        <f t="shared" si="4"/>
        <v>122.49963461538461</v>
      </c>
      <c r="F57">
        <v>0</v>
      </c>
    </row>
    <row r="58" spans="1:6" x14ac:dyDescent="0.35">
      <c r="A58" s="4">
        <f t="shared" si="5"/>
        <v>2015</v>
      </c>
      <c r="B58" s="4">
        <f t="shared" si="6"/>
        <v>9</v>
      </c>
      <c r="C58" s="13">
        <f>+'2015'!E10+('2014'!E22-'2014'!E10)</f>
        <v>367498.90384615381</v>
      </c>
      <c r="D58" s="14">
        <f t="shared" si="7"/>
        <v>367498.90384615381</v>
      </c>
      <c r="E58" s="25">
        <f t="shared" si="4"/>
        <v>153.12454326923074</v>
      </c>
      <c r="F58">
        <v>0</v>
      </c>
    </row>
    <row r="59" spans="1:6" x14ac:dyDescent="0.35">
      <c r="A59" s="4">
        <f t="shared" si="5"/>
        <v>2015</v>
      </c>
      <c r="B59" s="4">
        <f t="shared" si="6"/>
        <v>10</v>
      </c>
      <c r="C59" s="13">
        <f>+'2015'!E11+('2014'!E23-'2014'!E11)</f>
        <v>408332.11538461538</v>
      </c>
      <c r="D59" s="14">
        <f t="shared" si="7"/>
        <v>408332.11538461538</v>
      </c>
      <c r="E59" s="25">
        <f t="shared" si="4"/>
        <v>187.15221955128203</v>
      </c>
      <c r="F59">
        <v>0</v>
      </c>
    </row>
    <row r="60" spans="1:6" x14ac:dyDescent="0.35">
      <c r="A60" s="4">
        <f t="shared" si="5"/>
        <v>2015</v>
      </c>
      <c r="B60" s="4">
        <f t="shared" si="6"/>
        <v>11</v>
      </c>
      <c r="C60" s="13">
        <f>+'2015'!E12+('2014'!E24-'2014'!E12)</f>
        <v>449165.32692307688</v>
      </c>
      <c r="D60" s="14">
        <f t="shared" si="7"/>
        <v>449165.32692307688</v>
      </c>
      <c r="E60" s="25">
        <f t="shared" si="4"/>
        <v>224.58266346153846</v>
      </c>
      <c r="F60">
        <v>0</v>
      </c>
    </row>
    <row r="61" spans="1:6" x14ac:dyDescent="0.35">
      <c r="A61" s="4">
        <f t="shared" si="5"/>
        <v>2015</v>
      </c>
      <c r="B61" s="4">
        <f t="shared" si="6"/>
        <v>12</v>
      </c>
      <c r="C61" s="13">
        <f>+'2015'!E13+('2014'!E25-'2014'!E13)</f>
        <v>489998.53846153844</v>
      </c>
      <c r="D61" s="14">
        <f t="shared" si="7"/>
        <v>489998.53846153844</v>
      </c>
      <c r="E61" s="25">
        <f t="shared" si="4"/>
        <v>265.41587500000003</v>
      </c>
      <c r="F61">
        <v>0</v>
      </c>
    </row>
    <row r="62" spans="1:6" x14ac:dyDescent="0.35">
      <c r="A62" s="4">
        <f t="shared" si="5"/>
        <v>2016</v>
      </c>
      <c r="B62" s="4">
        <f t="shared" si="6"/>
        <v>1</v>
      </c>
      <c r="C62" s="13">
        <f>('2015'!E14-'2015'!E2)+'2016'!E2</f>
        <v>526453.891025641</v>
      </c>
      <c r="D62" s="14">
        <f t="shared" si="7"/>
        <v>567287.1025641025</v>
      </c>
      <c r="E62" s="25">
        <f t="shared" si="4"/>
        <v>309.28703258547006</v>
      </c>
      <c r="F62">
        <v>0</v>
      </c>
    </row>
    <row r="63" spans="1:6" x14ac:dyDescent="0.35">
      <c r="A63" s="4">
        <f t="shared" si="5"/>
        <v>2016</v>
      </c>
      <c r="B63" s="4">
        <f t="shared" si="6"/>
        <v>2</v>
      </c>
      <c r="C63" s="13">
        <f>('2015'!E15-'2015'!E3)+'2016'!E3</f>
        <v>522076.03205128206</v>
      </c>
      <c r="D63" s="14">
        <f t="shared" si="7"/>
        <v>603742.45512820513</v>
      </c>
      <c r="E63" s="25">
        <f t="shared" si="4"/>
        <v>352.79336858974358</v>
      </c>
      <c r="F63">
        <v>0</v>
      </c>
    </row>
    <row r="64" spans="1:6" x14ac:dyDescent="0.35">
      <c r="A64" s="4">
        <f t="shared" si="5"/>
        <v>2016</v>
      </c>
      <c r="B64" s="4">
        <f t="shared" si="6"/>
        <v>3</v>
      </c>
      <c r="C64" s="13">
        <f>('2015'!E16-'2015'!E4)+'2016'!E4</f>
        <v>517698.17307692306</v>
      </c>
      <c r="D64" s="14">
        <f t="shared" si="7"/>
        <v>640197.80769230763</v>
      </c>
      <c r="E64" s="25">
        <f t="shared" si="4"/>
        <v>395.93488301282048</v>
      </c>
      <c r="F64">
        <v>0</v>
      </c>
    </row>
    <row r="65" spans="1:6" x14ac:dyDescent="0.35">
      <c r="A65" s="4">
        <f t="shared" si="5"/>
        <v>2016</v>
      </c>
      <c r="B65" s="4">
        <f t="shared" si="6"/>
        <v>4</v>
      </c>
      <c r="C65" s="13">
        <f>('2015'!E17-'2015'!E5)+'2016'!E5</f>
        <v>513320.31410256412</v>
      </c>
      <c r="D65" s="14">
        <f t="shared" si="7"/>
        <v>676653.16025641025</v>
      </c>
      <c r="E65" s="25">
        <f t="shared" si="4"/>
        <v>438.71157585470081</v>
      </c>
      <c r="F65">
        <v>0</v>
      </c>
    </row>
    <row r="66" spans="1:6" x14ac:dyDescent="0.35">
      <c r="A66" s="4">
        <f t="shared" si="5"/>
        <v>2016</v>
      </c>
      <c r="B66" s="4">
        <f t="shared" si="6"/>
        <v>5</v>
      </c>
      <c r="C66" s="13">
        <f>('2015'!E18-'2015'!E6)+'2016'!E6</f>
        <v>508942.45512820513</v>
      </c>
      <c r="D66" s="14">
        <f t="shared" si="7"/>
        <v>713108.51282051275</v>
      </c>
      <c r="E66" s="25">
        <f t="shared" si="4"/>
        <v>481.12344711538458</v>
      </c>
      <c r="F66">
        <v>0</v>
      </c>
    </row>
    <row r="67" spans="1:6" x14ac:dyDescent="0.35">
      <c r="A67" s="4">
        <f t="shared" si="5"/>
        <v>2016</v>
      </c>
      <c r="B67" s="4">
        <f t="shared" si="6"/>
        <v>6</v>
      </c>
      <c r="C67" s="13">
        <f>('2015'!E19-'2015'!E7)+'2016'!E7</f>
        <v>504564.59615384613</v>
      </c>
      <c r="D67" s="14">
        <f t="shared" si="7"/>
        <v>749563.86538461538</v>
      </c>
      <c r="E67" s="25">
        <f t="shared" si="4"/>
        <v>523.17049679487172</v>
      </c>
      <c r="F67">
        <v>0</v>
      </c>
    </row>
    <row r="68" spans="1:6" x14ac:dyDescent="0.35">
      <c r="A68" s="4">
        <f t="shared" si="5"/>
        <v>2016</v>
      </c>
      <c r="B68" s="4">
        <f t="shared" si="6"/>
        <v>7</v>
      </c>
      <c r="C68" s="13">
        <f>('2015'!E20-'2015'!E8)+'2016'!E8</f>
        <v>500186.73717948725</v>
      </c>
      <c r="D68" s="14">
        <f t="shared" si="7"/>
        <v>786019.217948718</v>
      </c>
      <c r="E68" s="25">
        <f t="shared" si="4"/>
        <v>564.85272489316242</v>
      </c>
      <c r="F68">
        <v>0</v>
      </c>
    </row>
    <row r="69" spans="1:6" x14ac:dyDescent="0.35">
      <c r="A69" s="4">
        <f t="shared" si="5"/>
        <v>2016</v>
      </c>
      <c r="B69" s="4">
        <f t="shared" si="6"/>
        <v>8</v>
      </c>
      <c r="C69" s="13">
        <f>('2015'!E21-'2015'!E9)+'2016'!E9</f>
        <v>495808.87820512825</v>
      </c>
      <c r="D69" s="14">
        <f t="shared" si="7"/>
        <v>822474.5705128205</v>
      </c>
      <c r="E69" s="25">
        <f t="shared" si="4"/>
        <v>606.17013141025643</v>
      </c>
      <c r="F69">
        <v>0</v>
      </c>
    </row>
    <row r="70" spans="1:6" x14ac:dyDescent="0.35">
      <c r="A70" s="4">
        <f t="shared" si="5"/>
        <v>2016</v>
      </c>
      <c r="B70" s="4">
        <f t="shared" si="6"/>
        <v>9</v>
      </c>
      <c r="C70" s="13">
        <f>('2015'!E22-'2015'!E10)+'2016'!E10</f>
        <v>491431.01923076925</v>
      </c>
      <c r="D70" s="14">
        <f t="shared" si="7"/>
        <v>858929.92307692301</v>
      </c>
      <c r="E70" s="25">
        <f t="shared" si="4"/>
        <v>647.12271634615377</v>
      </c>
      <c r="F70">
        <v>0</v>
      </c>
    </row>
    <row r="71" spans="1:6" x14ac:dyDescent="0.35">
      <c r="A71" s="4">
        <f t="shared" si="5"/>
        <v>2016</v>
      </c>
      <c r="B71" s="4">
        <f t="shared" si="6"/>
        <v>10</v>
      </c>
      <c r="C71" s="13">
        <f>('2015'!E23-'2015'!E11)+'2016'!E11</f>
        <v>487053.16025641025</v>
      </c>
      <c r="D71" s="14">
        <f t="shared" si="7"/>
        <v>895385.27564102563</v>
      </c>
      <c r="E71" s="25">
        <f t="shared" si="4"/>
        <v>687.71047970085476</v>
      </c>
      <c r="F71">
        <v>0</v>
      </c>
    </row>
    <row r="72" spans="1:6" x14ac:dyDescent="0.35">
      <c r="A72" s="4">
        <f t="shared" si="5"/>
        <v>2016</v>
      </c>
      <c r="B72" s="4">
        <f t="shared" si="6"/>
        <v>11</v>
      </c>
      <c r="C72" s="13">
        <f>('2015'!E24-'2015'!E12)+'2016'!E12</f>
        <v>482675.30128205131</v>
      </c>
      <c r="D72" s="14">
        <f t="shared" si="7"/>
        <v>931840.62820512825</v>
      </c>
      <c r="E72" s="25">
        <f t="shared" si="4"/>
        <v>727.93342147435897</v>
      </c>
      <c r="F72">
        <v>0</v>
      </c>
    </row>
    <row r="73" spans="1:6" x14ac:dyDescent="0.35">
      <c r="A73" s="4">
        <f t="shared" si="5"/>
        <v>2016</v>
      </c>
      <c r="B73" s="4">
        <f t="shared" si="6"/>
        <v>12</v>
      </c>
      <c r="C73" s="13">
        <f>('2015'!E25-'2015'!E13)+'2016'!E13</f>
        <v>478297.44230769231</v>
      </c>
      <c r="D73" s="14">
        <f t="shared" si="7"/>
        <v>968295.98076923075</v>
      </c>
      <c r="E73" s="25">
        <f t="shared" si="4"/>
        <v>767.7915416666666</v>
      </c>
      <c r="F73">
        <v>0</v>
      </c>
    </row>
    <row r="74" spans="1:6" x14ac:dyDescent="0.35">
      <c r="A74" s="4">
        <f t="shared" si="5"/>
        <v>2017</v>
      </c>
      <c r="B74" s="4">
        <f t="shared" si="6"/>
        <v>1</v>
      </c>
      <c r="C74" s="13">
        <f>('2016'!E14-'2016'!E2)+'2017'!E2</f>
        <v>580156.22435897426</v>
      </c>
      <c r="D74" s="14">
        <f t="shared" si="7"/>
        <v>1147443.3269230768</v>
      </c>
      <c r="E74" s="25">
        <f t="shared" si="4"/>
        <v>816.13789369658116</v>
      </c>
      <c r="F74">
        <v>0</v>
      </c>
    </row>
    <row r="75" spans="1:6" x14ac:dyDescent="0.35">
      <c r="A75" s="4">
        <f t="shared" si="5"/>
        <v>2017</v>
      </c>
      <c r="B75" s="4">
        <f t="shared" si="6"/>
        <v>2</v>
      </c>
      <c r="C75" s="13">
        <f>('2016'!E15-'2016'!E3)+'2017'!E3</f>
        <v>686392.86538461526</v>
      </c>
      <c r="D75" s="14">
        <f t="shared" si="7"/>
        <v>1290135.3205128205</v>
      </c>
      <c r="E75" s="25">
        <f t="shared" si="4"/>
        <v>873.33729914529897</v>
      </c>
      <c r="F75">
        <v>0</v>
      </c>
    </row>
    <row r="76" spans="1:6" x14ac:dyDescent="0.35">
      <c r="A76" s="4">
        <f t="shared" si="5"/>
        <v>2017</v>
      </c>
      <c r="B76" s="4">
        <f t="shared" si="6"/>
        <v>3</v>
      </c>
      <c r="C76" s="13">
        <f>('2016'!E16-'2016'!E4)+'2017'!E4</f>
        <v>792629.50641025638</v>
      </c>
      <c r="D76" s="14">
        <f t="shared" si="7"/>
        <v>1432827.314102564</v>
      </c>
      <c r="E76" s="25">
        <f t="shared" si="4"/>
        <v>939.38975801282049</v>
      </c>
      <c r="F76">
        <v>0</v>
      </c>
    </row>
    <row r="77" spans="1:6" x14ac:dyDescent="0.35">
      <c r="A77" s="4">
        <f t="shared" si="5"/>
        <v>2017</v>
      </c>
      <c r="B77" s="4">
        <f t="shared" si="6"/>
        <v>4</v>
      </c>
      <c r="C77" s="13">
        <f>('2016'!E17-'2016'!E5)+'2017'!E5</f>
        <v>898866.14743589726</v>
      </c>
      <c r="D77" s="14">
        <f t="shared" si="7"/>
        <v>1575519.3076923075</v>
      </c>
      <c r="E77" s="25">
        <f t="shared" si="4"/>
        <v>1014.2952702991454</v>
      </c>
      <c r="F77">
        <v>0</v>
      </c>
    </row>
    <row r="78" spans="1:6" x14ac:dyDescent="0.35">
      <c r="A78" s="4">
        <f t="shared" si="5"/>
        <v>2017</v>
      </c>
      <c r="B78" s="4">
        <f t="shared" si="6"/>
        <v>5</v>
      </c>
      <c r="C78" s="13">
        <f>('2016'!E18-'2016'!E6)+'2017'!E6</f>
        <v>1005102.7884615385</v>
      </c>
      <c r="D78" s="14">
        <f t="shared" ref="D78:D109" si="8">C78+D66</f>
        <v>1718211.3012820513</v>
      </c>
      <c r="E78" s="25">
        <f t="shared" ref="E78:E141" si="9">AVERAGE(D67:D78)/1000</f>
        <v>1098.0538360042738</v>
      </c>
      <c r="F78">
        <v>0</v>
      </c>
    </row>
    <row r="79" spans="1:6" x14ac:dyDescent="0.35">
      <c r="A79" s="4">
        <f t="shared" ref="A79:A142" si="10">A67+1</f>
        <v>2017</v>
      </c>
      <c r="B79" s="4">
        <f t="shared" ref="B79:B142" si="11">B67</f>
        <v>6</v>
      </c>
      <c r="C79" s="13">
        <f>('2016'!E19-'2016'!E7)+'2017'!E7</f>
        <v>1111339.4294871795</v>
      </c>
      <c r="D79" s="14">
        <f t="shared" si="8"/>
        <v>1860903.294871795</v>
      </c>
      <c r="E79" s="25">
        <f t="shared" si="9"/>
        <v>1190.6654551282052</v>
      </c>
      <c r="F79">
        <v>0</v>
      </c>
    </row>
    <row r="80" spans="1:6" x14ac:dyDescent="0.35">
      <c r="A80" s="4">
        <f t="shared" si="10"/>
        <v>2017</v>
      </c>
      <c r="B80" s="4">
        <f t="shared" si="11"/>
        <v>7</v>
      </c>
      <c r="C80" s="13">
        <f>('2016'!E20-'2016'!E8)+'2017'!E8</f>
        <v>1217576.0705128205</v>
      </c>
      <c r="D80" s="14">
        <f t="shared" si="8"/>
        <v>2003595.2884615385</v>
      </c>
      <c r="E80" s="25">
        <f t="shared" si="9"/>
        <v>1292.1301276709403</v>
      </c>
      <c r="F80">
        <v>0</v>
      </c>
    </row>
    <row r="81" spans="1:6" x14ac:dyDescent="0.35">
      <c r="A81" s="4">
        <f t="shared" si="10"/>
        <v>2017</v>
      </c>
      <c r="B81" s="4">
        <f t="shared" si="11"/>
        <v>8</v>
      </c>
      <c r="C81" s="13">
        <f>('2016'!E21-'2016'!E9)+'2017'!E9</f>
        <v>1323812.7115384613</v>
      </c>
      <c r="D81" s="14">
        <f t="shared" si="8"/>
        <v>2146287.282051282</v>
      </c>
      <c r="E81" s="25">
        <f t="shared" si="9"/>
        <v>1402.4478536324787</v>
      </c>
      <c r="F81">
        <v>0</v>
      </c>
    </row>
    <row r="82" spans="1:6" x14ac:dyDescent="0.35">
      <c r="A82" s="4">
        <f t="shared" si="10"/>
        <v>2017</v>
      </c>
      <c r="B82" s="4">
        <f t="shared" si="11"/>
        <v>9</v>
      </c>
      <c r="C82" s="13">
        <f>('2016'!E22-'2016'!E10)+'2017'!E10</f>
        <v>1430049.3525641025</v>
      </c>
      <c r="D82" s="14">
        <f t="shared" si="8"/>
        <v>2288979.2756410255</v>
      </c>
      <c r="E82" s="25">
        <f t="shared" si="9"/>
        <v>1521.6186330128203</v>
      </c>
      <c r="F82">
        <v>0</v>
      </c>
    </row>
    <row r="83" spans="1:6" x14ac:dyDescent="0.35">
      <c r="A83" s="4">
        <f t="shared" si="10"/>
        <v>2017</v>
      </c>
      <c r="B83" s="4">
        <f t="shared" si="11"/>
        <v>10</v>
      </c>
      <c r="C83" s="13">
        <f>('2016'!E23-'2016'!E11)+'2017'!E11</f>
        <v>1536285.9935897437</v>
      </c>
      <c r="D83" s="14">
        <f t="shared" si="8"/>
        <v>2431671.2692307695</v>
      </c>
      <c r="E83" s="25">
        <f t="shared" si="9"/>
        <v>1649.6424658119658</v>
      </c>
      <c r="F83">
        <v>0</v>
      </c>
    </row>
    <row r="84" spans="1:6" x14ac:dyDescent="0.35">
      <c r="A84" s="4">
        <f t="shared" si="10"/>
        <v>2017</v>
      </c>
      <c r="B84" s="4">
        <f t="shared" si="11"/>
        <v>11</v>
      </c>
      <c r="C84" s="13">
        <f>('2016'!E24-'2016'!E12)+'2017'!E12</f>
        <v>1642522.6346153845</v>
      </c>
      <c r="D84" s="14">
        <f t="shared" si="8"/>
        <v>2574363.262820513</v>
      </c>
      <c r="E84" s="25">
        <f t="shared" si="9"/>
        <v>1786.5193520299142</v>
      </c>
      <c r="F84">
        <v>0</v>
      </c>
    </row>
    <row r="85" spans="1:6" x14ac:dyDescent="0.35">
      <c r="A85" s="4">
        <f t="shared" si="10"/>
        <v>2017</v>
      </c>
      <c r="B85" s="4">
        <f t="shared" si="11"/>
        <v>12</v>
      </c>
      <c r="C85" s="13">
        <f>('2016'!E25-'2016'!E13)+'2017'!E13</f>
        <v>1748759.2756410255</v>
      </c>
      <c r="D85" s="14">
        <f t="shared" si="8"/>
        <v>2717055.256410256</v>
      </c>
      <c r="E85" s="25">
        <f t="shared" si="9"/>
        <v>1932.2492916666663</v>
      </c>
      <c r="F85">
        <v>0</v>
      </c>
    </row>
    <row r="86" spans="1:6" x14ac:dyDescent="0.35">
      <c r="A86" s="4">
        <f t="shared" si="10"/>
        <v>2018</v>
      </c>
      <c r="B86" s="4">
        <f t="shared" si="11"/>
        <v>1</v>
      </c>
      <c r="C86" s="13">
        <f>('2017'!E14-'2017'!E2)+'2018'!E2</f>
        <v>1716864.8846153847</v>
      </c>
      <c r="D86" s="14">
        <f>C86+D74</f>
        <v>2864308.2115384615</v>
      </c>
      <c r="E86" s="25">
        <f t="shared" si="9"/>
        <v>2075.3213653846151</v>
      </c>
      <c r="F86">
        <v>0</v>
      </c>
    </row>
    <row r="87" spans="1:6" x14ac:dyDescent="0.35">
      <c r="A87" s="4">
        <f t="shared" si="10"/>
        <v>2018</v>
      </c>
      <c r="B87" s="4">
        <f t="shared" si="11"/>
        <v>2</v>
      </c>
      <c r="C87" s="13">
        <f>('2017'!E15-'2017'!E3)+'2018'!E3</f>
        <v>1578733.8525641025</v>
      </c>
      <c r="D87" s="14">
        <f t="shared" si="8"/>
        <v>2868869.173076923</v>
      </c>
      <c r="E87" s="25">
        <f t="shared" si="9"/>
        <v>2206.8825197649576</v>
      </c>
      <c r="F87">
        <v>0</v>
      </c>
    </row>
    <row r="88" spans="1:6" x14ac:dyDescent="0.35">
      <c r="A88" s="4">
        <f t="shared" si="10"/>
        <v>2018</v>
      </c>
      <c r="B88" s="4">
        <f t="shared" si="11"/>
        <v>3</v>
      </c>
      <c r="C88" s="13">
        <f>('2017'!E16-'2017'!E4)+'2018'!E4</f>
        <v>1440602.8205128205</v>
      </c>
      <c r="D88" s="14">
        <f t="shared" si="8"/>
        <v>2873430.1346153845</v>
      </c>
      <c r="E88" s="25">
        <f t="shared" si="9"/>
        <v>2326.9327548076926</v>
      </c>
      <c r="F88">
        <v>0</v>
      </c>
    </row>
    <row r="89" spans="1:6" x14ac:dyDescent="0.35">
      <c r="A89" s="4">
        <f t="shared" si="10"/>
        <v>2018</v>
      </c>
      <c r="B89" s="4">
        <f t="shared" si="11"/>
        <v>4</v>
      </c>
      <c r="C89" s="13">
        <f>('2017'!E17-'2017'!E5)+'2018'!E5</f>
        <v>1302471.7884615387</v>
      </c>
      <c r="D89" s="14">
        <f t="shared" si="8"/>
        <v>2877991.096153846</v>
      </c>
      <c r="E89" s="25">
        <f t="shared" si="9"/>
        <v>2435.4720705128207</v>
      </c>
      <c r="F89">
        <v>0</v>
      </c>
    </row>
    <row r="90" spans="1:6" x14ac:dyDescent="0.35">
      <c r="A90" s="4">
        <f t="shared" si="10"/>
        <v>2018</v>
      </c>
      <c r="B90" s="4">
        <f t="shared" si="11"/>
        <v>5</v>
      </c>
      <c r="C90" s="13">
        <f>('2017'!E18-'2017'!E6)+'2018'!E6</f>
        <v>1164340.7564102565</v>
      </c>
      <c r="D90" s="14">
        <f t="shared" si="8"/>
        <v>2882552.057692308</v>
      </c>
      <c r="E90" s="25">
        <f t="shared" si="9"/>
        <v>2532.5004668803417</v>
      </c>
      <c r="F90">
        <v>0</v>
      </c>
    </row>
    <row r="91" spans="1:6" x14ac:dyDescent="0.35">
      <c r="A91" s="4">
        <f t="shared" si="10"/>
        <v>2018</v>
      </c>
      <c r="B91" s="4">
        <f t="shared" si="11"/>
        <v>6</v>
      </c>
      <c r="C91" s="13">
        <f>('2017'!E19-'2017'!E7)+'2018'!E7</f>
        <v>1026209.7243589745</v>
      </c>
      <c r="D91" s="14">
        <f t="shared" si="8"/>
        <v>2887113.0192307695</v>
      </c>
      <c r="E91" s="25">
        <f t="shared" si="9"/>
        <v>2618.0179439102567</v>
      </c>
      <c r="F91">
        <v>0</v>
      </c>
    </row>
    <row r="92" spans="1:6" x14ac:dyDescent="0.35">
      <c r="A92" s="4">
        <f t="shared" si="10"/>
        <v>2018</v>
      </c>
      <c r="B92" s="4">
        <f t="shared" si="11"/>
        <v>7</v>
      </c>
      <c r="C92" s="13">
        <f>('2017'!E20-'2017'!E8)+'2018'!E8</f>
        <v>888078.69230769237</v>
      </c>
      <c r="D92" s="14">
        <f t="shared" si="8"/>
        <v>2891673.980769231</v>
      </c>
      <c r="E92" s="25">
        <f t="shared" si="9"/>
        <v>2692.0245016025647</v>
      </c>
      <c r="F92">
        <v>0</v>
      </c>
    </row>
    <row r="93" spans="1:6" x14ac:dyDescent="0.35">
      <c r="A93" s="4">
        <f t="shared" si="10"/>
        <v>2018</v>
      </c>
      <c r="B93" s="4">
        <f t="shared" si="11"/>
        <v>8</v>
      </c>
      <c r="C93" s="13">
        <f>('2017'!E21-'2017'!E9)+'2018'!E9</f>
        <v>749947.66025641048</v>
      </c>
      <c r="D93" s="14">
        <f t="shared" si="8"/>
        <v>2896234.9423076925</v>
      </c>
      <c r="E93" s="25">
        <f t="shared" si="9"/>
        <v>2754.5201399572647</v>
      </c>
      <c r="F93">
        <v>0</v>
      </c>
    </row>
    <row r="94" spans="1:6" x14ac:dyDescent="0.35">
      <c r="A94" s="4">
        <f t="shared" si="10"/>
        <v>2018</v>
      </c>
      <c r="B94" s="4">
        <f t="shared" si="11"/>
        <v>9</v>
      </c>
      <c r="C94" s="13">
        <f>('2017'!E22-'2017'!E10)+'2018'!E10</f>
        <v>611816.62820512836</v>
      </c>
      <c r="D94" s="14">
        <f t="shared" si="8"/>
        <v>2900795.903846154</v>
      </c>
      <c r="E94" s="25">
        <f t="shared" si="9"/>
        <v>2805.5048589743587</v>
      </c>
      <c r="F94">
        <v>0</v>
      </c>
    </row>
    <row r="95" spans="1:6" x14ac:dyDescent="0.35">
      <c r="A95" s="4">
        <f t="shared" si="10"/>
        <v>2018</v>
      </c>
      <c r="B95" s="4">
        <f t="shared" si="11"/>
        <v>10</v>
      </c>
      <c r="C95" s="13">
        <f>('2017'!E23-'2017'!E11)+'2018'!E11</f>
        <v>473685.59615384613</v>
      </c>
      <c r="D95" s="14">
        <f t="shared" si="8"/>
        <v>2905356.8653846155</v>
      </c>
      <c r="E95" s="25">
        <f t="shared" si="9"/>
        <v>2844.9786586538462</v>
      </c>
      <c r="F95">
        <v>0</v>
      </c>
    </row>
    <row r="96" spans="1:6" x14ac:dyDescent="0.35">
      <c r="A96" s="4">
        <f t="shared" si="10"/>
        <v>2018</v>
      </c>
      <c r="B96" s="4">
        <f t="shared" si="11"/>
        <v>11</v>
      </c>
      <c r="C96" s="13">
        <f>('2017'!E24-'2017'!E12)+'2018'!E12</f>
        <v>335554.56410256441</v>
      </c>
      <c r="D96" s="14">
        <f t="shared" si="8"/>
        <v>2909917.8269230775</v>
      </c>
      <c r="E96" s="25">
        <f t="shared" si="9"/>
        <v>2872.9415389957267</v>
      </c>
      <c r="F96">
        <v>0</v>
      </c>
    </row>
    <row r="97" spans="1:7" x14ac:dyDescent="0.35">
      <c r="A97" s="4">
        <f t="shared" si="10"/>
        <v>2018</v>
      </c>
      <c r="B97" s="4">
        <f t="shared" si="11"/>
        <v>12</v>
      </c>
      <c r="C97" s="13">
        <f>('2017'!E25-'2017'!E13)+'2018'!E13</f>
        <v>197423.53205128221</v>
      </c>
      <c r="D97" s="14">
        <f t="shared" si="8"/>
        <v>2914478.788461538</v>
      </c>
      <c r="E97" s="25">
        <f t="shared" si="9"/>
        <v>2889.3935000000001</v>
      </c>
      <c r="F97">
        <v>0</v>
      </c>
    </row>
    <row r="98" spans="1:7" x14ac:dyDescent="0.35">
      <c r="A98" s="4">
        <f t="shared" si="10"/>
        <v>2019</v>
      </c>
      <c r="B98" s="4">
        <f t="shared" si="11"/>
        <v>1</v>
      </c>
      <c r="C98" s="13">
        <f>('2018'!E14-'2018'!E2)+'2019'!E2</f>
        <v>60310.461538461539</v>
      </c>
      <c r="D98" s="14">
        <f t="shared" si="8"/>
        <v>2924618.673076923</v>
      </c>
      <c r="E98" s="25">
        <f t="shared" si="9"/>
        <v>2894.4193717948719</v>
      </c>
      <c r="F98">
        <v>0</v>
      </c>
    </row>
    <row r="99" spans="1:7" x14ac:dyDescent="0.35">
      <c r="A99" s="4">
        <f t="shared" si="10"/>
        <v>2019</v>
      </c>
      <c r="B99" s="4">
        <f t="shared" si="11"/>
        <v>2</v>
      </c>
      <c r="C99" s="13">
        <f>('2018'!E15-'2018'!E3)+'2019'!E3</f>
        <v>61328.423076923078</v>
      </c>
      <c r="D99" s="14">
        <f t="shared" si="8"/>
        <v>2930197.596153846</v>
      </c>
      <c r="E99" s="25">
        <f t="shared" si="9"/>
        <v>2899.5300737179487</v>
      </c>
      <c r="F99">
        <v>0</v>
      </c>
    </row>
    <row r="100" spans="1:7" x14ac:dyDescent="0.35">
      <c r="A100" s="4">
        <f t="shared" si="10"/>
        <v>2019</v>
      </c>
      <c r="B100" s="4">
        <f t="shared" si="11"/>
        <v>3</v>
      </c>
      <c r="C100" s="13">
        <f>('2018'!E16-'2018'!E4)+'2019'!E4</f>
        <v>62346.38461538461</v>
      </c>
      <c r="D100" s="14">
        <f t="shared" si="8"/>
        <v>2935776.519230769</v>
      </c>
      <c r="E100" s="25">
        <f t="shared" si="9"/>
        <v>2904.7256057692307</v>
      </c>
      <c r="F100">
        <v>0</v>
      </c>
    </row>
    <row r="101" spans="1:7" x14ac:dyDescent="0.35">
      <c r="A101" s="4">
        <f t="shared" si="10"/>
        <v>2019</v>
      </c>
      <c r="B101" s="4">
        <f t="shared" si="11"/>
        <v>4</v>
      </c>
      <c r="C101" s="13">
        <f>('2018'!E17-'2018'!E5)+'2019'!E5</f>
        <v>63364.346153846149</v>
      </c>
      <c r="D101" s="14">
        <f t="shared" si="8"/>
        <v>2941355.442307692</v>
      </c>
      <c r="E101" s="25">
        <f t="shared" si="9"/>
        <v>2910.0059679487176</v>
      </c>
      <c r="F101">
        <v>0</v>
      </c>
    </row>
    <row r="102" spans="1:7" x14ac:dyDescent="0.35">
      <c r="A102" s="4">
        <f t="shared" si="10"/>
        <v>2019</v>
      </c>
      <c r="B102" s="4">
        <f t="shared" si="11"/>
        <v>5</v>
      </c>
      <c r="C102" s="13">
        <f>('2018'!E18-'2018'!E6)+'2019'!E6</f>
        <v>64382.307692307702</v>
      </c>
      <c r="D102" s="14">
        <f t="shared" si="8"/>
        <v>2946934.3653846155</v>
      </c>
      <c r="E102" s="25">
        <f t="shared" si="9"/>
        <v>2915.3711602564099</v>
      </c>
      <c r="F102">
        <v>0</v>
      </c>
    </row>
    <row r="103" spans="1:7" x14ac:dyDescent="0.35">
      <c r="A103" s="4">
        <f t="shared" si="10"/>
        <v>2019</v>
      </c>
      <c r="B103" s="4">
        <f t="shared" si="11"/>
        <v>6</v>
      </c>
      <c r="C103" s="13">
        <f>('2018'!E19-'2018'!E7)+'2019'!E7</f>
        <v>65400.269230769234</v>
      </c>
      <c r="D103" s="14">
        <f t="shared" si="8"/>
        <v>2952513.2884615385</v>
      </c>
      <c r="E103" s="25">
        <f t="shared" si="9"/>
        <v>2920.821182692308</v>
      </c>
      <c r="F103">
        <v>0</v>
      </c>
    </row>
    <row r="104" spans="1:7" x14ac:dyDescent="0.35">
      <c r="A104" s="4">
        <f t="shared" si="10"/>
        <v>2019</v>
      </c>
      <c r="B104" s="4">
        <f t="shared" si="11"/>
        <v>7</v>
      </c>
      <c r="C104" s="13">
        <f>('2018'!E20-'2018'!E8)+'2019'!E8</f>
        <v>66418.230769230766</v>
      </c>
      <c r="D104" s="14">
        <f t="shared" si="8"/>
        <v>2958092.211538462</v>
      </c>
      <c r="E104" s="25">
        <f t="shared" si="9"/>
        <v>2926.3560352564105</v>
      </c>
      <c r="F104">
        <v>0</v>
      </c>
    </row>
    <row r="105" spans="1:7" x14ac:dyDescent="0.35">
      <c r="A105" s="4">
        <f t="shared" si="10"/>
        <v>2019</v>
      </c>
      <c r="B105" s="4">
        <f t="shared" si="11"/>
        <v>8</v>
      </c>
      <c r="C105" s="13">
        <f>('2018'!E21-'2018'!E9)+'2019'!E9</f>
        <v>67436.192307692312</v>
      </c>
      <c r="D105" s="14">
        <f t="shared" si="8"/>
        <v>2963671.134615385</v>
      </c>
      <c r="E105" s="25">
        <f t="shared" si="9"/>
        <v>2931.9757179487178</v>
      </c>
      <c r="F105">
        <v>0</v>
      </c>
    </row>
    <row r="106" spans="1:7" x14ac:dyDescent="0.35">
      <c r="A106" s="4">
        <f t="shared" si="10"/>
        <v>2019</v>
      </c>
      <c r="B106" s="4">
        <f t="shared" si="11"/>
        <v>9</v>
      </c>
      <c r="C106" s="13">
        <f>('2018'!E22-'2018'!E10)+'2019'!E10</f>
        <v>68454.153846153844</v>
      </c>
      <c r="D106" s="14">
        <f t="shared" si="8"/>
        <v>2969250.057692308</v>
      </c>
      <c r="E106" s="25">
        <f t="shared" si="9"/>
        <v>2937.6802307692305</v>
      </c>
      <c r="F106">
        <v>0</v>
      </c>
    </row>
    <row r="107" spans="1:7" x14ac:dyDescent="0.35">
      <c r="A107" s="4">
        <f t="shared" si="10"/>
        <v>2019</v>
      </c>
      <c r="B107" s="4">
        <f t="shared" si="11"/>
        <v>10</v>
      </c>
      <c r="C107" s="13">
        <f>('2018'!E23-'2018'!E11)+'2019'!E11</f>
        <v>69472.11538461539</v>
      </c>
      <c r="D107" s="14">
        <f t="shared" si="8"/>
        <v>2974828.980769231</v>
      </c>
      <c r="E107" s="25">
        <f t="shared" si="9"/>
        <v>2943.4695737179486</v>
      </c>
      <c r="F107">
        <v>0</v>
      </c>
    </row>
    <row r="108" spans="1:7" x14ac:dyDescent="0.35">
      <c r="A108" s="4">
        <f t="shared" si="10"/>
        <v>2019</v>
      </c>
      <c r="B108" s="4">
        <f t="shared" si="11"/>
        <v>11</v>
      </c>
      <c r="C108" s="13">
        <f>('2018'!E24-'2018'!E12)+'2019'!E12</f>
        <v>70490.076923076922</v>
      </c>
      <c r="D108" s="14">
        <f t="shared" si="8"/>
        <v>2980407.9038461545</v>
      </c>
      <c r="E108" s="25">
        <f t="shared" si="9"/>
        <v>2949.343746794872</v>
      </c>
      <c r="F108">
        <v>0</v>
      </c>
    </row>
    <row r="109" spans="1:7" x14ac:dyDescent="0.35">
      <c r="A109" s="4">
        <f t="shared" si="10"/>
        <v>2019</v>
      </c>
      <c r="B109" s="4">
        <f t="shared" si="11"/>
        <v>12</v>
      </c>
      <c r="C109" s="13">
        <f>('2018'!E25-'2018'!E13)+'2019'!E13</f>
        <v>71508.038461538468</v>
      </c>
      <c r="D109" s="14">
        <f t="shared" si="8"/>
        <v>2985986.8269230765</v>
      </c>
      <c r="E109" s="25">
        <f t="shared" si="9"/>
        <v>2955.3027500000003</v>
      </c>
      <c r="F109">
        <v>0</v>
      </c>
    </row>
    <row r="110" spans="1:7" x14ac:dyDescent="0.35">
      <c r="A110" s="4">
        <f t="shared" si="10"/>
        <v>2020</v>
      </c>
      <c r="B110" s="4">
        <f t="shared" si="11"/>
        <v>1</v>
      </c>
      <c r="C110" s="13">
        <f>('2019'!E14-'2019'!E2)+'2020'!E2</f>
        <v>72422.128205128203</v>
      </c>
      <c r="D110" s="14">
        <f t="shared" ref="D110:D120" si="12">C110+D98</f>
        <v>2997040.801282051</v>
      </c>
      <c r="E110" s="25">
        <f t="shared" si="9"/>
        <v>2961.3379273504274</v>
      </c>
      <c r="F110">
        <v>0</v>
      </c>
      <c r="G110" s="16"/>
    </row>
    <row r="111" spans="1:7" x14ac:dyDescent="0.35">
      <c r="A111" s="4">
        <f t="shared" si="10"/>
        <v>2020</v>
      </c>
      <c r="B111" s="4">
        <f t="shared" si="11"/>
        <v>2</v>
      </c>
      <c r="C111" s="13">
        <f>('2019'!E15-'2019'!E3)+'2020'!E3</f>
        <v>72318.256410256407</v>
      </c>
      <c r="D111" s="14">
        <f t="shared" si="12"/>
        <v>3002515.8525641025</v>
      </c>
      <c r="E111" s="25">
        <f t="shared" si="9"/>
        <v>2967.3644487179486</v>
      </c>
      <c r="F111">
        <v>0</v>
      </c>
      <c r="G111" s="16"/>
    </row>
    <row r="112" spans="1:7" x14ac:dyDescent="0.35">
      <c r="A112" s="4">
        <f t="shared" si="10"/>
        <v>2020</v>
      </c>
      <c r="B112" s="4">
        <f t="shared" si="11"/>
        <v>3</v>
      </c>
      <c r="C112" s="13">
        <f>('2019'!E16-'2019'!E4)+'2020'!E4</f>
        <v>72214.38461538461</v>
      </c>
      <c r="D112" s="14">
        <f t="shared" si="12"/>
        <v>3007990.9038461535</v>
      </c>
      <c r="E112" s="25">
        <f t="shared" si="9"/>
        <v>2973.3823141025646</v>
      </c>
      <c r="F112">
        <v>0</v>
      </c>
      <c r="G112" s="16"/>
    </row>
    <row r="113" spans="1:7" x14ac:dyDescent="0.35">
      <c r="A113" s="4">
        <f t="shared" si="10"/>
        <v>2020</v>
      </c>
      <c r="B113" s="4">
        <f t="shared" si="11"/>
        <v>4</v>
      </c>
      <c r="C113" s="13">
        <f>('2019'!E17-'2019'!E5)+'2020'!E5</f>
        <v>72110.512820512828</v>
      </c>
      <c r="D113" s="14">
        <f t="shared" si="12"/>
        <v>3013465.955128205</v>
      </c>
      <c r="E113" s="25">
        <f t="shared" si="9"/>
        <v>2979.3915235042741</v>
      </c>
      <c r="F113">
        <v>0</v>
      </c>
      <c r="G113" s="16"/>
    </row>
    <row r="114" spans="1:7" x14ac:dyDescent="0.35">
      <c r="A114" s="4">
        <f t="shared" si="10"/>
        <v>2020</v>
      </c>
      <c r="B114" s="4">
        <f t="shared" si="11"/>
        <v>5</v>
      </c>
      <c r="C114" s="13">
        <f>('2019'!E18-'2019'!E6)+'2020'!E6</f>
        <v>72006.641025641031</v>
      </c>
      <c r="D114" s="14">
        <f t="shared" si="12"/>
        <v>3018941.0064102565</v>
      </c>
      <c r="E114" s="25">
        <f t="shared" si="9"/>
        <v>2985.3920769230776</v>
      </c>
      <c r="F114">
        <v>0</v>
      </c>
      <c r="G114" s="16"/>
    </row>
    <row r="115" spans="1:7" x14ac:dyDescent="0.35">
      <c r="A115" s="4">
        <f t="shared" si="10"/>
        <v>2020</v>
      </c>
      <c r="B115" s="4">
        <f t="shared" si="11"/>
        <v>6</v>
      </c>
      <c r="C115" s="13">
        <f>('2019'!E19-'2019'!E7)+'2020'!E7</f>
        <v>71902.769230769234</v>
      </c>
      <c r="D115" s="14">
        <f t="shared" si="12"/>
        <v>3024416.0576923075</v>
      </c>
      <c r="E115" s="25">
        <f t="shared" si="9"/>
        <v>2991.3839743589747</v>
      </c>
      <c r="F115">
        <v>0</v>
      </c>
      <c r="G115" s="16"/>
    </row>
    <row r="116" spans="1:7" x14ac:dyDescent="0.35">
      <c r="A116" s="4">
        <f t="shared" si="10"/>
        <v>2020</v>
      </c>
      <c r="B116" s="4">
        <f t="shared" si="11"/>
        <v>7</v>
      </c>
      <c r="C116" s="13">
        <f>('2019'!E20-'2019'!E8)+'2020'!E8</f>
        <v>71798.897435897437</v>
      </c>
      <c r="D116" s="14">
        <f t="shared" si="12"/>
        <v>3029891.1089743595</v>
      </c>
      <c r="E116" s="25">
        <f t="shared" si="9"/>
        <v>2997.3672158119657</v>
      </c>
      <c r="F116">
        <v>0</v>
      </c>
      <c r="G116" s="16"/>
    </row>
    <row r="117" spans="1:7" x14ac:dyDescent="0.35">
      <c r="A117" s="4">
        <f t="shared" si="10"/>
        <v>2020</v>
      </c>
      <c r="B117" s="4">
        <f t="shared" si="11"/>
        <v>8</v>
      </c>
      <c r="C117" s="13">
        <f>('2019'!E21-'2019'!E9)+'2020'!E9</f>
        <v>71695.025641025655</v>
      </c>
      <c r="D117" s="14">
        <f t="shared" si="12"/>
        <v>3035366.1602564105</v>
      </c>
      <c r="E117" s="25">
        <f t="shared" si="9"/>
        <v>3003.3418012820516</v>
      </c>
      <c r="F117">
        <v>0</v>
      </c>
      <c r="G117" s="16"/>
    </row>
    <row r="118" spans="1:7" x14ac:dyDescent="0.35">
      <c r="A118" s="4">
        <f t="shared" si="10"/>
        <v>2020</v>
      </c>
      <c r="B118" s="4">
        <f t="shared" si="11"/>
        <v>9</v>
      </c>
      <c r="C118" s="13">
        <f>('2019'!E22-'2019'!E10)+'2020'!E10</f>
        <v>71591.153846153858</v>
      </c>
      <c r="D118" s="14">
        <f t="shared" si="12"/>
        <v>3040841.211538462</v>
      </c>
      <c r="E118" s="25">
        <f t="shared" si="9"/>
        <v>3009.3077307692306</v>
      </c>
      <c r="F118">
        <v>0</v>
      </c>
      <c r="G118" s="16"/>
    </row>
    <row r="119" spans="1:7" x14ac:dyDescent="0.35">
      <c r="A119" s="4">
        <f t="shared" si="10"/>
        <v>2020</v>
      </c>
      <c r="B119" s="4">
        <f t="shared" si="11"/>
        <v>10</v>
      </c>
      <c r="C119" s="13">
        <f>('2019'!E23-'2019'!E11)+'2020'!E11</f>
        <v>71487.282051282062</v>
      </c>
      <c r="D119" s="14">
        <f t="shared" si="12"/>
        <v>3046316.262820513</v>
      </c>
      <c r="E119" s="25">
        <f t="shared" si="9"/>
        <v>3015.2650042735045</v>
      </c>
      <c r="F119">
        <v>0</v>
      </c>
      <c r="G119" s="16"/>
    </row>
    <row r="120" spans="1:7" x14ac:dyDescent="0.35">
      <c r="A120" s="4">
        <f t="shared" si="10"/>
        <v>2020</v>
      </c>
      <c r="B120" s="4">
        <f t="shared" si="11"/>
        <v>11</v>
      </c>
      <c r="C120" s="13">
        <f>('2019'!E24-'2019'!E12)+'2020'!E12</f>
        <v>71383.41025641025</v>
      </c>
      <c r="D120" s="14">
        <f t="shared" si="12"/>
        <v>3051791.3141025649</v>
      </c>
      <c r="E120" s="25">
        <f t="shared" si="9"/>
        <v>3021.2136217948719</v>
      </c>
      <c r="F120">
        <v>0</v>
      </c>
      <c r="G120" s="16"/>
    </row>
    <row r="121" spans="1:7" x14ac:dyDescent="0.35">
      <c r="A121" s="4">
        <f t="shared" si="10"/>
        <v>2020</v>
      </c>
      <c r="B121" s="4">
        <f t="shared" si="11"/>
        <v>12</v>
      </c>
      <c r="C121" s="13">
        <f>('2019'!E25-'2019'!E13)+'2020'!E13</f>
        <v>71279.538461538468</v>
      </c>
      <c r="D121" s="14">
        <f>C121+D109</f>
        <v>3057266.365384615</v>
      </c>
      <c r="E121" s="25">
        <f t="shared" si="9"/>
        <v>3027.1535833333337</v>
      </c>
      <c r="F121">
        <v>0</v>
      </c>
      <c r="G121" s="16"/>
    </row>
    <row r="122" spans="1:7" x14ac:dyDescent="0.35">
      <c r="A122" s="4">
        <f t="shared" si="10"/>
        <v>2021</v>
      </c>
      <c r="B122" s="4">
        <f t="shared" si="11"/>
        <v>1</v>
      </c>
      <c r="C122" s="13">
        <f>('2020'!E14-'2020'!E2)+'2021'!E2</f>
        <v>77825.826923076937</v>
      </c>
      <c r="D122" s="14">
        <f t="shared" ref="D122:D185" si="13">C122+D110</f>
        <v>3074866.628205128</v>
      </c>
      <c r="E122" s="25">
        <f t="shared" si="9"/>
        <v>3033.6390689102559</v>
      </c>
      <c r="F122">
        <v>0</v>
      </c>
      <c r="G122" s="16"/>
    </row>
    <row r="123" spans="1:7" x14ac:dyDescent="0.35">
      <c r="A123" s="4">
        <f t="shared" si="10"/>
        <v>2021</v>
      </c>
      <c r="B123" s="4">
        <f t="shared" si="11"/>
        <v>2</v>
      </c>
      <c r="C123" s="13">
        <f>('2020'!E15-'2020'!E3)+'2021'!E3</f>
        <v>84475.987179487187</v>
      </c>
      <c r="D123" s="14">
        <f t="shared" si="13"/>
        <v>3086991.8397435895</v>
      </c>
      <c r="E123" s="25">
        <f t="shared" si="9"/>
        <v>3040.6787345085463</v>
      </c>
      <c r="F123">
        <v>0</v>
      </c>
      <c r="G123" s="16"/>
    </row>
    <row r="124" spans="1:7" x14ac:dyDescent="0.35">
      <c r="A124" s="4">
        <f t="shared" si="10"/>
        <v>2021</v>
      </c>
      <c r="B124" s="4">
        <f t="shared" si="11"/>
        <v>3</v>
      </c>
      <c r="C124" s="13">
        <f>('2020'!E16-'2020'!E4)+'2021'!E4</f>
        <v>91126.147435897437</v>
      </c>
      <c r="D124" s="14">
        <f t="shared" si="13"/>
        <v>3099117.051282051</v>
      </c>
      <c r="E124" s="25">
        <f t="shared" si="9"/>
        <v>3048.2725801282045</v>
      </c>
      <c r="F124">
        <v>0</v>
      </c>
      <c r="G124" s="16"/>
    </row>
    <row r="125" spans="1:7" x14ac:dyDescent="0.35">
      <c r="A125" s="4">
        <f t="shared" si="10"/>
        <v>2021</v>
      </c>
      <c r="B125" s="4">
        <f t="shared" si="11"/>
        <v>4</v>
      </c>
      <c r="C125" s="13">
        <f>('2020'!E17-'2020'!E5)+'2021'!E5</f>
        <v>97776.307692307702</v>
      </c>
      <c r="D125" s="14">
        <f t="shared" si="13"/>
        <v>3111242.2628205125</v>
      </c>
      <c r="E125" s="25">
        <f t="shared" si="9"/>
        <v>3056.4206057692304</v>
      </c>
      <c r="F125">
        <v>0</v>
      </c>
      <c r="G125" s="16"/>
    </row>
    <row r="126" spans="1:7" x14ac:dyDescent="0.35">
      <c r="A126" s="4">
        <f t="shared" si="10"/>
        <v>2021</v>
      </c>
      <c r="B126" s="4">
        <f t="shared" si="11"/>
        <v>5</v>
      </c>
      <c r="C126" s="13">
        <f>('2020'!E18-'2020'!E6)+'2021'!E6</f>
        <v>104426.46794871795</v>
      </c>
      <c r="D126" s="14">
        <f t="shared" si="13"/>
        <v>3123367.4743589745</v>
      </c>
      <c r="E126" s="25">
        <f t="shared" si="9"/>
        <v>3065.1228114316241</v>
      </c>
      <c r="F126">
        <v>0</v>
      </c>
      <c r="G126" s="16"/>
    </row>
    <row r="127" spans="1:7" x14ac:dyDescent="0.35">
      <c r="A127" s="4">
        <f t="shared" si="10"/>
        <v>2021</v>
      </c>
      <c r="B127" s="4">
        <f t="shared" si="11"/>
        <v>6</v>
      </c>
      <c r="C127" s="13">
        <f>('2020'!E19-'2020'!E7)+'2021'!E7</f>
        <v>111076.62820512822</v>
      </c>
      <c r="D127" s="14">
        <f t="shared" si="13"/>
        <v>3135492.6858974355</v>
      </c>
      <c r="E127" s="25">
        <f t="shared" si="9"/>
        <v>3074.3791971153842</v>
      </c>
      <c r="F127">
        <v>0</v>
      </c>
      <c r="G127" s="16"/>
    </row>
    <row r="128" spans="1:7" x14ac:dyDescent="0.35">
      <c r="A128" s="4">
        <f t="shared" si="10"/>
        <v>2021</v>
      </c>
      <c r="B128" s="4">
        <f t="shared" si="11"/>
        <v>7</v>
      </c>
      <c r="C128" s="13">
        <f>('2020'!E20-'2020'!E8)+'2021'!E8</f>
        <v>117726.78846153847</v>
      </c>
      <c r="D128" s="14">
        <f t="shared" si="13"/>
        <v>3147617.897435898</v>
      </c>
      <c r="E128" s="25">
        <f t="shared" si="9"/>
        <v>3084.1897628205124</v>
      </c>
      <c r="F128">
        <v>0</v>
      </c>
      <c r="G128" s="16"/>
    </row>
    <row r="129" spans="1:7" x14ac:dyDescent="0.35">
      <c r="A129" s="4">
        <f t="shared" si="10"/>
        <v>2021</v>
      </c>
      <c r="B129" s="4">
        <f t="shared" si="11"/>
        <v>8</v>
      </c>
      <c r="C129" s="13">
        <f>('2020'!E21-'2020'!E9)+'2021'!E9</f>
        <v>124376.94871794872</v>
      </c>
      <c r="D129" s="14">
        <f t="shared" si="13"/>
        <v>3159743.108974359</v>
      </c>
      <c r="E129" s="25">
        <f t="shared" si="9"/>
        <v>3094.5545085470085</v>
      </c>
      <c r="F129">
        <v>0</v>
      </c>
      <c r="G129" s="16"/>
    </row>
    <row r="130" spans="1:7" x14ac:dyDescent="0.35">
      <c r="A130" s="4">
        <f t="shared" si="10"/>
        <v>2021</v>
      </c>
      <c r="B130" s="4">
        <f t="shared" si="11"/>
        <v>9</v>
      </c>
      <c r="C130" s="13">
        <f>('2020'!E22-'2020'!E10)+'2021'!E10</f>
        <v>131027.10897435897</v>
      </c>
      <c r="D130" s="14">
        <f t="shared" si="13"/>
        <v>3171868.320512821</v>
      </c>
      <c r="E130" s="25">
        <f t="shared" si="9"/>
        <v>3105.4734342948718</v>
      </c>
      <c r="F130">
        <v>0</v>
      </c>
      <c r="G130" s="16"/>
    </row>
    <row r="131" spans="1:7" x14ac:dyDescent="0.35">
      <c r="A131" s="4">
        <f t="shared" si="10"/>
        <v>2021</v>
      </c>
      <c r="B131" s="4">
        <f t="shared" si="11"/>
        <v>10</v>
      </c>
      <c r="C131" s="13">
        <f>('2020'!E23-'2020'!E11)+'2021'!E11</f>
        <v>137677.26923076925</v>
      </c>
      <c r="D131" s="14">
        <f t="shared" si="13"/>
        <v>3183993.532051282</v>
      </c>
      <c r="E131" s="25">
        <f t="shared" si="9"/>
        <v>3116.9465400641025</v>
      </c>
      <c r="F131">
        <v>0</v>
      </c>
      <c r="G131" s="16"/>
    </row>
    <row r="132" spans="1:7" x14ac:dyDescent="0.35">
      <c r="A132" s="4">
        <f t="shared" si="10"/>
        <v>2021</v>
      </c>
      <c r="B132" s="4">
        <f t="shared" si="11"/>
        <v>11</v>
      </c>
      <c r="C132" s="13">
        <f>('2020'!E24-'2020'!E12)+'2021'!E12</f>
        <v>144327.4294871795</v>
      </c>
      <c r="D132" s="14">
        <f t="shared" si="13"/>
        <v>3196118.7435897444</v>
      </c>
      <c r="E132" s="25">
        <f t="shared" si="9"/>
        <v>3128.9738258547013</v>
      </c>
      <c r="F132">
        <v>0</v>
      </c>
      <c r="G132" s="16"/>
    </row>
    <row r="133" spans="1:7" x14ac:dyDescent="0.35">
      <c r="A133" s="4">
        <f t="shared" si="10"/>
        <v>2021</v>
      </c>
      <c r="B133" s="4">
        <f t="shared" si="11"/>
        <v>12</v>
      </c>
      <c r="C133" s="13">
        <f>('2020'!E25-'2020'!E13)+'2021'!E13</f>
        <v>150977.58974358975</v>
      </c>
      <c r="D133" s="14">
        <f t="shared" si="13"/>
        <v>3208243.955128205</v>
      </c>
      <c r="E133" s="25">
        <f t="shared" si="9"/>
        <v>3141.5552916666666</v>
      </c>
      <c r="F133">
        <v>0</v>
      </c>
      <c r="G133" s="16"/>
    </row>
    <row r="134" spans="1:7" x14ac:dyDescent="0.35">
      <c r="A134" s="4">
        <f t="shared" si="10"/>
        <v>2022</v>
      </c>
      <c r="B134" s="4">
        <f t="shared" si="11"/>
        <v>1</v>
      </c>
      <c r="C134" s="13">
        <f>('2021'!E14-'2021'!E2)+'2022'!E2</f>
        <v>149911.75641025641</v>
      </c>
      <c r="D134" s="14">
        <f t="shared" si="13"/>
        <v>3224778.3846153845</v>
      </c>
      <c r="E134" s="25">
        <f t="shared" si="9"/>
        <v>3154.0479380341881</v>
      </c>
      <c r="F134">
        <v>0</v>
      </c>
      <c r="G134" s="16"/>
    </row>
    <row r="135" spans="1:7" x14ac:dyDescent="0.35">
      <c r="A135" s="4">
        <f t="shared" si="10"/>
        <v>2022</v>
      </c>
      <c r="B135" s="4">
        <f t="shared" si="11"/>
        <v>2</v>
      </c>
      <c r="C135" s="13">
        <f>('2021'!E15-'2021'!E3)+'2022'!E3</f>
        <v>142195.76282051284</v>
      </c>
      <c r="D135" s="14">
        <f t="shared" si="13"/>
        <v>3229187.6025641025</v>
      </c>
      <c r="E135" s="25">
        <f t="shared" si="9"/>
        <v>3165.8975849358981</v>
      </c>
      <c r="F135">
        <v>0</v>
      </c>
      <c r="G135" s="16"/>
    </row>
    <row r="136" spans="1:7" x14ac:dyDescent="0.35">
      <c r="A136" s="4">
        <f t="shared" si="10"/>
        <v>2022</v>
      </c>
      <c r="B136" s="4">
        <f t="shared" si="11"/>
        <v>3</v>
      </c>
      <c r="C136" s="13">
        <f>('2021'!E16-'2021'!E4)+'2022'!E4</f>
        <v>134479.76923076922</v>
      </c>
      <c r="D136" s="14">
        <f t="shared" si="13"/>
        <v>3233596.82051282</v>
      </c>
      <c r="E136" s="25">
        <f t="shared" si="9"/>
        <v>3177.1042323717948</v>
      </c>
      <c r="F136">
        <v>0</v>
      </c>
      <c r="G136" s="16"/>
    </row>
    <row r="137" spans="1:7" x14ac:dyDescent="0.35">
      <c r="A137" s="4">
        <f t="shared" si="10"/>
        <v>2022</v>
      </c>
      <c r="B137" s="4">
        <f t="shared" si="11"/>
        <v>4</v>
      </c>
      <c r="C137" s="13">
        <f>('2021'!E17-'2021'!E5)+'2022'!E5</f>
        <v>126763.77564102564</v>
      </c>
      <c r="D137" s="14">
        <f t="shared" si="13"/>
        <v>3238006.038461538</v>
      </c>
      <c r="E137" s="25">
        <f t="shared" si="9"/>
        <v>3187.6678803418799</v>
      </c>
      <c r="F137">
        <v>0</v>
      </c>
      <c r="G137" s="16"/>
    </row>
    <row r="138" spans="1:7" x14ac:dyDescent="0.35">
      <c r="A138" s="4">
        <f t="shared" si="10"/>
        <v>2022</v>
      </c>
      <c r="B138" s="4">
        <f t="shared" si="11"/>
        <v>5</v>
      </c>
      <c r="C138" s="13">
        <f>('2021'!E18-'2021'!E6)+'2022'!E6</f>
        <v>119047.78205128206</v>
      </c>
      <c r="D138" s="14">
        <f t="shared" si="13"/>
        <v>3242415.2564102565</v>
      </c>
      <c r="E138" s="25">
        <f t="shared" si="9"/>
        <v>3197.5885288461541</v>
      </c>
      <c r="F138">
        <v>0</v>
      </c>
      <c r="G138" s="16"/>
    </row>
    <row r="139" spans="1:7" x14ac:dyDescent="0.35">
      <c r="A139" s="4">
        <f t="shared" si="10"/>
        <v>2022</v>
      </c>
      <c r="B139" s="4">
        <f t="shared" si="11"/>
        <v>6</v>
      </c>
      <c r="C139" s="13">
        <f>('2021'!E19-'2021'!E7)+'2022'!E7</f>
        <v>111331.78846153845</v>
      </c>
      <c r="D139" s="14">
        <f t="shared" si="13"/>
        <v>3246824.474358974</v>
      </c>
      <c r="E139" s="25">
        <f t="shared" si="9"/>
        <v>3206.8661778846154</v>
      </c>
      <c r="F139">
        <v>0</v>
      </c>
      <c r="G139" s="16"/>
    </row>
    <row r="140" spans="1:7" x14ac:dyDescent="0.35">
      <c r="A140" s="4">
        <f t="shared" si="10"/>
        <v>2022</v>
      </c>
      <c r="B140" s="4">
        <f t="shared" si="11"/>
        <v>7</v>
      </c>
      <c r="C140" s="13">
        <f>('2021'!E20-'2021'!E8)+'2022'!E8</f>
        <v>103615.79487179486</v>
      </c>
      <c r="D140" s="14">
        <f t="shared" si="13"/>
        <v>3251233.692307693</v>
      </c>
      <c r="E140" s="25">
        <f t="shared" si="9"/>
        <v>3215.5008274572656</v>
      </c>
      <c r="F140">
        <v>0</v>
      </c>
      <c r="G140" s="16"/>
    </row>
    <row r="141" spans="1:7" x14ac:dyDescent="0.35">
      <c r="A141" s="4">
        <f t="shared" si="10"/>
        <v>2022</v>
      </c>
      <c r="B141" s="4">
        <f t="shared" si="11"/>
        <v>8</v>
      </c>
      <c r="C141" s="13">
        <f>('2021'!E21-'2021'!E9)+'2022'!E9</f>
        <v>95899.801282051281</v>
      </c>
      <c r="D141" s="14">
        <f t="shared" si="13"/>
        <v>3255642.9102564105</v>
      </c>
      <c r="E141" s="25">
        <f t="shared" si="9"/>
        <v>3223.4924775641025</v>
      </c>
      <c r="F141">
        <v>0</v>
      </c>
      <c r="G141" s="16"/>
    </row>
    <row r="142" spans="1:7" x14ac:dyDescent="0.35">
      <c r="A142" s="4">
        <f t="shared" si="10"/>
        <v>2022</v>
      </c>
      <c r="B142" s="4">
        <f t="shared" si="11"/>
        <v>9</v>
      </c>
      <c r="C142" s="13">
        <f>('2021'!E22-'2021'!E10)+'2022'!E10</f>
        <v>88183.807692307688</v>
      </c>
      <c r="D142" s="14">
        <f t="shared" si="13"/>
        <v>3260052.1282051285</v>
      </c>
      <c r="E142" s="25">
        <f t="shared" ref="E142:E205" si="14">AVERAGE(D131:D142)/1000</f>
        <v>3230.8411282051279</v>
      </c>
      <c r="F142">
        <v>0</v>
      </c>
      <c r="G142" s="16"/>
    </row>
    <row r="143" spans="1:7" x14ac:dyDescent="0.35">
      <c r="A143" s="4">
        <f t="shared" ref="A143:A206" si="15">A131+1</f>
        <v>2022</v>
      </c>
      <c r="B143" s="4">
        <f t="shared" ref="B143:B206" si="16">B131</f>
        <v>10</v>
      </c>
      <c r="C143" s="13">
        <f>('2021'!E23-'2021'!E11)+'2022'!E11</f>
        <v>80467.814102564094</v>
      </c>
      <c r="D143" s="14">
        <f t="shared" si="13"/>
        <v>3264461.346153846</v>
      </c>
      <c r="E143" s="25">
        <f t="shared" si="14"/>
        <v>3237.5467793803418</v>
      </c>
      <c r="F143">
        <v>0</v>
      </c>
      <c r="G143" s="16"/>
    </row>
    <row r="144" spans="1:7" x14ac:dyDescent="0.35">
      <c r="A144" s="4">
        <f t="shared" si="15"/>
        <v>2022</v>
      </c>
      <c r="B144" s="4">
        <f t="shared" si="16"/>
        <v>11</v>
      </c>
      <c r="C144" s="13">
        <f>('2021'!E24-'2021'!E12)+'2022'!E12</f>
        <v>72751.820512820501</v>
      </c>
      <c r="D144" s="14">
        <f t="shared" si="13"/>
        <v>3268870.5641025649</v>
      </c>
      <c r="E144" s="25">
        <f t="shared" si="14"/>
        <v>3243.6094310897438</v>
      </c>
      <c r="F144">
        <v>0</v>
      </c>
      <c r="G144" s="16"/>
    </row>
    <row r="145" spans="1:7" x14ac:dyDescent="0.35">
      <c r="A145" s="4">
        <f t="shared" si="15"/>
        <v>2022</v>
      </c>
      <c r="B145" s="4">
        <f t="shared" si="16"/>
        <v>12</v>
      </c>
      <c r="C145" s="13">
        <f>('2021'!E25-'2021'!E13)+'2022'!E13</f>
        <v>65035.826923076915</v>
      </c>
      <c r="D145" s="14">
        <f t="shared" si="13"/>
        <v>3273279.782051282</v>
      </c>
      <c r="E145" s="25">
        <f t="shared" si="14"/>
        <v>3249.0290833333333</v>
      </c>
      <c r="F145">
        <v>0</v>
      </c>
      <c r="G145" s="16"/>
    </row>
    <row r="146" spans="1:7" x14ac:dyDescent="0.35">
      <c r="A146" s="4">
        <f t="shared" si="15"/>
        <v>2023</v>
      </c>
      <c r="B146" s="4">
        <f t="shared" si="16"/>
        <v>1</v>
      </c>
      <c r="C146" s="13">
        <f>('2022'!E14-'2022'!E2)+'2023'!E2</f>
        <v>145852.93589743591</v>
      </c>
      <c r="D146" s="14">
        <f t="shared" si="13"/>
        <v>3370631.3205128205</v>
      </c>
      <c r="E146" s="25">
        <f t="shared" si="14"/>
        <v>3261.1834946581198</v>
      </c>
      <c r="F146">
        <v>0</v>
      </c>
      <c r="G146" s="16"/>
    </row>
    <row r="147" spans="1:7" x14ac:dyDescent="0.35">
      <c r="A147" s="4">
        <f t="shared" si="15"/>
        <v>2023</v>
      </c>
      <c r="B147" s="4">
        <f t="shared" si="16"/>
        <v>2</v>
      </c>
      <c r="C147" s="13">
        <f>('2022'!E15-'2022'!E3)+'2023'!E3</f>
        <v>234386.03846153847</v>
      </c>
      <c r="D147" s="14">
        <f t="shared" si="13"/>
        <v>3463573.641025641</v>
      </c>
      <c r="E147" s="25">
        <f t="shared" si="14"/>
        <v>3280.7156645299146</v>
      </c>
      <c r="F147">
        <v>0</v>
      </c>
      <c r="G147" s="16"/>
    </row>
    <row r="148" spans="1:7" x14ac:dyDescent="0.35">
      <c r="A148" s="4">
        <f t="shared" si="15"/>
        <v>2023</v>
      </c>
      <c r="B148" s="4">
        <f t="shared" si="16"/>
        <v>3</v>
      </c>
      <c r="C148" s="13">
        <f>('2022'!E16-'2022'!E4)+'2023'!E4</f>
        <v>322919.14102564106</v>
      </c>
      <c r="D148" s="14">
        <f t="shared" si="13"/>
        <v>3556515.961538461</v>
      </c>
      <c r="E148" s="25">
        <f t="shared" si="14"/>
        <v>3307.6255929487183</v>
      </c>
      <c r="F148">
        <v>0</v>
      </c>
      <c r="G148" s="16"/>
    </row>
    <row r="149" spans="1:7" x14ac:dyDescent="0.35">
      <c r="A149" s="4">
        <f t="shared" si="15"/>
        <v>2023</v>
      </c>
      <c r="B149" s="4">
        <f t="shared" si="16"/>
        <v>4</v>
      </c>
      <c r="C149" s="13">
        <f>('2022'!E17-'2022'!E5)+'2023'!E5</f>
        <v>411452.24358974362</v>
      </c>
      <c r="D149" s="14">
        <f t="shared" si="13"/>
        <v>3649458.2820512815</v>
      </c>
      <c r="E149" s="25">
        <f t="shared" si="14"/>
        <v>3341.9132799145295</v>
      </c>
      <c r="F149">
        <v>0</v>
      </c>
      <c r="G149" s="16"/>
    </row>
    <row r="150" spans="1:7" x14ac:dyDescent="0.35">
      <c r="A150" s="4">
        <f t="shared" si="15"/>
        <v>2023</v>
      </c>
      <c r="B150" s="4">
        <f t="shared" si="16"/>
        <v>5</v>
      </c>
      <c r="C150" s="13">
        <f>('2022'!E18-'2022'!E6)+'2023'!E6</f>
        <v>499985.34615384624</v>
      </c>
      <c r="D150" s="14">
        <f t="shared" si="13"/>
        <v>3742400.602564103</v>
      </c>
      <c r="E150" s="25">
        <f t="shared" si="14"/>
        <v>3383.57872542735</v>
      </c>
      <c r="F150">
        <v>0</v>
      </c>
      <c r="G150" s="16"/>
    </row>
    <row r="151" spans="1:7" x14ac:dyDescent="0.35">
      <c r="A151" s="4">
        <f t="shared" si="15"/>
        <v>2023</v>
      </c>
      <c r="B151" s="4">
        <f t="shared" si="16"/>
        <v>6</v>
      </c>
      <c r="C151" s="13">
        <f>('2022'!E19-'2022'!E7)+'2023'!E7</f>
        <v>588518.44871794875</v>
      </c>
      <c r="D151" s="14">
        <f t="shared" si="13"/>
        <v>3835342.923076923</v>
      </c>
      <c r="E151" s="25">
        <f t="shared" si="14"/>
        <v>3432.6219294871794</v>
      </c>
      <c r="F151">
        <v>0</v>
      </c>
      <c r="G151" s="16"/>
    </row>
    <row r="152" spans="1:7" x14ac:dyDescent="0.35">
      <c r="A152" s="4">
        <f t="shared" si="15"/>
        <v>2023</v>
      </c>
      <c r="B152" s="4">
        <f t="shared" si="16"/>
        <v>7</v>
      </c>
      <c r="C152" s="13">
        <f>('2022'!E20-'2022'!E8)+'2023'!E8</f>
        <v>677051.55128205149</v>
      </c>
      <c r="D152" s="14">
        <f t="shared" si="13"/>
        <v>3928285.2435897444</v>
      </c>
      <c r="E152" s="25">
        <f t="shared" si="14"/>
        <v>3489.0428920940167</v>
      </c>
      <c r="F152">
        <v>0</v>
      </c>
      <c r="G152" s="16"/>
    </row>
    <row r="153" spans="1:7" x14ac:dyDescent="0.35">
      <c r="A153" s="4">
        <f t="shared" si="15"/>
        <v>2023</v>
      </c>
      <c r="B153" s="4">
        <f t="shared" si="16"/>
        <v>8</v>
      </c>
      <c r="C153" s="13">
        <f>('2022'!E21-'2022'!E9)+'2023'!E9</f>
        <v>765584.65384615387</v>
      </c>
      <c r="D153" s="14">
        <f t="shared" si="13"/>
        <v>4021227.5641025645</v>
      </c>
      <c r="E153" s="25">
        <f t="shared" si="14"/>
        <v>3552.8416132478633</v>
      </c>
      <c r="F153">
        <v>0</v>
      </c>
      <c r="G153" s="16"/>
    </row>
    <row r="154" spans="1:7" x14ac:dyDescent="0.35">
      <c r="A154" s="4">
        <f t="shared" si="15"/>
        <v>2023</v>
      </c>
      <c r="B154" s="4">
        <f t="shared" si="16"/>
        <v>9</v>
      </c>
      <c r="C154" s="13">
        <f>('2022'!E22-'2022'!E10)+'2023'!E10</f>
        <v>854117.75641025649</v>
      </c>
      <c r="D154" s="14">
        <f t="shared" si="13"/>
        <v>4114169.884615385</v>
      </c>
      <c r="E154" s="25">
        <f t="shared" si="14"/>
        <v>3624.0180929487178</v>
      </c>
      <c r="F154">
        <v>0</v>
      </c>
      <c r="G154" s="16"/>
    </row>
    <row r="155" spans="1:7" x14ac:dyDescent="0.35">
      <c r="A155" s="4">
        <f t="shared" si="15"/>
        <v>2023</v>
      </c>
      <c r="B155" s="4">
        <f t="shared" si="16"/>
        <v>10</v>
      </c>
      <c r="C155" s="13">
        <f>('2022'!E23-'2022'!E11)+'2023'!E11</f>
        <v>942650.85897435911</v>
      </c>
      <c r="D155" s="14">
        <f t="shared" si="13"/>
        <v>4207112.205128205</v>
      </c>
      <c r="E155" s="25">
        <f t="shared" si="14"/>
        <v>3702.5723311965817</v>
      </c>
      <c r="F155">
        <v>0</v>
      </c>
      <c r="G155" s="16"/>
    </row>
    <row r="156" spans="1:7" x14ac:dyDescent="0.35">
      <c r="A156" s="4">
        <f t="shared" si="15"/>
        <v>2023</v>
      </c>
      <c r="B156" s="4">
        <f t="shared" si="16"/>
        <v>11</v>
      </c>
      <c r="C156" s="13">
        <f>('2022'!E24-'2022'!E12)+'2023'!E12</f>
        <v>1031183.9615384615</v>
      </c>
      <c r="D156" s="14">
        <f t="shared" si="13"/>
        <v>4300054.525641026</v>
      </c>
      <c r="E156" s="25">
        <f t="shared" si="14"/>
        <v>3788.5043279914535</v>
      </c>
      <c r="F156">
        <v>0</v>
      </c>
      <c r="G156" s="16"/>
    </row>
    <row r="157" spans="1:7" x14ac:dyDescent="0.35">
      <c r="A157" s="4">
        <f t="shared" si="15"/>
        <v>2023</v>
      </c>
      <c r="B157" s="4">
        <f t="shared" si="16"/>
        <v>12</v>
      </c>
      <c r="C157" s="13">
        <f>('2022'!E25-'2022'!E13)+'2023'!E13</f>
        <v>1119717.0641025642</v>
      </c>
      <c r="D157" s="14">
        <f t="shared" si="13"/>
        <v>4392996.846153846</v>
      </c>
      <c r="E157" s="25">
        <f t="shared" si="14"/>
        <v>3881.8140833333341</v>
      </c>
      <c r="F157">
        <v>0</v>
      </c>
      <c r="G157" s="16"/>
    </row>
    <row r="158" spans="1:7" x14ac:dyDescent="0.35">
      <c r="A158" s="4">
        <f t="shared" si="15"/>
        <v>2024</v>
      </c>
      <c r="B158" s="4">
        <f t="shared" si="16"/>
        <v>1</v>
      </c>
      <c r="C158" s="13">
        <f>('2023'!E14-'2023'!E2)+'2024'!E2</f>
        <v>1134783.5256410257</v>
      </c>
      <c r="D158" s="14">
        <f t="shared" si="13"/>
        <v>4505414.846153846</v>
      </c>
      <c r="E158" s="25">
        <f t="shared" si="14"/>
        <v>3976.3793771367523</v>
      </c>
      <c r="F158">
        <v>0</v>
      </c>
      <c r="G158" s="16"/>
    </row>
    <row r="159" spans="1:7" x14ac:dyDescent="0.35">
      <c r="A159" s="4">
        <f t="shared" si="15"/>
        <v>2024</v>
      </c>
      <c r="B159" s="4">
        <f t="shared" si="16"/>
        <v>2</v>
      </c>
      <c r="C159" s="13">
        <f>('2023'!E15-'2023'!E3)+'2024'!E3</f>
        <v>1061316.8846153847</v>
      </c>
      <c r="D159" s="14">
        <f t="shared" si="13"/>
        <v>4524890.525641026</v>
      </c>
      <c r="E159" s="25">
        <f t="shared" si="14"/>
        <v>4064.8224508547005</v>
      </c>
      <c r="F159">
        <v>0</v>
      </c>
      <c r="G159" s="16"/>
    </row>
    <row r="160" spans="1:7" x14ac:dyDescent="0.35">
      <c r="A160" s="4">
        <f t="shared" si="15"/>
        <v>2024</v>
      </c>
      <c r="B160" s="4">
        <f t="shared" si="16"/>
        <v>3</v>
      </c>
      <c r="C160" s="13">
        <f>('2023'!E16-'2023'!E4)+'2024'!E4</f>
        <v>987850.24358974374</v>
      </c>
      <c r="D160" s="14">
        <f t="shared" si="13"/>
        <v>4544366.205128205</v>
      </c>
      <c r="E160" s="25">
        <f t="shared" si="14"/>
        <v>4147.1433044871801</v>
      </c>
      <c r="F160">
        <v>0</v>
      </c>
      <c r="G160" s="16"/>
    </row>
    <row r="161" spans="1:7" x14ac:dyDescent="0.35">
      <c r="A161" s="4">
        <f t="shared" si="15"/>
        <v>2024</v>
      </c>
      <c r="B161" s="4">
        <f t="shared" si="16"/>
        <v>4</v>
      </c>
      <c r="C161" s="13">
        <f>('2023'!E17-'2023'!E5)+'2024'!E5</f>
        <v>914383.60256410274</v>
      </c>
      <c r="D161" s="14">
        <f t="shared" si="13"/>
        <v>4563841.884615384</v>
      </c>
      <c r="E161" s="25">
        <f t="shared" si="14"/>
        <v>4223.3419380341893</v>
      </c>
      <c r="F161">
        <v>0</v>
      </c>
      <c r="G161" s="16"/>
    </row>
    <row r="162" spans="1:7" x14ac:dyDescent="0.35">
      <c r="A162" s="4">
        <f t="shared" si="15"/>
        <v>2024</v>
      </c>
      <c r="B162" s="4">
        <f t="shared" si="16"/>
        <v>5</v>
      </c>
      <c r="C162" s="13">
        <f>('2023'!E18-'2023'!E6)+'2024'!E6</f>
        <v>840916.9615384615</v>
      </c>
      <c r="D162" s="14">
        <f t="shared" si="13"/>
        <v>4583317.564102564</v>
      </c>
      <c r="E162" s="25">
        <f t="shared" si="14"/>
        <v>4293.4183514957267</v>
      </c>
      <c r="F162">
        <v>0</v>
      </c>
      <c r="G162" s="16"/>
    </row>
    <row r="163" spans="1:7" x14ac:dyDescent="0.35">
      <c r="A163" s="4">
        <f t="shared" si="15"/>
        <v>2024</v>
      </c>
      <c r="B163" s="4">
        <f t="shared" si="16"/>
        <v>6</v>
      </c>
      <c r="C163" s="13">
        <f>('2023'!E19-'2023'!E7)+'2024'!E7</f>
        <v>767450.3205128205</v>
      </c>
      <c r="D163" s="14">
        <f t="shared" si="13"/>
        <v>4602793.243589744</v>
      </c>
      <c r="E163" s="25">
        <f t="shared" si="14"/>
        <v>4357.372544871796</v>
      </c>
      <c r="F163">
        <v>0</v>
      </c>
      <c r="G163" s="16"/>
    </row>
    <row r="164" spans="1:7" x14ac:dyDescent="0.35">
      <c r="A164" s="4">
        <f t="shared" si="15"/>
        <v>2024</v>
      </c>
      <c r="B164" s="4">
        <f t="shared" si="16"/>
        <v>7</v>
      </c>
      <c r="C164" s="13">
        <f>('2023'!E20-'2023'!E8)+'2024'!E8</f>
        <v>693983.67948717938</v>
      </c>
      <c r="D164" s="14">
        <f t="shared" si="13"/>
        <v>4622268.9230769239</v>
      </c>
      <c r="E164" s="25">
        <f t="shared" si="14"/>
        <v>4415.2045181623926</v>
      </c>
      <c r="F164">
        <v>0</v>
      </c>
      <c r="G164" s="16"/>
    </row>
    <row r="165" spans="1:7" x14ac:dyDescent="0.35">
      <c r="A165" s="4">
        <f t="shared" si="15"/>
        <v>2024</v>
      </c>
      <c r="B165" s="4">
        <f t="shared" si="16"/>
        <v>8</v>
      </c>
      <c r="C165" s="13">
        <f>('2023'!E21-'2023'!E9)+'2024'!E9</f>
        <v>620517.0384615385</v>
      </c>
      <c r="D165" s="14">
        <f t="shared" si="13"/>
        <v>4641744.602564103</v>
      </c>
      <c r="E165" s="25">
        <f t="shared" si="14"/>
        <v>4466.9142713675219</v>
      </c>
      <c r="F165">
        <v>0</v>
      </c>
      <c r="G165" s="16"/>
    </row>
    <row r="166" spans="1:7" x14ac:dyDescent="0.35">
      <c r="A166" s="4">
        <f t="shared" si="15"/>
        <v>2024</v>
      </c>
      <c r="B166" s="4">
        <f t="shared" si="16"/>
        <v>9</v>
      </c>
      <c r="C166" s="13">
        <f>('2023'!E22-'2023'!E10)+'2024'!E10</f>
        <v>547050.39743589738</v>
      </c>
      <c r="D166" s="14">
        <f t="shared" si="13"/>
        <v>4661220.282051282</v>
      </c>
      <c r="E166" s="25">
        <f t="shared" si="14"/>
        <v>4512.5018044871795</v>
      </c>
      <c r="F166">
        <v>0</v>
      </c>
      <c r="G166" s="16"/>
    </row>
    <row r="167" spans="1:7" x14ac:dyDescent="0.35">
      <c r="A167" s="4">
        <f t="shared" si="15"/>
        <v>2024</v>
      </c>
      <c r="B167" s="4">
        <f t="shared" si="16"/>
        <v>10</v>
      </c>
      <c r="C167" s="13">
        <f>('2023'!E23-'2023'!E11)+'2024'!E11</f>
        <v>473583.75641025638</v>
      </c>
      <c r="D167" s="14">
        <f t="shared" si="13"/>
        <v>4680695.961538461</v>
      </c>
      <c r="E167" s="25">
        <f t="shared" si="14"/>
        <v>4551.9671175213671</v>
      </c>
      <c r="F167">
        <v>0</v>
      </c>
      <c r="G167" s="16"/>
    </row>
    <row r="168" spans="1:7" x14ac:dyDescent="0.35">
      <c r="A168" s="4">
        <f t="shared" si="15"/>
        <v>2024</v>
      </c>
      <c r="B168" s="4">
        <f t="shared" si="16"/>
        <v>11</v>
      </c>
      <c r="C168" s="13">
        <f>('2023'!E24-'2023'!E12)+'2024'!E12</f>
        <v>400117.11538461549</v>
      </c>
      <c r="D168" s="14">
        <f t="shared" si="13"/>
        <v>4700171.6410256419</v>
      </c>
      <c r="E168" s="25">
        <f t="shared" si="14"/>
        <v>4585.3102104700847</v>
      </c>
      <c r="F168" s="10">
        <f>(D168-$D$167)/1000</f>
        <v>19.475679487180898</v>
      </c>
      <c r="G168" s="16"/>
    </row>
    <row r="169" spans="1:7" x14ac:dyDescent="0.35">
      <c r="A169" s="4">
        <f t="shared" si="15"/>
        <v>2024</v>
      </c>
      <c r="B169" s="4">
        <f t="shared" si="16"/>
        <v>12</v>
      </c>
      <c r="C169" s="13">
        <f>('2023'!E25-'2023'!E13)+'2024'!E13</f>
        <v>326650.47435897437</v>
      </c>
      <c r="D169" s="14">
        <f t="shared" si="13"/>
        <v>4719647.32051282</v>
      </c>
      <c r="E169" s="25">
        <f t="shared" si="14"/>
        <v>4612.5310833333333</v>
      </c>
      <c r="F169" s="10">
        <f t="shared" ref="F169:F232" si="17">(D169-$D$167)/1000</f>
        <v>38.951358974358996</v>
      </c>
      <c r="G169" s="16"/>
    </row>
    <row r="170" spans="1:7" x14ac:dyDescent="0.35">
      <c r="A170" s="4">
        <f t="shared" si="15"/>
        <v>2025</v>
      </c>
      <c r="B170" s="4">
        <f t="shared" si="16"/>
        <v>1</v>
      </c>
      <c r="C170" s="13">
        <f>('2024'!E14-'2024'!E2)+'2025'!E2</f>
        <v>264645.43589743593</v>
      </c>
      <c r="D170" s="14">
        <f t="shared" si="13"/>
        <v>4770060.282051282</v>
      </c>
      <c r="E170" s="25">
        <f t="shared" si="14"/>
        <v>4634.5848696581197</v>
      </c>
      <c r="F170" s="10">
        <f t="shared" si="17"/>
        <v>89.364320512820967</v>
      </c>
      <c r="G170" s="16"/>
    </row>
    <row r="171" spans="1:7" x14ac:dyDescent="0.35">
      <c r="A171" s="4">
        <f t="shared" si="15"/>
        <v>2025</v>
      </c>
      <c r="B171" s="4">
        <f t="shared" si="16"/>
        <v>2</v>
      </c>
      <c r="C171" s="13">
        <f>('2024'!E15-'2024'!E3)+'2025'!E3</f>
        <v>276107.0384615385</v>
      </c>
      <c r="D171" s="14">
        <f t="shared" si="13"/>
        <v>4800997.564102564</v>
      </c>
      <c r="E171" s="25">
        <f t="shared" si="14"/>
        <v>4657.5937895299148</v>
      </c>
      <c r="F171" s="10">
        <f t="shared" si="17"/>
        <v>120.30160256410296</v>
      </c>
      <c r="G171" s="16"/>
    </row>
    <row r="172" spans="1:7" x14ac:dyDescent="0.35">
      <c r="A172" s="4">
        <f t="shared" si="15"/>
        <v>2025</v>
      </c>
      <c r="B172" s="4">
        <f t="shared" si="16"/>
        <v>3</v>
      </c>
      <c r="C172" s="13">
        <f>('2024'!E16-'2024'!E4)+'2025'!E4</f>
        <v>287568.641025641</v>
      </c>
      <c r="D172" s="14">
        <f t="shared" si="13"/>
        <v>4831934.846153846</v>
      </c>
      <c r="E172" s="25">
        <f t="shared" si="14"/>
        <v>4681.5578429487177</v>
      </c>
      <c r="F172" s="10">
        <f t="shared" si="17"/>
        <v>151.23888461538496</v>
      </c>
      <c r="G172" s="16"/>
    </row>
    <row r="173" spans="1:7" x14ac:dyDescent="0.35">
      <c r="A173" s="4">
        <f t="shared" si="15"/>
        <v>2025</v>
      </c>
      <c r="B173" s="4">
        <f t="shared" si="16"/>
        <v>4</v>
      </c>
      <c r="C173" s="13">
        <f>('2024'!E17-'2024'!E5)+'2025'!E5</f>
        <v>299030.24358974362</v>
      </c>
      <c r="D173" s="14">
        <f t="shared" si="13"/>
        <v>4862872.128205128</v>
      </c>
      <c r="E173" s="25">
        <f t="shared" si="14"/>
        <v>4706.4770299145293</v>
      </c>
      <c r="F173" s="10">
        <f t="shared" si="17"/>
        <v>182.17616666666697</v>
      </c>
      <c r="G173" s="16"/>
    </row>
    <row r="174" spans="1:7" x14ac:dyDescent="0.35">
      <c r="A174" s="4">
        <f t="shared" si="15"/>
        <v>2025</v>
      </c>
      <c r="B174" s="4">
        <f t="shared" si="16"/>
        <v>5</v>
      </c>
      <c r="C174" s="13">
        <f>('2024'!E18-'2024'!E6)+'2025'!E6</f>
        <v>310491.84615384619</v>
      </c>
      <c r="D174" s="14">
        <f t="shared" si="13"/>
        <v>4893809.41025641</v>
      </c>
      <c r="E174" s="25">
        <f t="shared" si="14"/>
        <v>4732.3513504273506</v>
      </c>
      <c r="F174" s="10">
        <f t="shared" si="17"/>
        <v>213.11344871794898</v>
      </c>
      <c r="G174" s="16"/>
    </row>
    <row r="175" spans="1:7" x14ac:dyDescent="0.35">
      <c r="A175" s="4">
        <f t="shared" si="15"/>
        <v>2025</v>
      </c>
      <c r="B175" s="4">
        <f t="shared" si="16"/>
        <v>6</v>
      </c>
      <c r="C175" s="13">
        <f>('2024'!E19-'2024'!E7)+'2025'!E7</f>
        <v>321953.44871794875</v>
      </c>
      <c r="D175" s="14">
        <f t="shared" si="13"/>
        <v>4924746.692307693</v>
      </c>
      <c r="E175" s="25">
        <f t="shared" si="14"/>
        <v>4759.1808044871805</v>
      </c>
      <c r="F175" s="10">
        <f t="shared" si="17"/>
        <v>244.0507307692319</v>
      </c>
      <c r="G175" s="16"/>
    </row>
    <row r="176" spans="1:7" x14ac:dyDescent="0.35">
      <c r="A176" s="4">
        <f t="shared" si="15"/>
        <v>2025</v>
      </c>
      <c r="B176" s="4">
        <f t="shared" si="16"/>
        <v>7</v>
      </c>
      <c r="C176" s="13">
        <f>('2024'!E20-'2024'!E8)+'2025'!E8</f>
        <v>333415.05128205131</v>
      </c>
      <c r="D176" s="14">
        <f t="shared" si="13"/>
        <v>4955683.974358975</v>
      </c>
      <c r="E176" s="25">
        <f t="shared" si="14"/>
        <v>4786.9653920940173</v>
      </c>
      <c r="F176" s="10">
        <f t="shared" si="17"/>
        <v>274.98801282051392</v>
      </c>
      <c r="G176" s="16"/>
    </row>
    <row r="177" spans="1:7" x14ac:dyDescent="0.35">
      <c r="A177" s="4">
        <f t="shared" si="15"/>
        <v>2025</v>
      </c>
      <c r="B177" s="4">
        <f t="shared" si="16"/>
        <v>8</v>
      </c>
      <c r="C177" s="13">
        <f>('2024'!E21-'2024'!E9)+'2025'!E9</f>
        <v>344876.65384615387</v>
      </c>
      <c r="D177" s="14">
        <f t="shared" si="13"/>
        <v>4986621.256410257</v>
      </c>
      <c r="E177" s="25">
        <f t="shared" si="14"/>
        <v>4815.7051132478628</v>
      </c>
      <c r="F177" s="10">
        <f t="shared" si="17"/>
        <v>305.92529487179593</v>
      </c>
      <c r="G177" s="16"/>
    </row>
    <row r="178" spans="1:7" x14ac:dyDescent="0.35">
      <c r="A178" s="4">
        <f t="shared" si="15"/>
        <v>2025</v>
      </c>
      <c r="B178" s="4">
        <f t="shared" si="16"/>
        <v>9</v>
      </c>
      <c r="C178" s="13">
        <f>('2024'!E22-'2024'!E10)+'2025'!E10</f>
        <v>356338.25641025649</v>
      </c>
      <c r="D178" s="14">
        <f t="shared" si="13"/>
        <v>5017558.538461538</v>
      </c>
      <c r="E178" s="25">
        <f t="shared" si="14"/>
        <v>4845.3999679487179</v>
      </c>
      <c r="F178" s="10">
        <f t="shared" si="17"/>
        <v>336.86257692307697</v>
      </c>
      <c r="G178" s="16"/>
    </row>
    <row r="179" spans="1:7" x14ac:dyDescent="0.35">
      <c r="A179" s="4">
        <f t="shared" si="15"/>
        <v>2025</v>
      </c>
      <c r="B179" s="4">
        <f t="shared" si="16"/>
        <v>10</v>
      </c>
      <c r="C179" s="13">
        <f>('2024'!E23-'2024'!E11)+'2025'!E11</f>
        <v>367799.858974359</v>
      </c>
      <c r="D179" s="14">
        <f t="shared" si="13"/>
        <v>5048495.82051282</v>
      </c>
      <c r="E179" s="25">
        <f t="shared" si="14"/>
        <v>4876.0499561965808</v>
      </c>
      <c r="F179" s="10">
        <f t="shared" si="17"/>
        <v>367.79985897435898</v>
      </c>
      <c r="G179" s="16"/>
    </row>
    <row r="180" spans="1:7" x14ac:dyDescent="0.35">
      <c r="A180" s="4">
        <f t="shared" si="15"/>
        <v>2025</v>
      </c>
      <c r="B180" s="4">
        <f t="shared" si="16"/>
        <v>11</v>
      </c>
      <c r="C180" s="13">
        <f>('2024'!E24-'2024'!E12)+'2025'!E12</f>
        <v>379261.46153846156</v>
      </c>
      <c r="D180" s="14">
        <f t="shared" si="13"/>
        <v>5079433.1025641039</v>
      </c>
      <c r="E180" s="25">
        <f t="shared" si="14"/>
        <v>4907.6550779914533</v>
      </c>
      <c r="F180" s="10">
        <f t="shared" si="17"/>
        <v>398.73714102564287</v>
      </c>
      <c r="G180" s="16"/>
    </row>
    <row r="181" spans="1:7" x14ac:dyDescent="0.35">
      <c r="A181" s="4">
        <f t="shared" si="15"/>
        <v>2025</v>
      </c>
      <c r="B181" s="4">
        <f t="shared" si="16"/>
        <v>12</v>
      </c>
      <c r="C181" s="13">
        <f>('2024'!E25-'2024'!E13)+'2025'!E13</f>
        <v>390723.06410256412</v>
      </c>
      <c r="D181" s="14">
        <f t="shared" si="13"/>
        <v>5110370.384615384</v>
      </c>
      <c r="E181" s="25">
        <f t="shared" si="14"/>
        <v>4940.2153333333326</v>
      </c>
      <c r="F181" s="10">
        <f t="shared" si="17"/>
        <v>429.67442307692301</v>
      </c>
      <c r="G181" s="16"/>
    </row>
    <row r="182" spans="1:7" x14ac:dyDescent="0.35">
      <c r="A182" s="4">
        <f t="shared" si="15"/>
        <v>2026</v>
      </c>
      <c r="B182" s="4">
        <f t="shared" si="16"/>
        <v>1</v>
      </c>
      <c r="C182" s="13">
        <f>('2025'!E14-'2025'!E2)+'2026'!E2</f>
        <v>401920.77564102563</v>
      </c>
      <c r="D182" s="14">
        <f t="shared" si="13"/>
        <v>5171981.057692308</v>
      </c>
      <c r="E182" s="25">
        <f t="shared" si="14"/>
        <v>4973.708731303419</v>
      </c>
      <c r="F182" s="10">
        <f t="shared" si="17"/>
        <v>491.28509615384695</v>
      </c>
    </row>
    <row r="183" spans="1:7" x14ac:dyDescent="0.35">
      <c r="A183" s="4">
        <f t="shared" si="15"/>
        <v>2026</v>
      </c>
      <c r="B183" s="4">
        <f t="shared" si="16"/>
        <v>2</v>
      </c>
      <c r="C183" s="13">
        <f>('2025'!E15-'2025'!E3)+'2026'!E3</f>
        <v>401656.88461538462</v>
      </c>
      <c r="D183" s="14">
        <f t="shared" si="13"/>
        <v>5202654.448717949</v>
      </c>
      <c r="E183" s="25">
        <f t="shared" si="14"/>
        <v>5007.1801383547008</v>
      </c>
      <c r="F183" s="10">
        <f t="shared" si="17"/>
        <v>521.95848717948797</v>
      </c>
    </row>
    <row r="184" spans="1:7" x14ac:dyDescent="0.35">
      <c r="A184" s="4">
        <f t="shared" si="15"/>
        <v>2026</v>
      </c>
      <c r="B184" s="4">
        <f t="shared" si="16"/>
        <v>3</v>
      </c>
      <c r="C184" s="13">
        <f>('2025'!E16-'2025'!E4)+'2026'!E4</f>
        <v>401392.99358974356</v>
      </c>
      <c r="D184" s="14">
        <f t="shared" si="13"/>
        <v>5233327.83974359</v>
      </c>
      <c r="E184" s="25">
        <f t="shared" si="14"/>
        <v>5040.6295544871791</v>
      </c>
      <c r="F184" s="10">
        <f t="shared" si="17"/>
        <v>552.63187820512894</v>
      </c>
    </row>
    <row r="185" spans="1:7" x14ac:dyDescent="0.35">
      <c r="A185" s="4">
        <f t="shared" si="15"/>
        <v>2026</v>
      </c>
      <c r="B185" s="4">
        <f t="shared" si="16"/>
        <v>4</v>
      </c>
      <c r="C185" s="13">
        <f>('2025'!E17-'2025'!E5)+'2026'!E5</f>
        <v>401129.10256410262</v>
      </c>
      <c r="D185" s="14">
        <f t="shared" si="13"/>
        <v>5264001.230769231</v>
      </c>
      <c r="E185" s="25">
        <f t="shared" si="14"/>
        <v>5074.0569797008548</v>
      </c>
      <c r="F185" s="10">
        <f t="shared" si="17"/>
        <v>583.30526923076991</v>
      </c>
    </row>
    <row r="186" spans="1:7" x14ac:dyDescent="0.35">
      <c r="A186" s="4">
        <f t="shared" si="15"/>
        <v>2026</v>
      </c>
      <c r="B186" s="4">
        <f t="shared" si="16"/>
        <v>5</v>
      </c>
      <c r="C186" s="13">
        <f>('2025'!E18-'2025'!E6)+'2026'!E6</f>
        <v>400865.2115384615</v>
      </c>
      <c r="D186" s="14">
        <f t="shared" ref="D186:D241" si="18">C186+D174</f>
        <v>5294674.621794872</v>
      </c>
      <c r="E186" s="25">
        <f t="shared" si="14"/>
        <v>5107.4624139957268</v>
      </c>
      <c r="F186" s="10">
        <f t="shared" si="17"/>
        <v>613.97866025641099</v>
      </c>
    </row>
    <row r="187" spans="1:7" x14ac:dyDescent="0.35">
      <c r="A187" s="4">
        <f t="shared" si="15"/>
        <v>2026</v>
      </c>
      <c r="B187" s="4">
        <f t="shared" si="16"/>
        <v>6</v>
      </c>
      <c r="C187" s="13">
        <f>('2025'!E19-'2025'!E7)+'2026'!E7</f>
        <v>400601.3205128205</v>
      </c>
      <c r="D187" s="14">
        <f t="shared" si="18"/>
        <v>5325348.0128205139</v>
      </c>
      <c r="E187" s="25">
        <f t="shared" si="14"/>
        <v>5140.8458573717962</v>
      </c>
      <c r="F187" s="10">
        <f t="shared" si="17"/>
        <v>644.65205128205287</v>
      </c>
    </row>
    <row r="188" spans="1:7" x14ac:dyDescent="0.35">
      <c r="A188" s="4">
        <f t="shared" si="15"/>
        <v>2026</v>
      </c>
      <c r="B188" s="4">
        <f t="shared" si="16"/>
        <v>7</v>
      </c>
      <c r="C188" s="13">
        <f>('2025'!E20-'2025'!E8)+'2026'!E8</f>
        <v>400337.4294871795</v>
      </c>
      <c r="D188" s="14">
        <f t="shared" si="18"/>
        <v>5356021.403846154</v>
      </c>
      <c r="E188" s="25">
        <f t="shared" si="14"/>
        <v>5174.2073098290603</v>
      </c>
      <c r="F188" s="10">
        <f t="shared" si="17"/>
        <v>675.32544230769292</v>
      </c>
    </row>
    <row r="189" spans="1:7" x14ac:dyDescent="0.35">
      <c r="A189" s="4">
        <f t="shared" si="15"/>
        <v>2026</v>
      </c>
      <c r="B189" s="4">
        <f t="shared" si="16"/>
        <v>8</v>
      </c>
      <c r="C189" s="13">
        <f>('2025'!E21-'2025'!E9)+'2026'!E9</f>
        <v>400073.5384615385</v>
      </c>
      <c r="D189" s="14">
        <f t="shared" si="18"/>
        <v>5386694.7948717959</v>
      </c>
      <c r="E189" s="25">
        <f t="shared" si="14"/>
        <v>5207.5467713675207</v>
      </c>
      <c r="F189" s="10">
        <f t="shared" si="17"/>
        <v>705.99883333333491</v>
      </c>
    </row>
    <row r="190" spans="1:7" x14ac:dyDescent="0.35">
      <c r="A190" s="4">
        <f t="shared" si="15"/>
        <v>2026</v>
      </c>
      <c r="B190" s="4">
        <f t="shared" si="16"/>
        <v>9</v>
      </c>
      <c r="C190" s="13">
        <f>('2025'!E22-'2025'!E10)+'2026'!E10</f>
        <v>399809.64743589744</v>
      </c>
      <c r="D190" s="14">
        <f t="shared" si="18"/>
        <v>5417368.1858974351</v>
      </c>
      <c r="E190" s="25">
        <f t="shared" si="14"/>
        <v>5240.8642419871794</v>
      </c>
      <c r="F190" s="10">
        <f t="shared" si="17"/>
        <v>736.67222435897406</v>
      </c>
    </row>
    <row r="191" spans="1:7" x14ac:dyDescent="0.35">
      <c r="A191" s="4">
        <f t="shared" si="15"/>
        <v>2026</v>
      </c>
      <c r="B191" s="4">
        <f t="shared" si="16"/>
        <v>10</v>
      </c>
      <c r="C191" s="13">
        <f>('2025'!E23-'2025'!E11)+'2026'!E11</f>
        <v>399545.75641025638</v>
      </c>
      <c r="D191" s="14">
        <f t="shared" si="18"/>
        <v>5448041.5769230761</v>
      </c>
      <c r="E191" s="25">
        <f t="shared" si="14"/>
        <v>5274.1597216880346</v>
      </c>
      <c r="F191" s="10">
        <f t="shared" si="17"/>
        <v>767.34561538461503</v>
      </c>
    </row>
    <row r="192" spans="1:7" x14ac:dyDescent="0.35">
      <c r="A192" s="4">
        <f t="shared" si="15"/>
        <v>2026</v>
      </c>
      <c r="B192" s="4">
        <f t="shared" si="16"/>
        <v>11</v>
      </c>
      <c r="C192" s="13">
        <f>('2025'!E24-'2025'!E12)+'2026'!E12</f>
        <v>399281.86538461538</v>
      </c>
      <c r="D192" s="14">
        <f t="shared" si="18"/>
        <v>5478714.9679487189</v>
      </c>
      <c r="E192" s="25">
        <f t="shared" si="14"/>
        <v>5307.4332104700852</v>
      </c>
      <c r="F192" s="10">
        <f t="shared" si="17"/>
        <v>798.01900641025793</v>
      </c>
    </row>
    <row r="193" spans="1:6" x14ac:dyDescent="0.35">
      <c r="A193" s="4">
        <f t="shared" si="15"/>
        <v>2026</v>
      </c>
      <c r="B193" s="4">
        <f t="shared" si="16"/>
        <v>12</v>
      </c>
      <c r="C193" s="13">
        <f>('2025'!E25-'2025'!E13)+'2026'!E13</f>
        <v>399017.97435897437</v>
      </c>
      <c r="D193" s="14">
        <f t="shared" si="18"/>
        <v>5509388.3589743581</v>
      </c>
      <c r="E193" s="25">
        <f t="shared" si="14"/>
        <v>5340.6847083333341</v>
      </c>
      <c r="F193" s="10">
        <f t="shared" si="17"/>
        <v>828.69239743589708</v>
      </c>
    </row>
    <row r="194" spans="1:6" x14ac:dyDescent="0.35">
      <c r="A194" s="4">
        <f t="shared" si="15"/>
        <v>2027</v>
      </c>
      <c r="B194" s="4">
        <f t="shared" si="16"/>
        <v>1</v>
      </c>
      <c r="C194" s="13">
        <f>('2026'!E14-'2026'!E2)+'2027'!E2</f>
        <v>399725.71153846156</v>
      </c>
      <c r="D194" s="14">
        <f t="shared" si="18"/>
        <v>5571706.7692307699</v>
      </c>
      <c r="E194" s="25">
        <f t="shared" si="14"/>
        <v>5373.9951842948731</v>
      </c>
      <c r="F194" s="10">
        <f t="shared" si="17"/>
        <v>891.01080769230896</v>
      </c>
    </row>
    <row r="195" spans="1:6" x14ac:dyDescent="0.35">
      <c r="A195" s="4">
        <f t="shared" si="15"/>
        <v>2027</v>
      </c>
      <c r="B195" s="4">
        <f t="shared" si="16"/>
        <v>2</v>
      </c>
      <c r="C195" s="13">
        <f>('2026'!E15-'2026'!E3)+'2027'!E3</f>
        <v>400697.33974358969</v>
      </c>
      <c r="D195" s="14">
        <f t="shared" si="18"/>
        <v>5603351.788461539</v>
      </c>
      <c r="E195" s="25">
        <f t="shared" si="14"/>
        <v>5407.3866292735047</v>
      </c>
      <c r="F195" s="10">
        <f t="shared" si="17"/>
        <v>922.65582692307794</v>
      </c>
    </row>
    <row r="196" spans="1:6" x14ac:dyDescent="0.35">
      <c r="A196" s="4">
        <f t="shared" si="15"/>
        <v>2027</v>
      </c>
      <c r="B196" s="4">
        <f t="shared" si="16"/>
        <v>3</v>
      </c>
      <c r="C196" s="13">
        <f>('2026'!E16-'2026'!E4)+'2027'!E4</f>
        <v>401668.96794871794</v>
      </c>
      <c r="D196" s="14">
        <f t="shared" si="18"/>
        <v>5634996.807692308</v>
      </c>
      <c r="E196" s="25">
        <f t="shared" si="14"/>
        <v>5440.8590432692308</v>
      </c>
      <c r="F196" s="10">
        <f t="shared" si="17"/>
        <v>954.30084615384692</v>
      </c>
    </row>
    <row r="197" spans="1:6" x14ac:dyDescent="0.35">
      <c r="A197" s="4">
        <f t="shared" si="15"/>
        <v>2027</v>
      </c>
      <c r="B197" s="4">
        <f t="shared" si="16"/>
        <v>4</v>
      </c>
      <c r="C197" s="13">
        <f>('2026'!E17-'2026'!E5)+'2027'!E5</f>
        <v>402640.59615384613</v>
      </c>
      <c r="D197" s="14">
        <f t="shared" si="18"/>
        <v>5666641.826923077</v>
      </c>
      <c r="E197" s="25">
        <f t="shared" si="14"/>
        <v>5474.4124262820515</v>
      </c>
      <c r="F197" s="10">
        <f t="shared" si="17"/>
        <v>985.94586538461601</v>
      </c>
    </row>
    <row r="198" spans="1:6" x14ac:dyDescent="0.35">
      <c r="A198" s="4">
        <f t="shared" si="15"/>
        <v>2027</v>
      </c>
      <c r="B198" s="4">
        <f t="shared" si="16"/>
        <v>5</v>
      </c>
      <c r="C198" s="13">
        <f>('2026'!E18-'2026'!E6)+'2027'!E6</f>
        <v>403612.22435897437</v>
      </c>
      <c r="D198" s="14">
        <f t="shared" si="18"/>
        <v>5698286.846153846</v>
      </c>
      <c r="E198" s="25">
        <f t="shared" si="14"/>
        <v>5508.0467783119666</v>
      </c>
      <c r="F198" s="10">
        <f t="shared" si="17"/>
        <v>1017.590884615385</v>
      </c>
    </row>
    <row r="199" spans="1:6" x14ac:dyDescent="0.35">
      <c r="A199" s="4">
        <f t="shared" si="15"/>
        <v>2027</v>
      </c>
      <c r="B199" s="4">
        <f t="shared" si="16"/>
        <v>6</v>
      </c>
      <c r="C199" s="13">
        <f>('2026'!E19-'2026'!E7)+'2027'!E7</f>
        <v>404583.8525641025</v>
      </c>
      <c r="D199" s="14">
        <f t="shared" si="18"/>
        <v>5729931.865384616</v>
      </c>
      <c r="E199" s="25">
        <f t="shared" si="14"/>
        <v>5541.7620993589744</v>
      </c>
      <c r="F199" s="10">
        <f t="shared" si="17"/>
        <v>1049.235903846155</v>
      </c>
    </row>
    <row r="200" spans="1:6" x14ac:dyDescent="0.35">
      <c r="A200" s="4">
        <f t="shared" si="15"/>
        <v>2027</v>
      </c>
      <c r="B200" s="4">
        <f t="shared" si="16"/>
        <v>7</v>
      </c>
      <c r="C200" s="13">
        <f>('2026'!E20-'2026'!E8)+'2027'!E8</f>
        <v>405555.48076923075</v>
      </c>
      <c r="D200" s="14">
        <f t="shared" si="18"/>
        <v>5761576.884615385</v>
      </c>
      <c r="E200" s="25">
        <f t="shared" si="14"/>
        <v>5575.5583894230767</v>
      </c>
      <c r="F200" s="10">
        <f t="shared" si="17"/>
        <v>1080.8809230769239</v>
      </c>
    </row>
    <row r="201" spans="1:6" x14ac:dyDescent="0.35">
      <c r="A201" s="4">
        <f t="shared" si="15"/>
        <v>2027</v>
      </c>
      <c r="B201" s="4">
        <f t="shared" si="16"/>
        <v>8</v>
      </c>
      <c r="C201" s="13">
        <f>('2026'!E21-'2026'!E9)+'2027'!E9</f>
        <v>406527.10897435894</v>
      </c>
      <c r="D201" s="14">
        <f t="shared" si="18"/>
        <v>5793221.9038461549</v>
      </c>
      <c r="E201" s="25">
        <f t="shared" si="14"/>
        <v>5609.4356485042745</v>
      </c>
      <c r="F201" s="10">
        <f t="shared" si="17"/>
        <v>1112.5259423076939</v>
      </c>
    </row>
    <row r="202" spans="1:6" x14ac:dyDescent="0.35">
      <c r="A202" s="4">
        <f t="shared" si="15"/>
        <v>2027</v>
      </c>
      <c r="B202" s="4">
        <f t="shared" si="16"/>
        <v>9</v>
      </c>
      <c r="C202" s="13">
        <f>('2026'!E22-'2026'!E10)+'2027'!E10</f>
        <v>407498.73717948713</v>
      </c>
      <c r="D202" s="14">
        <f t="shared" si="18"/>
        <v>5824866.9230769221</v>
      </c>
      <c r="E202" s="25">
        <f t="shared" si="14"/>
        <v>5643.393876602564</v>
      </c>
      <c r="F202" s="10">
        <f t="shared" si="17"/>
        <v>1144.1709615384611</v>
      </c>
    </row>
    <row r="203" spans="1:6" x14ac:dyDescent="0.35">
      <c r="A203" s="4">
        <f t="shared" si="15"/>
        <v>2027</v>
      </c>
      <c r="B203" s="4">
        <f t="shared" si="16"/>
        <v>10</v>
      </c>
      <c r="C203" s="13">
        <f>('2026'!E23-'2026'!E11)+'2027'!E11</f>
        <v>408470.36538461538</v>
      </c>
      <c r="D203" s="14">
        <f t="shared" si="18"/>
        <v>5856511.9423076911</v>
      </c>
      <c r="E203" s="25">
        <f t="shared" si="14"/>
        <v>5677.433073717948</v>
      </c>
      <c r="F203" s="10">
        <f t="shared" si="17"/>
        <v>1175.81598076923</v>
      </c>
    </row>
    <row r="204" spans="1:6" x14ac:dyDescent="0.35">
      <c r="A204" s="4">
        <f t="shared" si="15"/>
        <v>2027</v>
      </c>
      <c r="B204" s="4">
        <f t="shared" si="16"/>
        <v>11</v>
      </c>
      <c r="C204" s="13">
        <f>('2026'!E24-'2026'!E12)+'2027'!E12</f>
        <v>409441.99358974356</v>
      </c>
      <c r="D204" s="14">
        <f t="shared" si="18"/>
        <v>5888156.9615384629</v>
      </c>
      <c r="E204" s="25">
        <f t="shared" si="14"/>
        <v>5711.5532398504274</v>
      </c>
      <c r="F204" s="10">
        <f t="shared" si="17"/>
        <v>1207.4610000000018</v>
      </c>
    </row>
    <row r="205" spans="1:6" x14ac:dyDescent="0.35">
      <c r="A205" s="4">
        <f t="shared" si="15"/>
        <v>2027</v>
      </c>
      <c r="B205" s="4">
        <f t="shared" si="16"/>
        <v>12</v>
      </c>
      <c r="C205" s="13">
        <f>('2026'!E25-'2026'!E13)+'2027'!E13</f>
        <v>410413.62179487175</v>
      </c>
      <c r="D205" s="14">
        <f t="shared" si="18"/>
        <v>5919801.9807692301</v>
      </c>
      <c r="E205" s="25">
        <f t="shared" si="14"/>
        <v>5745.7543749999986</v>
      </c>
      <c r="F205" s="10">
        <f t="shared" si="17"/>
        <v>1239.1060192307691</v>
      </c>
    </row>
    <row r="206" spans="1:6" x14ac:dyDescent="0.35">
      <c r="A206" s="4">
        <f t="shared" si="15"/>
        <v>2028</v>
      </c>
      <c r="B206" s="4">
        <f t="shared" si="16"/>
        <v>1</v>
      </c>
      <c r="C206" s="13">
        <f>('2027'!E14-'2027'!E2)+'2028'!E2</f>
        <v>412604.7115384615</v>
      </c>
      <c r="D206" s="14">
        <f t="shared" si="18"/>
        <v>5984311.4807692319</v>
      </c>
      <c r="E206" s="25">
        <f t="shared" ref="E206:E241" si="19">AVERAGE(D195:D206)/1000</f>
        <v>5780.1381009615388</v>
      </c>
      <c r="F206" s="10">
        <f t="shared" si="17"/>
        <v>1303.6155192307708</v>
      </c>
    </row>
    <row r="207" spans="1:6" x14ac:dyDescent="0.35">
      <c r="A207" s="4">
        <f t="shared" ref="A207:A241" si="20">A195+1</f>
        <v>2028</v>
      </c>
      <c r="B207" s="4">
        <f t="shared" ref="B207:B241" si="21">B195</f>
        <v>2</v>
      </c>
      <c r="C207" s="13">
        <f>('2027'!E15-'2027'!E3)+'2028'!E3</f>
        <v>413824.17307692312</v>
      </c>
      <c r="D207" s="14">
        <f t="shared" si="18"/>
        <v>6017175.961538462</v>
      </c>
      <c r="E207" s="25">
        <f t="shared" si="19"/>
        <v>5814.6234487179481</v>
      </c>
      <c r="F207" s="10">
        <f t="shared" si="17"/>
        <v>1336.4800000000009</v>
      </c>
    </row>
    <row r="208" spans="1:6" x14ac:dyDescent="0.35">
      <c r="A208" s="4">
        <f t="shared" si="20"/>
        <v>2028</v>
      </c>
      <c r="B208" s="4">
        <f t="shared" si="21"/>
        <v>3</v>
      </c>
      <c r="C208" s="13">
        <f>('2027'!E16-'2027'!E4)+'2028'!E4</f>
        <v>415043.63461538462</v>
      </c>
      <c r="D208" s="14">
        <f t="shared" si="18"/>
        <v>6050040.442307693</v>
      </c>
      <c r="E208" s="25">
        <f t="shared" si="19"/>
        <v>5849.210418269231</v>
      </c>
      <c r="F208" s="10">
        <f t="shared" si="17"/>
        <v>1369.344480769232</v>
      </c>
    </row>
    <row r="209" spans="1:6" x14ac:dyDescent="0.35">
      <c r="A209" s="4">
        <f t="shared" si="20"/>
        <v>2028</v>
      </c>
      <c r="B209" s="4">
        <f t="shared" si="21"/>
        <v>4</v>
      </c>
      <c r="C209" s="13">
        <f>('2027'!E17-'2027'!E5)+'2028'!E5</f>
        <v>416263.09615384619</v>
      </c>
      <c r="D209" s="14">
        <f t="shared" si="18"/>
        <v>6082904.923076923</v>
      </c>
      <c r="E209" s="25">
        <f t="shared" si="19"/>
        <v>5883.8990096153848</v>
      </c>
      <c r="F209" s="10">
        <f t="shared" si="17"/>
        <v>1402.2089615384621</v>
      </c>
    </row>
    <row r="210" spans="1:6" x14ac:dyDescent="0.35">
      <c r="A210" s="4">
        <f t="shared" si="20"/>
        <v>2028</v>
      </c>
      <c r="B210" s="4">
        <f t="shared" si="21"/>
        <v>5</v>
      </c>
      <c r="C210" s="13">
        <f>('2027'!E18-'2027'!E6)+'2028'!E6</f>
        <v>417482.55769230775</v>
      </c>
      <c r="D210" s="14">
        <f t="shared" si="18"/>
        <v>6115769.403846154</v>
      </c>
      <c r="E210" s="25">
        <f t="shared" si="19"/>
        <v>5918.6892227564113</v>
      </c>
      <c r="F210" s="10">
        <f t="shared" si="17"/>
        <v>1435.0734423076929</v>
      </c>
    </row>
    <row r="211" spans="1:6" x14ac:dyDescent="0.35">
      <c r="A211" s="4">
        <f t="shared" si="20"/>
        <v>2028</v>
      </c>
      <c r="B211" s="4">
        <f t="shared" si="21"/>
        <v>6</v>
      </c>
      <c r="C211" s="13">
        <f>('2027'!E19-'2027'!E7)+'2028'!E7</f>
        <v>418702.01923076925</v>
      </c>
      <c r="D211" s="14">
        <f t="shared" si="18"/>
        <v>6148633.884615385</v>
      </c>
      <c r="E211" s="25">
        <f t="shared" si="19"/>
        <v>5953.5810576923077</v>
      </c>
      <c r="F211" s="10">
        <f t="shared" si="17"/>
        <v>1467.9379230769239</v>
      </c>
    </row>
    <row r="212" spans="1:6" x14ac:dyDescent="0.35">
      <c r="A212" s="4">
        <f t="shared" si="20"/>
        <v>2028</v>
      </c>
      <c r="B212" s="4">
        <f t="shared" si="21"/>
        <v>7</v>
      </c>
      <c r="C212" s="13">
        <f>('2027'!E20-'2027'!E8)+'2028'!E8</f>
        <v>419921.48076923075</v>
      </c>
      <c r="D212" s="14">
        <f t="shared" si="18"/>
        <v>6181498.365384616</v>
      </c>
      <c r="E212" s="25">
        <f t="shared" si="19"/>
        <v>5988.5745144230768</v>
      </c>
      <c r="F212" s="10">
        <f t="shared" si="17"/>
        <v>1500.8024038461549</v>
      </c>
    </row>
    <row r="213" spans="1:6" x14ac:dyDescent="0.35">
      <c r="A213" s="4">
        <f t="shared" si="20"/>
        <v>2028</v>
      </c>
      <c r="B213" s="4">
        <f t="shared" si="21"/>
        <v>8</v>
      </c>
      <c r="C213" s="13">
        <f>('2027'!E21-'2027'!E9)+'2028'!E9</f>
        <v>421140.94230769231</v>
      </c>
      <c r="D213" s="14">
        <f t="shared" si="18"/>
        <v>6214362.8461538469</v>
      </c>
      <c r="E213" s="25">
        <f t="shared" si="19"/>
        <v>6023.6695929487169</v>
      </c>
      <c r="F213" s="10">
        <f t="shared" si="17"/>
        <v>1533.6668846153859</v>
      </c>
    </row>
    <row r="214" spans="1:6" x14ac:dyDescent="0.35">
      <c r="A214" s="4">
        <f t="shared" si="20"/>
        <v>2028</v>
      </c>
      <c r="B214" s="4">
        <f t="shared" si="21"/>
        <v>9</v>
      </c>
      <c r="C214" s="13">
        <f>('2027'!E22-'2027'!E10)+'2028'!E10</f>
        <v>422360.40384615387</v>
      </c>
      <c r="D214" s="14">
        <f t="shared" si="18"/>
        <v>6247227.3269230761</v>
      </c>
      <c r="E214" s="25">
        <f t="shared" si="19"/>
        <v>6058.8662932692314</v>
      </c>
      <c r="F214" s="10">
        <f t="shared" si="17"/>
        <v>1566.5313653846151</v>
      </c>
    </row>
    <row r="215" spans="1:6" x14ac:dyDescent="0.35">
      <c r="A215" s="4">
        <f t="shared" si="20"/>
        <v>2028</v>
      </c>
      <c r="B215" s="4">
        <f t="shared" si="21"/>
        <v>10</v>
      </c>
      <c r="C215" s="13">
        <f>('2027'!E23-'2027'!E11)+'2028'!E11</f>
        <v>423579.86538461543</v>
      </c>
      <c r="D215" s="14">
        <f t="shared" si="18"/>
        <v>6280091.8076923061</v>
      </c>
      <c r="E215" s="25">
        <f t="shared" si="19"/>
        <v>6094.164615384615</v>
      </c>
      <c r="F215" s="10">
        <f t="shared" si="17"/>
        <v>1599.395846153845</v>
      </c>
    </row>
    <row r="216" spans="1:6" x14ac:dyDescent="0.35">
      <c r="A216" s="4">
        <f t="shared" si="20"/>
        <v>2028</v>
      </c>
      <c r="B216" s="4">
        <f t="shared" si="21"/>
        <v>11</v>
      </c>
      <c r="C216" s="13">
        <f>('2027'!E24-'2027'!E12)+'2028'!E12</f>
        <v>424799.32692307694</v>
      </c>
      <c r="D216" s="14">
        <f t="shared" si="18"/>
        <v>6312956.2884615399</v>
      </c>
      <c r="E216" s="25">
        <f t="shared" si="19"/>
        <v>6129.5645592948722</v>
      </c>
      <c r="F216" s="10">
        <f t="shared" si="17"/>
        <v>1632.2603269230788</v>
      </c>
    </row>
    <row r="217" spans="1:6" x14ac:dyDescent="0.35">
      <c r="A217" s="4">
        <f t="shared" si="20"/>
        <v>2028</v>
      </c>
      <c r="B217" s="4">
        <f t="shared" si="21"/>
        <v>12</v>
      </c>
      <c r="C217" s="13">
        <f>('2027'!E25-'2027'!E13)+'2028'!E13</f>
        <v>426018.7884615385</v>
      </c>
      <c r="D217" s="14">
        <f t="shared" si="18"/>
        <v>6345820.7692307681</v>
      </c>
      <c r="E217" s="25">
        <f t="shared" si="19"/>
        <v>6165.0661250000003</v>
      </c>
      <c r="F217" s="10">
        <f t="shared" si="17"/>
        <v>1665.1248076923071</v>
      </c>
    </row>
    <row r="218" spans="1:6" x14ac:dyDescent="0.35">
      <c r="A218" s="4">
        <f t="shared" si="20"/>
        <v>2029</v>
      </c>
      <c r="B218" s="4">
        <f t="shared" si="21"/>
        <v>1</v>
      </c>
      <c r="C218" s="13">
        <f>('2028'!E14-'2028'!E2)+'2029'!E2</f>
        <v>428624.96153846156</v>
      </c>
      <c r="D218" s="14">
        <f t="shared" si="18"/>
        <v>6412936.4423076939</v>
      </c>
      <c r="E218" s="25">
        <f t="shared" si="19"/>
        <v>6200.7848717948718</v>
      </c>
      <c r="F218" s="10">
        <f t="shared" si="17"/>
        <v>1732.2404807692328</v>
      </c>
    </row>
    <row r="219" spans="1:6" x14ac:dyDescent="0.35">
      <c r="A219" s="4">
        <f t="shared" si="20"/>
        <v>2029</v>
      </c>
      <c r="B219" s="4">
        <f t="shared" si="21"/>
        <v>2</v>
      </c>
      <c r="C219" s="13">
        <f>('2028'!E15-'2028'!E3)+'2029'!E3</f>
        <v>430011.67307692312</v>
      </c>
      <c r="D219" s="14">
        <f t="shared" si="18"/>
        <v>6447187.634615385</v>
      </c>
      <c r="E219" s="25">
        <f t="shared" si="19"/>
        <v>6236.619177884616</v>
      </c>
      <c r="F219" s="10">
        <f t="shared" si="17"/>
        <v>1766.4916730769239</v>
      </c>
    </row>
    <row r="220" spans="1:6" x14ac:dyDescent="0.35">
      <c r="A220" s="4">
        <f t="shared" si="20"/>
        <v>2029</v>
      </c>
      <c r="B220" s="4">
        <f t="shared" si="21"/>
        <v>3</v>
      </c>
      <c r="C220" s="13">
        <f>('2028'!E16-'2028'!E4)+'2029'!E4</f>
        <v>431398.38461538462</v>
      </c>
      <c r="D220" s="14">
        <f t="shared" si="18"/>
        <v>6481438.8269230779</v>
      </c>
      <c r="E220" s="25">
        <f t="shared" si="19"/>
        <v>6272.5690432692309</v>
      </c>
      <c r="F220" s="10">
        <f t="shared" si="17"/>
        <v>1800.7428653846168</v>
      </c>
    </row>
    <row r="221" spans="1:6" x14ac:dyDescent="0.35">
      <c r="A221" s="4">
        <f t="shared" si="20"/>
        <v>2029</v>
      </c>
      <c r="B221" s="4">
        <f t="shared" si="21"/>
        <v>4</v>
      </c>
      <c r="C221" s="13">
        <f>('2028'!E17-'2028'!E5)+'2029'!E5</f>
        <v>432785.09615384613</v>
      </c>
      <c r="D221" s="14">
        <f t="shared" si="18"/>
        <v>6515690.019230769</v>
      </c>
      <c r="E221" s="25">
        <f t="shared" si="19"/>
        <v>6308.6344679487192</v>
      </c>
      <c r="F221" s="10">
        <f t="shared" si="17"/>
        <v>1834.9940576923079</v>
      </c>
    </row>
    <row r="222" spans="1:6" x14ac:dyDescent="0.35">
      <c r="A222" s="4">
        <f t="shared" si="20"/>
        <v>2029</v>
      </c>
      <c r="B222" s="4">
        <f t="shared" si="21"/>
        <v>5</v>
      </c>
      <c r="C222" s="13">
        <f>('2028'!E18-'2028'!E6)+'2029'!E6</f>
        <v>434171.80769230763</v>
      </c>
      <c r="D222" s="14">
        <f t="shared" si="18"/>
        <v>6549941.211538462</v>
      </c>
      <c r="E222" s="25">
        <f t="shared" si="19"/>
        <v>6344.8154519230766</v>
      </c>
      <c r="F222" s="10">
        <f t="shared" si="17"/>
        <v>1869.2452500000009</v>
      </c>
    </row>
    <row r="223" spans="1:6" x14ac:dyDescent="0.35">
      <c r="A223" s="4">
        <f t="shared" si="20"/>
        <v>2029</v>
      </c>
      <c r="B223" s="4">
        <f t="shared" si="21"/>
        <v>6</v>
      </c>
      <c r="C223" s="13">
        <f>('2028'!E19-'2028'!E7)+'2029'!E7</f>
        <v>435558.51923076925</v>
      </c>
      <c r="D223" s="14">
        <f t="shared" si="18"/>
        <v>6584192.403846154</v>
      </c>
      <c r="E223" s="25">
        <f t="shared" si="19"/>
        <v>6381.1119951923092</v>
      </c>
      <c r="F223" s="10">
        <f t="shared" si="17"/>
        <v>1903.4964423076929</v>
      </c>
    </row>
    <row r="224" spans="1:6" x14ac:dyDescent="0.35">
      <c r="A224" s="4">
        <f t="shared" si="20"/>
        <v>2029</v>
      </c>
      <c r="B224" s="4">
        <f t="shared" si="21"/>
        <v>7</v>
      </c>
      <c r="C224" s="13">
        <f>('2028'!E20-'2028'!E8)+'2029'!E8</f>
        <v>436945.23076923075</v>
      </c>
      <c r="D224" s="14">
        <f t="shared" si="18"/>
        <v>6618443.5961538469</v>
      </c>
      <c r="E224" s="25">
        <f t="shared" si="19"/>
        <v>6417.5240977564108</v>
      </c>
      <c r="F224" s="10">
        <f t="shared" si="17"/>
        <v>1937.747634615386</v>
      </c>
    </row>
    <row r="225" spans="1:6" x14ac:dyDescent="0.35">
      <c r="A225" s="4">
        <f t="shared" si="20"/>
        <v>2029</v>
      </c>
      <c r="B225" s="4">
        <f t="shared" si="21"/>
        <v>8</v>
      </c>
      <c r="C225" s="13">
        <f>('2028'!E21-'2028'!E9)+'2029'!E9</f>
        <v>438331.94230769231</v>
      </c>
      <c r="D225" s="14">
        <f t="shared" si="18"/>
        <v>6652694.788461539</v>
      </c>
      <c r="E225" s="25">
        <f t="shared" si="19"/>
        <v>6454.0517596153841</v>
      </c>
      <c r="F225" s="10">
        <f t="shared" si="17"/>
        <v>1971.998826923078</v>
      </c>
    </row>
    <row r="226" spans="1:6" x14ac:dyDescent="0.35">
      <c r="A226" s="4">
        <f t="shared" si="20"/>
        <v>2029</v>
      </c>
      <c r="B226" s="4">
        <f t="shared" si="21"/>
        <v>9</v>
      </c>
      <c r="C226" s="13">
        <f>('2028'!E22-'2028'!E10)+'2029'!E10</f>
        <v>439718.65384615381</v>
      </c>
      <c r="D226" s="14">
        <f t="shared" si="18"/>
        <v>6686945.9807692301</v>
      </c>
      <c r="E226" s="25">
        <f t="shared" si="19"/>
        <v>6490.6949807692317</v>
      </c>
      <c r="F226" s="10">
        <f t="shared" si="17"/>
        <v>2006.2500192307691</v>
      </c>
    </row>
    <row r="227" spans="1:6" x14ac:dyDescent="0.35">
      <c r="A227" s="4">
        <f t="shared" si="20"/>
        <v>2029</v>
      </c>
      <c r="B227" s="4">
        <f t="shared" si="21"/>
        <v>10</v>
      </c>
      <c r="C227" s="13">
        <f>('2028'!E23-'2028'!E11)+'2029'!E11</f>
        <v>441105.36538461532</v>
      </c>
      <c r="D227" s="14">
        <f t="shared" si="18"/>
        <v>6721197.1730769211</v>
      </c>
      <c r="E227" s="25">
        <f t="shared" si="19"/>
        <v>6527.4537612179492</v>
      </c>
      <c r="F227" s="10">
        <f t="shared" si="17"/>
        <v>2040.5012115384602</v>
      </c>
    </row>
    <row r="228" spans="1:6" x14ac:dyDescent="0.35">
      <c r="A228" s="4">
        <f t="shared" si="20"/>
        <v>2029</v>
      </c>
      <c r="B228" s="4">
        <f t="shared" si="21"/>
        <v>11</v>
      </c>
      <c r="C228" s="13">
        <f>('2028'!E24-'2028'!E12)+'2029'!E12</f>
        <v>442492.07692307694</v>
      </c>
      <c r="D228" s="14">
        <f t="shared" si="18"/>
        <v>6755448.3653846169</v>
      </c>
      <c r="E228" s="25">
        <f t="shared" si="19"/>
        <v>6564.3281009615403</v>
      </c>
      <c r="F228" s="10">
        <f t="shared" si="17"/>
        <v>2074.7524038461556</v>
      </c>
    </row>
    <row r="229" spans="1:6" x14ac:dyDescent="0.35">
      <c r="A229" s="4">
        <f t="shared" si="20"/>
        <v>2029</v>
      </c>
      <c r="B229" s="4">
        <f t="shared" si="21"/>
        <v>12</v>
      </c>
      <c r="C229" s="13">
        <f>('2028'!E25-'2028'!E13)+'2029'!E13</f>
        <v>443878.78846153844</v>
      </c>
      <c r="D229" s="14">
        <f t="shared" si="18"/>
        <v>6789699.5576923061</v>
      </c>
      <c r="E229" s="25">
        <f t="shared" si="19"/>
        <v>6601.3180000000002</v>
      </c>
      <c r="F229" s="10">
        <f t="shared" si="17"/>
        <v>2109.0035961538451</v>
      </c>
    </row>
    <row r="230" spans="1:6" x14ac:dyDescent="0.35">
      <c r="A230" s="4">
        <f t="shared" si="20"/>
        <v>2030</v>
      </c>
      <c r="B230" s="4">
        <f t="shared" si="21"/>
        <v>1</v>
      </c>
      <c r="C230" s="13">
        <f>('2029'!E14-'2029'!E2)+'2030'!E2</f>
        <v>446840.02564102563</v>
      </c>
      <c r="D230" s="14">
        <f t="shared" si="18"/>
        <v>6859776.4679487199</v>
      </c>
      <c r="E230" s="25">
        <f t="shared" si="19"/>
        <v>6638.5546688034192</v>
      </c>
      <c r="F230" s="10">
        <f t="shared" si="17"/>
        <v>2179.0805064102587</v>
      </c>
    </row>
    <row r="231" spans="1:6" x14ac:dyDescent="0.35">
      <c r="A231" s="4">
        <f t="shared" si="20"/>
        <v>2030</v>
      </c>
      <c r="B231" s="4">
        <f t="shared" si="21"/>
        <v>2</v>
      </c>
      <c r="C231" s="13">
        <f>('2029'!E15-'2029'!E3)+'2030'!E3</f>
        <v>448414.55128205125</v>
      </c>
      <c r="D231" s="14">
        <f t="shared" si="18"/>
        <v>6895602.185897436</v>
      </c>
      <c r="E231" s="25">
        <f t="shared" si="19"/>
        <v>6675.9225480769228</v>
      </c>
      <c r="F231" s="10">
        <f t="shared" si="17"/>
        <v>2214.9062243589751</v>
      </c>
    </row>
    <row r="232" spans="1:6" x14ac:dyDescent="0.35">
      <c r="A232" s="4">
        <f t="shared" si="20"/>
        <v>2030</v>
      </c>
      <c r="B232" s="4">
        <f t="shared" si="21"/>
        <v>3</v>
      </c>
      <c r="C232" s="13">
        <f>('2029'!E16-'2029'!E4)+'2030'!E4</f>
        <v>449989.07692307688</v>
      </c>
      <c r="D232" s="14">
        <f t="shared" si="18"/>
        <v>6931427.9038461549</v>
      </c>
      <c r="E232" s="25">
        <f t="shared" si="19"/>
        <v>6713.4216378205128</v>
      </c>
      <c r="F232" s="10">
        <f t="shared" si="17"/>
        <v>2250.7319423076938</v>
      </c>
    </row>
    <row r="233" spans="1:6" x14ac:dyDescent="0.35">
      <c r="A233" s="4">
        <f t="shared" si="20"/>
        <v>2030</v>
      </c>
      <c r="B233" s="4">
        <f t="shared" si="21"/>
        <v>4</v>
      </c>
      <c r="C233" s="13">
        <f>('2029'!E17-'2029'!E5)+'2030'!E5</f>
        <v>451563.6025641025</v>
      </c>
      <c r="D233" s="14">
        <f t="shared" si="18"/>
        <v>6967253.621794872</v>
      </c>
      <c r="E233" s="25">
        <f t="shared" si="19"/>
        <v>6751.0519380341893</v>
      </c>
      <c r="F233" s="10">
        <f t="shared" ref="F233:F241" si="22">(D233-$D$167)/1000</f>
        <v>2286.5576602564111</v>
      </c>
    </row>
    <row r="234" spans="1:6" x14ac:dyDescent="0.35">
      <c r="A234" s="4">
        <f t="shared" si="20"/>
        <v>2030</v>
      </c>
      <c r="B234" s="4">
        <f t="shared" si="21"/>
        <v>5</v>
      </c>
      <c r="C234" s="13">
        <f>('2029'!E18-'2029'!E6)+'2030'!E6</f>
        <v>453138.12820512825</v>
      </c>
      <c r="D234" s="14">
        <f t="shared" si="18"/>
        <v>7003079.33974359</v>
      </c>
      <c r="E234" s="25">
        <f t="shared" si="19"/>
        <v>6788.8134487179486</v>
      </c>
      <c r="F234" s="10">
        <f t="shared" si="22"/>
        <v>2322.3833782051288</v>
      </c>
    </row>
    <row r="235" spans="1:6" x14ac:dyDescent="0.35">
      <c r="A235" s="4">
        <f t="shared" si="20"/>
        <v>2030</v>
      </c>
      <c r="B235" s="4">
        <f t="shared" si="21"/>
        <v>6</v>
      </c>
      <c r="C235" s="13">
        <f>('2029'!E19-'2029'!E7)+'2030'!E7</f>
        <v>454712.65384615387</v>
      </c>
      <c r="D235" s="14">
        <f t="shared" si="18"/>
        <v>7038905.057692308</v>
      </c>
      <c r="E235" s="25">
        <f t="shared" si="19"/>
        <v>6826.7061698717935</v>
      </c>
      <c r="F235" s="10">
        <f t="shared" si="22"/>
        <v>2358.209096153847</v>
      </c>
    </row>
    <row r="236" spans="1:6" x14ac:dyDescent="0.35">
      <c r="A236" s="4">
        <f t="shared" si="20"/>
        <v>2030</v>
      </c>
      <c r="B236" s="4">
        <f t="shared" si="21"/>
        <v>7</v>
      </c>
      <c r="C236" s="13">
        <f>('2029'!E20-'2029'!E8)+'2030'!E8</f>
        <v>456287.1794871795</v>
      </c>
      <c r="D236" s="14">
        <f t="shared" si="18"/>
        <v>7074730.775641026</v>
      </c>
      <c r="E236" s="25">
        <f t="shared" si="19"/>
        <v>6864.7301014957247</v>
      </c>
      <c r="F236" s="10">
        <f t="shared" si="22"/>
        <v>2394.0348141025647</v>
      </c>
    </row>
    <row r="237" spans="1:6" x14ac:dyDescent="0.35">
      <c r="A237" s="4">
        <f t="shared" si="20"/>
        <v>2030</v>
      </c>
      <c r="B237" s="4">
        <f t="shared" si="21"/>
        <v>8</v>
      </c>
      <c r="C237" s="13">
        <f>('2029'!E21-'2029'!E9)+'2030'!E9</f>
        <v>457861.70512820513</v>
      </c>
      <c r="D237" s="14">
        <f t="shared" si="18"/>
        <v>7110556.493589744</v>
      </c>
      <c r="E237" s="25">
        <f t="shared" si="19"/>
        <v>6902.8852435897443</v>
      </c>
      <c r="F237" s="10">
        <f t="shared" si="22"/>
        <v>2429.8605320512829</v>
      </c>
    </row>
    <row r="238" spans="1:6" x14ac:dyDescent="0.35">
      <c r="A238" s="4">
        <f t="shared" si="20"/>
        <v>2030</v>
      </c>
      <c r="B238" s="4">
        <f t="shared" si="21"/>
        <v>9</v>
      </c>
      <c r="C238" s="13">
        <f>('2029'!E22-'2029'!E10)+'2030'!E10</f>
        <v>459436.23076923075</v>
      </c>
      <c r="D238" s="14">
        <f t="shared" si="18"/>
        <v>7146382.211538461</v>
      </c>
      <c r="E238" s="25">
        <f t="shared" si="19"/>
        <v>6941.1715961538466</v>
      </c>
      <c r="F238" s="10">
        <f t="shared" si="22"/>
        <v>2465.6862500000002</v>
      </c>
    </row>
    <row r="239" spans="1:6" x14ac:dyDescent="0.35">
      <c r="A239" s="4">
        <f t="shared" si="20"/>
        <v>2030</v>
      </c>
      <c r="B239" s="4">
        <f t="shared" si="21"/>
        <v>10</v>
      </c>
      <c r="C239" s="13">
        <f>('2029'!E23-'2029'!E11)+'2030'!E11</f>
        <v>461010.75641025644</v>
      </c>
      <c r="D239" s="14">
        <f t="shared" si="18"/>
        <v>7182207.9294871772</v>
      </c>
      <c r="E239" s="25">
        <f t="shared" si="19"/>
        <v>6979.5891591880345</v>
      </c>
      <c r="F239" s="10">
        <f t="shared" si="22"/>
        <v>2501.5119679487161</v>
      </c>
    </row>
    <row r="240" spans="1:6" x14ac:dyDescent="0.35">
      <c r="A240" s="4">
        <f t="shared" si="20"/>
        <v>2030</v>
      </c>
      <c r="B240" s="4">
        <f t="shared" si="21"/>
        <v>11</v>
      </c>
      <c r="C240" s="13">
        <f>('2029'!E24-'2029'!E12)+'2030'!E12</f>
        <v>462585.28205128206</v>
      </c>
      <c r="D240" s="14">
        <f t="shared" si="18"/>
        <v>7218033.6474358989</v>
      </c>
      <c r="E240" s="25">
        <f t="shared" si="19"/>
        <v>7018.1379326923088</v>
      </c>
      <c r="F240" s="10">
        <f t="shared" si="22"/>
        <v>2537.337685897438</v>
      </c>
    </row>
    <row r="241" spans="1:6" x14ac:dyDescent="0.35">
      <c r="A241" s="4">
        <f t="shared" si="20"/>
        <v>2030</v>
      </c>
      <c r="B241" s="4">
        <f t="shared" si="21"/>
        <v>12</v>
      </c>
      <c r="C241" s="13">
        <f>('2029'!E25-'2029'!E13)+'2030'!E13</f>
        <v>464159.80769230769</v>
      </c>
      <c r="D241" s="14">
        <f t="shared" si="18"/>
        <v>7253859.3653846141</v>
      </c>
      <c r="E241" s="25">
        <f t="shared" si="19"/>
        <v>7056.8179166666678</v>
      </c>
      <c r="F241" s="10">
        <f t="shared" si="22"/>
        <v>2573.163403846153</v>
      </c>
    </row>
    <row r="242" spans="1:6" x14ac:dyDescent="0.35">
      <c r="A242" s="4"/>
      <c r="B242" s="4"/>
    </row>
    <row r="243" spans="1:6" x14ac:dyDescent="0.35">
      <c r="A243" s="4"/>
      <c r="B243" s="4"/>
    </row>
    <row r="244" spans="1:6" x14ac:dyDescent="0.35">
      <c r="A244" s="4"/>
      <c r="B244" s="4"/>
    </row>
    <row r="245" spans="1:6" x14ac:dyDescent="0.35">
      <c r="A245" s="4"/>
      <c r="B245" s="4"/>
    </row>
    <row r="246" spans="1:6" x14ac:dyDescent="0.35">
      <c r="A246" s="4"/>
      <c r="B246" s="4"/>
    </row>
    <row r="247" spans="1:6" x14ac:dyDescent="0.35">
      <c r="A247" s="4"/>
      <c r="B247" s="4"/>
    </row>
    <row r="248" spans="1:6" x14ac:dyDescent="0.35">
      <c r="A248" s="4"/>
    </row>
    <row r="249" spans="1:6" x14ac:dyDescent="0.35">
      <c r="A249" s="4"/>
    </row>
    <row r="250" spans="1:6" x14ac:dyDescent="0.35">
      <c r="A250" s="4"/>
    </row>
    <row r="251" spans="1:6" x14ac:dyDescent="0.35">
      <c r="A251" s="4"/>
    </row>
    <row r="252" spans="1:6" x14ac:dyDescent="0.35">
      <c r="A252" s="4"/>
    </row>
    <row r="253" spans="1:6" x14ac:dyDescent="0.35">
      <c r="A253" s="4"/>
    </row>
    <row r="254" spans="1:6" x14ac:dyDescent="0.35">
      <c r="A254" s="4"/>
    </row>
    <row r="255" spans="1:6" x14ac:dyDescent="0.35">
      <c r="A255" s="4"/>
    </row>
    <row r="256" spans="1:6" x14ac:dyDescent="0.35">
      <c r="A256" s="4"/>
    </row>
    <row r="257" spans="1:1" x14ac:dyDescent="0.35">
      <c r="A257" s="4"/>
    </row>
    <row r="258" spans="1:1" x14ac:dyDescent="0.35">
      <c r="A258" s="4"/>
    </row>
    <row r="259" spans="1:1" x14ac:dyDescent="0.35">
      <c r="A259" s="4"/>
    </row>
    <row r="260" spans="1:1" x14ac:dyDescent="0.35">
      <c r="A260" s="4"/>
    </row>
    <row r="261" spans="1:1" x14ac:dyDescent="0.35">
      <c r="A261" s="4"/>
    </row>
    <row r="262" spans="1:1" x14ac:dyDescent="0.35">
      <c r="A262" s="4"/>
    </row>
    <row r="263" spans="1:1" x14ac:dyDescent="0.35">
      <c r="A263" s="4"/>
    </row>
    <row r="264" spans="1:1" x14ac:dyDescent="0.35">
      <c r="A264" s="4"/>
    </row>
    <row r="265" spans="1:1" x14ac:dyDescent="0.35">
      <c r="A265" s="4"/>
    </row>
    <row r="266" spans="1:1" x14ac:dyDescent="0.35">
      <c r="A266" s="4"/>
    </row>
    <row r="267" spans="1:1" x14ac:dyDescent="0.35">
      <c r="A267" s="4"/>
    </row>
    <row r="268" spans="1:1" x14ac:dyDescent="0.35">
      <c r="A268" s="4"/>
    </row>
    <row r="269" spans="1:1" x14ac:dyDescent="0.35">
      <c r="A269" s="4"/>
    </row>
    <row r="270" spans="1:1" x14ac:dyDescent="0.35">
      <c r="A270" s="4"/>
    </row>
    <row r="271" spans="1:1" x14ac:dyDescent="0.35">
      <c r="A271" s="4"/>
    </row>
    <row r="272" spans="1:1" x14ac:dyDescent="0.35">
      <c r="A272" s="4"/>
    </row>
    <row r="273" spans="1:1" x14ac:dyDescent="0.35">
      <c r="A273" s="4"/>
    </row>
    <row r="274" spans="1:1" x14ac:dyDescent="0.35">
      <c r="A274" s="4"/>
    </row>
    <row r="275" spans="1:1" x14ac:dyDescent="0.35">
      <c r="A275" s="4"/>
    </row>
    <row r="276" spans="1:1" x14ac:dyDescent="0.35">
      <c r="A276" s="4"/>
    </row>
    <row r="277" spans="1:1" x14ac:dyDescent="0.35">
      <c r="A277" s="4"/>
    </row>
    <row r="278" spans="1:1" x14ac:dyDescent="0.35">
      <c r="A278" s="4"/>
    </row>
    <row r="279" spans="1:1" x14ac:dyDescent="0.35">
      <c r="A279" s="4"/>
    </row>
    <row r="280" spans="1:1" x14ac:dyDescent="0.35">
      <c r="A280" s="4"/>
    </row>
    <row r="281" spans="1:1" x14ac:dyDescent="0.35">
      <c r="A281" s="4"/>
    </row>
    <row r="282" spans="1:1" x14ac:dyDescent="0.35">
      <c r="A282" s="4"/>
    </row>
    <row r="283" spans="1:1" x14ac:dyDescent="0.35">
      <c r="A283" s="4"/>
    </row>
    <row r="284" spans="1:1" x14ac:dyDescent="0.35">
      <c r="A284" s="4"/>
    </row>
    <row r="285" spans="1:1" x14ac:dyDescent="0.35">
      <c r="A285" s="4"/>
    </row>
    <row r="286" spans="1:1" x14ac:dyDescent="0.35">
      <c r="A286" s="4"/>
    </row>
    <row r="287" spans="1:1" x14ac:dyDescent="0.35">
      <c r="A287" s="4"/>
    </row>
    <row r="288" spans="1:1" x14ac:dyDescent="0.35">
      <c r="A288" s="4"/>
    </row>
    <row r="289" spans="1:1" x14ac:dyDescent="0.35">
      <c r="A289" s="4"/>
    </row>
    <row r="290" spans="1:1" x14ac:dyDescent="0.35">
      <c r="A290" s="4"/>
    </row>
    <row r="291" spans="1:1" x14ac:dyDescent="0.35">
      <c r="A291" s="4"/>
    </row>
    <row r="292" spans="1:1" x14ac:dyDescent="0.35">
      <c r="A292" s="4"/>
    </row>
    <row r="293" spans="1:1" x14ac:dyDescent="0.35">
      <c r="A293" s="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2"/>
  <sheetViews>
    <sheetView workbookViewId="0">
      <selection activeCell="H3" sqref="H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2013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Inputs'!B7</f>
        <v>0</v>
      </c>
      <c r="I2" s="1">
        <f>H2/2</f>
        <v>0</v>
      </c>
    </row>
    <row r="3" spans="1:9" x14ac:dyDescent="0.35">
      <c r="A3">
        <v>2013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2013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2013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2013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2013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2013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2013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2013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2013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2013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2013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2014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2014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2014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2014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2014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2014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2014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2014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2014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2014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2014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2014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2"/>
  <sheetViews>
    <sheetView workbookViewId="0">
      <selection activeCell="E2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2012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Inputs'!B6</f>
        <v>0</v>
      </c>
      <c r="I2" s="1">
        <f>H2/2</f>
        <v>0</v>
      </c>
    </row>
    <row r="3" spans="1:9" x14ac:dyDescent="0.35">
      <c r="A3">
        <v>2012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2012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2012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2012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2012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2012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2012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2012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2012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2012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2012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2013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2013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2013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2013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2013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2013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2013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2013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2013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2013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2013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2013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2"/>
  <sheetViews>
    <sheetView workbookViewId="0">
      <selection activeCell="E13" sqref="E2:E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8" max="8" width="10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2011</v>
      </c>
      <c r="B2">
        <v>1</v>
      </c>
      <c r="C2" s="1">
        <f>+$I$6</f>
        <v>0</v>
      </c>
      <c r="D2" s="3">
        <f>B2/12</f>
        <v>8.3333333333333329E-2</v>
      </c>
      <c r="E2" s="1">
        <f>C2*D2</f>
        <v>0</v>
      </c>
      <c r="H2" s="1">
        <f>'Annual CDM Inputs'!B5</f>
        <v>0</v>
      </c>
      <c r="I2" s="1">
        <f>H2</f>
        <v>0</v>
      </c>
    </row>
    <row r="3" spans="1:9" x14ac:dyDescent="0.35">
      <c r="A3">
        <v>2011</v>
      </c>
      <c r="B3">
        <v>2</v>
      </c>
      <c r="C3" s="1">
        <f t="shared" ref="C3:C13" si="0">+$I$6</f>
        <v>0</v>
      </c>
      <c r="D3" s="3">
        <f t="shared" ref="D3:D13" si="1">B3/12</f>
        <v>0.16666666666666666</v>
      </c>
      <c r="E3" s="1">
        <f t="shared" ref="E3:E25" si="2">C3*D3</f>
        <v>0</v>
      </c>
      <c r="F3" s="2"/>
      <c r="G3" s="2"/>
      <c r="H3" s="1">
        <v>12</v>
      </c>
      <c r="I3" s="1">
        <v>12</v>
      </c>
    </row>
    <row r="4" spans="1:9" x14ac:dyDescent="0.35">
      <c r="A4">
        <v>2011</v>
      </c>
      <c r="B4">
        <v>3</v>
      </c>
      <c r="C4" s="1">
        <f t="shared" si="0"/>
        <v>0</v>
      </c>
      <c r="D4" s="3">
        <f t="shared" si="1"/>
        <v>0.25</v>
      </c>
      <c r="E4" s="1">
        <f t="shared" si="2"/>
        <v>0</v>
      </c>
      <c r="F4" s="2"/>
      <c r="G4" s="2"/>
      <c r="H4" s="1">
        <f>H2*H3</f>
        <v>0</v>
      </c>
      <c r="I4" s="1">
        <f>I2*I3</f>
        <v>0</v>
      </c>
    </row>
    <row r="5" spans="1:9" x14ac:dyDescent="0.35">
      <c r="A5">
        <v>2011</v>
      </c>
      <c r="B5">
        <v>4</v>
      </c>
      <c r="C5" s="1">
        <f t="shared" si="0"/>
        <v>0</v>
      </c>
      <c r="D5" s="3">
        <f t="shared" si="1"/>
        <v>0.33333333333333331</v>
      </c>
      <c r="E5" s="1">
        <f t="shared" si="2"/>
        <v>0</v>
      </c>
      <c r="F5" s="2"/>
      <c r="G5" s="2"/>
      <c r="H5">
        <v>78</v>
      </c>
      <c r="I5">
        <v>78</v>
      </c>
    </row>
    <row r="6" spans="1:9" x14ac:dyDescent="0.35">
      <c r="A6">
        <v>2011</v>
      </c>
      <c r="B6">
        <v>5</v>
      </c>
      <c r="C6" s="1">
        <f t="shared" si="0"/>
        <v>0</v>
      </c>
      <c r="D6" s="3">
        <f t="shared" si="1"/>
        <v>0.41666666666666669</v>
      </c>
      <c r="E6" s="1">
        <f t="shared" si="2"/>
        <v>0</v>
      </c>
      <c r="F6" s="2"/>
      <c r="G6" s="2"/>
      <c r="H6" s="1">
        <f>H4/H5</f>
        <v>0</v>
      </c>
      <c r="I6" s="6">
        <f>I4/I5</f>
        <v>0</v>
      </c>
    </row>
    <row r="7" spans="1:9" x14ac:dyDescent="0.35">
      <c r="A7">
        <v>2011</v>
      </c>
      <c r="B7">
        <v>6</v>
      </c>
      <c r="C7" s="1">
        <f t="shared" si="0"/>
        <v>0</v>
      </c>
      <c r="D7" s="3">
        <f t="shared" si="1"/>
        <v>0.5</v>
      </c>
      <c r="E7" s="1">
        <f t="shared" si="2"/>
        <v>0</v>
      </c>
      <c r="F7" s="2"/>
      <c r="G7" s="2"/>
    </row>
    <row r="8" spans="1:9" x14ac:dyDescent="0.35">
      <c r="A8">
        <v>2011</v>
      </c>
      <c r="B8">
        <v>7</v>
      </c>
      <c r="C8" s="1">
        <f t="shared" si="0"/>
        <v>0</v>
      </c>
      <c r="D8" s="3">
        <f t="shared" si="1"/>
        <v>0.58333333333333337</v>
      </c>
      <c r="E8" s="1">
        <f t="shared" si="2"/>
        <v>0</v>
      </c>
      <c r="F8" s="2"/>
      <c r="G8" s="2"/>
    </row>
    <row r="9" spans="1:9" x14ac:dyDescent="0.35">
      <c r="A9">
        <v>2011</v>
      </c>
      <c r="B9">
        <v>8</v>
      </c>
      <c r="C9" s="1">
        <f t="shared" si="0"/>
        <v>0</v>
      </c>
      <c r="D9" s="3">
        <f t="shared" si="1"/>
        <v>0.66666666666666663</v>
      </c>
      <c r="E9" s="1">
        <f t="shared" si="2"/>
        <v>0</v>
      </c>
      <c r="F9" s="2"/>
      <c r="G9" s="2"/>
    </row>
    <row r="10" spans="1:9" x14ac:dyDescent="0.35">
      <c r="A10">
        <v>2011</v>
      </c>
      <c r="B10">
        <v>9</v>
      </c>
      <c r="C10" s="1">
        <f t="shared" si="0"/>
        <v>0</v>
      </c>
      <c r="D10" s="3">
        <f t="shared" si="1"/>
        <v>0.75</v>
      </c>
      <c r="E10" s="1">
        <f t="shared" si="2"/>
        <v>0</v>
      </c>
      <c r="F10" s="2"/>
      <c r="G10" s="2"/>
    </row>
    <row r="11" spans="1:9" x14ac:dyDescent="0.35">
      <c r="A11">
        <v>2011</v>
      </c>
      <c r="B11">
        <v>10</v>
      </c>
      <c r="C11" s="1">
        <f t="shared" si="0"/>
        <v>0</v>
      </c>
      <c r="D11" s="3">
        <f t="shared" si="1"/>
        <v>0.83333333333333337</v>
      </c>
      <c r="E11" s="1">
        <f t="shared" si="2"/>
        <v>0</v>
      </c>
      <c r="F11" s="2"/>
      <c r="G11" s="2"/>
      <c r="H11" s="1"/>
      <c r="I11" s="1"/>
    </row>
    <row r="12" spans="1:9" x14ac:dyDescent="0.35">
      <c r="A12">
        <v>2011</v>
      </c>
      <c r="B12">
        <v>11</v>
      </c>
      <c r="C12" s="1">
        <f t="shared" si="0"/>
        <v>0</v>
      </c>
      <c r="D12" s="3">
        <f t="shared" si="1"/>
        <v>0.91666666666666663</v>
      </c>
      <c r="E12" s="1">
        <f t="shared" si="2"/>
        <v>0</v>
      </c>
      <c r="F12" s="2"/>
      <c r="G12" s="2"/>
    </row>
    <row r="13" spans="1:9" x14ac:dyDescent="0.35">
      <c r="A13">
        <v>2011</v>
      </c>
      <c r="B13">
        <v>12</v>
      </c>
      <c r="C13" s="1">
        <f t="shared" si="0"/>
        <v>0</v>
      </c>
      <c r="D13" s="3">
        <f t="shared" si="1"/>
        <v>1</v>
      </c>
      <c r="E13" s="1">
        <f t="shared" si="2"/>
        <v>0</v>
      </c>
      <c r="F13" s="2"/>
      <c r="G13" s="2">
        <f>SUM(C2:C13)</f>
        <v>0</v>
      </c>
      <c r="H13" s="2">
        <f>SUM(D2:D13)</f>
        <v>6.5</v>
      </c>
      <c r="I13" s="2">
        <f>SUM(E2:E13)</f>
        <v>0</v>
      </c>
    </row>
    <row r="14" spans="1:9" x14ac:dyDescent="0.35">
      <c r="A14">
        <f t="shared" ref="A14:A25" si="3">A2+1</f>
        <v>2012</v>
      </c>
      <c r="B14">
        <f t="shared" ref="B14:B25" si="4">B2</f>
        <v>1</v>
      </c>
      <c r="C14" s="7">
        <f>$H$2/12</f>
        <v>0</v>
      </c>
      <c r="D14" s="3">
        <v>1</v>
      </c>
      <c r="E14" s="1">
        <f t="shared" si="2"/>
        <v>0</v>
      </c>
      <c r="F14" s="2"/>
      <c r="G14" s="2"/>
    </row>
    <row r="15" spans="1:9" x14ac:dyDescent="0.35">
      <c r="A15">
        <f t="shared" si="3"/>
        <v>2012</v>
      </c>
      <c r="B15">
        <f t="shared" si="4"/>
        <v>2</v>
      </c>
      <c r="C15" s="1">
        <f>$H$2/12</f>
        <v>0</v>
      </c>
      <c r="D15" s="3">
        <v>1</v>
      </c>
      <c r="E15" s="1">
        <f t="shared" si="2"/>
        <v>0</v>
      </c>
      <c r="F15" s="2"/>
      <c r="G15" s="2"/>
    </row>
    <row r="16" spans="1:9" x14ac:dyDescent="0.35">
      <c r="A16">
        <f t="shared" si="3"/>
        <v>2012</v>
      </c>
      <c r="B16">
        <f t="shared" si="4"/>
        <v>3</v>
      </c>
      <c r="C16" s="1">
        <f t="shared" ref="C16:C25" si="5">$H$2/12</f>
        <v>0</v>
      </c>
      <c r="D16" s="3">
        <v>1</v>
      </c>
      <c r="E16" s="1">
        <f t="shared" si="2"/>
        <v>0</v>
      </c>
      <c r="F16" s="2"/>
      <c r="G16" s="2"/>
    </row>
    <row r="17" spans="1:9" x14ac:dyDescent="0.35">
      <c r="A17">
        <f t="shared" si="3"/>
        <v>2012</v>
      </c>
      <c r="B17">
        <f t="shared" si="4"/>
        <v>4</v>
      </c>
      <c r="C17" s="1">
        <f t="shared" si="5"/>
        <v>0</v>
      </c>
      <c r="D17" s="3">
        <v>1</v>
      </c>
      <c r="E17" s="1">
        <f t="shared" si="2"/>
        <v>0</v>
      </c>
      <c r="F17" s="2"/>
      <c r="G17" s="2"/>
    </row>
    <row r="18" spans="1:9" x14ac:dyDescent="0.35">
      <c r="A18">
        <f t="shared" si="3"/>
        <v>2012</v>
      </c>
      <c r="B18">
        <f t="shared" si="4"/>
        <v>5</v>
      </c>
      <c r="C18" s="1">
        <f t="shared" si="5"/>
        <v>0</v>
      </c>
      <c r="D18" s="3">
        <v>1</v>
      </c>
      <c r="E18" s="1">
        <f t="shared" si="2"/>
        <v>0</v>
      </c>
      <c r="F18" s="2"/>
      <c r="G18" s="2"/>
    </row>
    <row r="19" spans="1:9" x14ac:dyDescent="0.35">
      <c r="A19">
        <f t="shared" si="3"/>
        <v>2012</v>
      </c>
      <c r="B19">
        <f t="shared" si="4"/>
        <v>6</v>
      </c>
      <c r="C19" s="1">
        <f t="shared" si="5"/>
        <v>0</v>
      </c>
      <c r="D19" s="3">
        <v>1</v>
      </c>
      <c r="E19" s="1">
        <f t="shared" si="2"/>
        <v>0</v>
      </c>
      <c r="F19" s="2"/>
      <c r="G19" s="2"/>
    </row>
    <row r="20" spans="1:9" x14ac:dyDescent="0.35">
      <c r="A20">
        <f t="shared" si="3"/>
        <v>2012</v>
      </c>
      <c r="B20">
        <f t="shared" si="4"/>
        <v>7</v>
      </c>
      <c r="C20" s="1">
        <f t="shared" si="5"/>
        <v>0</v>
      </c>
      <c r="D20" s="3">
        <v>1</v>
      </c>
      <c r="E20" s="1">
        <f t="shared" si="2"/>
        <v>0</v>
      </c>
      <c r="F20" s="2"/>
      <c r="G20" s="2"/>
    </row>
    <row r="21" spans="1:9" x14ac:dyDescent="0.35">
      <c r="A21">
        <f t="shared" si="3"/>
        <v>2012</v>
      </c>
      <c r="B21">
        <f t="shared" si="4"/>
        <v>8</v>
      </c>
      <c r="C21" s="1">
        <f t="shared" si="5"/>
        <v>0</v>
      </c>
      <c r="D21" s="3">
        <v>1</v>
      </c>
      <c r="E21" s="1">
        <f t="shared" si="2"/>
        <v>0</v>
      </c>
      <c r="F21" s="2"/>
      <c r="G21" s="2"/>
    </row>
    <row r="22" spans="1:9" x14ac:dyDescent="0.35">
      <c r="A22">
        <f t="shared" si="3"/>
        <v>2012</v>
      </c>
      <c r="B22">
        <f t="shared" si="4"/>
        <v>9</v>
      </c>
      <c r="C22" s="1">
        <f t="shared" si="5"/>
        <v>0</v>
      </c>
      <c r="D22" s="3">
        <v>1</v>
      </c>
      <c r="E22" s="1">
        <f t="shared" si="2"/>
        <v>0</v>
      </c>
      <c r="F22" s="2"/>
      <c r="G22" s="2"/>
    </row>
    <row r="23" spans="1:9" x14ac:dyDescent="0.35">
      <c r="A23">
        <f t="shared" si="3"/>
        <v>2012</v>
      </c>
      <c r="B23">
        <f t="shared" si="4"/>
        <v>10</v>
      </c>
      <c r="C23" s="1">
        <f t="shared" si="5"/>
        <v>0</v>
      </c>
      <c r="D23" s="3">
        <v>1</v>
      </c>
      <c r="E23" s="1">
        <f t="shared" si="2"/>
        <v>0</v>
      </c>
      <c r="F23" s="2"/>
      <c r="G23" s="2"/>
    </row>
    <row r="24" spans="1:9" x14ac:dyDescent="0.35">
      <c r="A24">
        <f t="shared" si="3"/>
        <v>2012</v>
      </c>
      <c r="B24">
        <f t="shared" si="4"/>
        <v>11</v>
      </c>
      <c r="C24" s="1">
        <f t="shared" si="5"/>
        <v>0</v>
      </c>
      <c r="D24" s="3">
        <v>1</v>
      </c>
      <c r="E24" s="1">
        <f t="shared" si="2"/>
        <v>0</v>
      </c>
      <c r="F24" s="2"/>
      <c r="G24" s="2"/>
    </row>
    <row r="25" spans="1:9" x14ac:dyDescent="0.35">
      <c r="A25">
        <f t="shared" si="3"/>
        <v>2012</v>
      </c>
      <c r="B25">
        <f t="shared" si="4"/>
        <v>12</v>
      </c>
      <c r="C25" s="1">
        <f t="shared" si="5"/>
        <v>0</v>
      </c>
      <c r="D25" s="3">
        <v>1</v>
      </c>
      <c r="E25" s="1">
        <f t="shared" si="2"/>
        <v>0</v>
      </c>
      <c r="F25" s="2"/>
      <c r="G25" s="2">
        <f>SUM(C14:C25)</f>
        <v>0</v>
      </c>
      <c r="H25" s="2">
        <f>SUM(D14:D25)</f>
        <v>12</v>
      </c>
      <c r="I25" s="2">
        <f>SUM(E14:E25)</f>
        <v>0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1ED3-1FED-4AA4-8ADF-4BD931E02237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5" max="5" width="10.54296875" bestFit="1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2030</v>
      </c>
      <c r="B2">
        <v>1</v>
      </c>
      <c r="C2" s="1">
        <f>+$I$6</f>
        <v>429908.61538461538</v>
      </c>
      <c r="D2" s="3">
        <f>B2/12</f>
        <v>8.3333333333333329E-2</v>
      </c>
      <c r="E2" s="1">
        <f>C2*D2</f>
        <v>35825.717948717946</v>
      </c>
      <c r="H2" s="1">
        <f>'Annual CDM Inputs'!B24</f>
        <v>5588812</v>
      </c>
      <c r="I2" s="1">
        <f>H2/2</f>
        <v>2794406</v>
      </c>
    </row>
    <row r="3" spans="1:9" x14ac:dyDescent="0.35">
      <c r="A3">
        <v>2030</v>
      </c>
      <c r="B3">
        <v>2</v>
      </c>
      <c r="C3" s="1">
        <f t="shared" ref="C3:C13" si="0">+$I$6</f>
        <v>429908.61538461538</v>
      </c>
      <c r="D3" s="3">
        <f t="shared" ref="D3:D13" si="1">B3/12</f>
        <v>0.16666666666666666</v>
      </c>
      <c r="E3" s="1">
        <f t="shared" ref="E3:E25" si="2">C3*D3</f>
        <v>71651.435897435891</v>
      </c>
      <c r="F3" s="2"/>
      <c r="G3" s="2"/>
      <c r="H3" s="1">
        <v>12</v>
      </c>
      <c r="I3" s="1">
        <v>12</v>
      </c>
    </row>
    <row r="4" spans="1:9" x14ac:dyDescent="0.35">
      <c r="A4">
        <v>2030</v>
      </c>
      <c r="B4">
        <v>3</v>
      </c>
      <c r="C4" s="1">
        <f t="shared" si="0"/>
        <v>429908.61538461538</v>
      </c>
      <c r="D4" s="3">
        <f t="shared" si="1"/>
        <v>0.25</v>
      </c>
      <c r="E4" s="1">
        <f t="shared" si="2"/>
        <v>107477.15384615384</v>
      </c>
      <c r="F4" s="2"/>
      <c r="G4" s="2"/>
      <c r="H4" s="1">
        <f>H2*H3</f>
        <v>67065744</v>
      </c>
      <c r="I4" s="1">
        <f>I2*I3</f>
        <v>33532872</v>
      </c>
    </row>
    <row r="5" spans="1:9" x14ac:dyDescent="0.35">
      <c r="A5">
        <v>2030</v>
      </c>
      <c r="B5">
        <v>4</v>
      </c>
      <c r="C5" s="1">
        <f t="shared" si="0"/>
        <v>429908.61538461538</v>
      </c>
      <c r="D5" s="3">
        <f t="shared" si="1"/>
        <v>0.33333333333333331</v>
      </c>
      <c r="E5" s="1">
        <f t="shared" si="2"/>
        <v>143302.87179487178</v>
      </c>
      <c r="F5" s="2"/>
      <c r="G5" s="2"/>
      <c r="H5">
        <v>78</v>
      </c>
      <c r="I5">
        <v>78</v>
      </c>
    </row>
    <row r="6" spans="1:9" x14ac:dyDescent="0.35">
      <c r="A6">
        <v>2030</v>
      </c>
      <c r="B6">
        <v>5</v>
      </c>
      <c r="C6" s="1">
        <f t="shared" si="0"/>
        <v>429908.61538461538</v>
      </c>
      <c r="D6" s="3">
        <f t="shared" si="1"/>
        <v>0.41666666666666669</v>
      </c>
      <c r="E6" s="1">
        <f t="shared" si="2"/>
        <v>179128.58974358975</v>
      </c>
      <c r="F6" s="2"/>
      <c r="G6" s="2"/>
      <c r="H6" s="1">
        <f>H4/H5</f>
        <v>859817.23076923075</v>
      </c>
      <c r="I6" s="1">
        <f>I4/I5</f>
        <v>429908.61538461538</v>
      </c>
    </row>
    <row r="7" spans="1:9" x14ac:dyDescent="0.35">
      <c r="A7">
        <v>2030</v>
      </c>
      <c r="B7">
        <v>6</v>
      </c>
      <c r="C7" s="1">
        <f t="shared" si="0"/>
        <v>429908.61538461538</v>
      </c>
      <c r="D7" s="3">
        <f t="shared" si="1"/>
        <v>0.5</v>
      </c>
      <c r="E7" s="1">
        <f t="shared" si="2"/>
        <v>214954.30769230769</v>
      </c>
      <c r="F7" s="2"/>
      <c r="G7" s="2"/>
    </row>
    <row r="8" spans="1:9" x14ac:dyDescent="0.35">
      <c r="A8">
        <v>2030</v>
      </c>
      <c r="B8">
        <v>7</v>
      </c>
      <c r="C8" s="1">
        <f t="shared" si="0"/>
        <v>429908.61538461538</v>
      </c>
      <c r="D8" s="3">
        <f t="shared" si="1"/>
        <v>0.58333333333333337</v>
      </c>
      <c r="E8" s="1">
        <f t="shared" si="2"/>
        <v>250780.02564102566</v>
      </c>
      <c r="F8" s="2"/>
      <c r="G8" s="2"/>
    </row>
    <row r="9" spans="1:9" x14ac:dyDescent="0.35">
      <c r="A9">
        <v>2030</v>
      </c>
      <c r="B9">
        <v>8</v>
      </c>
      <c r="C9" s="1">
        <f t="shared" si="0"/>
        <v>429908.61538461538</v>
      </c>
      <c r="D9" s="3">
        <f t="shared" si="1"/>
        <v>0.66666666666666663</v>
      </c>
      <c r="E9" s="1">
        <f t="shared" si="2"/>
        <v>286605.74358974356</v>
      </c>
      <c r="F9" s="2"/>
      <c r="G9" s="2"/>
    </row>
    <row r="10" spans="1:9" x14ac:dyDescent="0.35">
      <c r="A10">
        <v>2030</v>
      </c>
      <c r="B10">
        <v>9</v>
      </c>
      <c r="C10" s="1">
        <f t="shared" si="0"/>
        <v>429908.61538461538</v>
      </c>
      <c r="D10" s="3">
        <f t="shared" si="1"/>
        <v>0.75</v>
      </c>
      <c r="E10" s="1">
        <f t="shared" si="2"/>
        <v>322431.4615384615</v>
      </c>
      <c r="F10" s="2"/>
      <c r="G10" s="2"/>
    </row>
    <row r="11" spans="1:9" x14ac:dyDescent="0.35">
      <c r="A11">
        <v>2030</v>
      </c>
      <c r="B11">
        <v>10</v>
      </c>
      <c r="C11" s="1">
        <f t="shared" si="0"/>
        <v>429908.61538461538</v>
      </c>
      <c r="D11" s="3">
        <f t="shared" si="1"/>
        <v>0.83333333333333337</v>
      </c>
      <c r="E11" s="1">
        <f t="shared" si="2"/>
        <v>358257.1794871795</v>
      </c>
      <c r="F11" s="2"/>
      <c r="G11" s="2"/>
      <c r="H11" s="1"/>
      <c r="I11" s="1"/>
    </row>
    <row r="12" spans="1:9" x14ac:dyDescent="0.35">
      <c r="A12">
        <v>2030</v>
      </c>
      <c r="B12">
        <v>11</v>
      </c>
      <c r="C12" s="1">
        <f t="shared" si="0"/>
        <v>429908.61538461538</v>
      </c>
      <c r="D12" s="3">
        <f t="shared" si="1"/>
        <v>0.91666666666666663</v>
      </c>
      <c r="E12" s="1">
        <f t="shared" si="2"/>
        <v>394082.89743589744</v>
      </c>
      <c r="F12" s="2"/>
      <c r="G12" s="2"/>
    </row>
    <row r="13" spans="1:9" x14ac:dyDescent="0.35">
      <c r="A13">
        <v>2030</v>
      </c>
      <c r="B13">
        <v>12</v>
      </c>
      <c r="C13" s="1">
        <f t="shared" si="0"/>
        <v>429908.61538461538</v>
      </c>
      <c r="D13" s="3">
        <f t="shared" si="1"/>
        <v>1</v>
      </c>
      <c r="E13" s="1">
        <f t="shared" si="2"/>
        <v>429908.61538461538</v>
      </c>
      <c r="F13" s="2"/>
      <c r="G13" s="2">
        <f>SUM(C2:C13)</f>
        <v>5158903.384615384</v>
      </c>
      <c r="H13" s="2">
        <f>SUM(D2:D13)</f>
        <v>6.5</v>
      </c>
      <c r="I13" s="2">
        <f>SUM(E2:E13)</f>
        <v>2794406</v>
      </c>
    </row>
    <row r="14" spans="1:9" x14ac:dyDescent="0.35">
      <c r="A14">
        <f t="shared" ref="A14:A25" si="3">A2+1</f>
        <v>2031</v>
      </c>
      <c r="B14">
        <f t="shared" ref="B14:B25" si="4">B2</f>
        <v>1</v>
      </c>
      <c r="C14" s="1">
        <f>$H$2/12</f>
        <v>465734.33333333331</v>
      </c>
      <c r="D14" s="3">
        <v>1</v>
      </c>
      <c r="E14" s="1">
        <f t="shared" si="2"/>
        <v>465734.33333333331</v>
      </c>
      <c r="F14" s="2"/>
      <c r="G14" s="2"/>
    </row>
    <row r="15" spans="1:9" x14ac:dyDescent="0.35">
      <c r="A15">
        <f t="shared" si="3"/>
        <v>2031</v>
      </c>
      <c r="B15">
        <f t="shared" si="4"/>
        <v>2</v>
      </c>
      <c r="C15" s="1">
        <f>$H$2/12</f>
        <v>465734.33333333331</v>
      </c>
      <c r="D15" s="3">
        <v>1</v>
      </c>
      <c r="E15" s="1">
        <f t="shared" si="2"/>
        <v>465734.33333333331</v>
      </c>
      <c r="F15" s="2"/>
      <c r="G15" s="2"/>
    </row>
    <row r="16" spans="1:9" x14ac:dyDescent="0.35">
      <c r="A16">
        <f t="shared" si="3"/>
        <v>2031</v>
      </c>
      <c r="B16">
        <f t="shared" si="4"/>
        <v>3</v>
      </c>
      <c r="C16" s="1">
        <f t="shared" ref="C16:C25" si="5">$H$2/12</f>
        <v>465734.33333333331</v>
      </c>
      <c r="D16" s="3">
        <v>1</v>
      </c>
      <c r="E16" s="1">
        <f t="shared" si="2"/>
        <v>465734.33333333331</v>
      </c>
      <c r="F16" s="2"/>
      <c r="G16" s="2"/>
    </row>
    <row r="17" spans="1:9" x14ac:dyDescent="0.35">
      <c r="A17">
        <f t="shared" si="3"/>
        <v>2031</v>
      </c>
      <c r="B17">
        <f t="shared" si="4"/>
        <v>4</v>
      </c>
      <c r="C17" s="1">
        <f t="shared" si="5"/>
        <v>465734.33333333331</v>
      </c>
      <c r="D17" s="3">
        <v>1</v>
      </c>
      <c r="E17" s="1">
        <f t="shared" si="2"/>
        <v>465734.33333333331</v>
      </c>
      <c r="F17" s="2"/>
      <c r="G17" s="2"/>
    </row>
    <row r="18" spans="1:9" x14ac:dyDescent="0.35">
      <c r="A18">
        <f t="shared" si="3"/>
        <v>2031</v>
      </c>
      <c r="B18">
        <f t="shared" si="4"/>
        <v>5</v>
      </c>
      <c r="C18" s="1">
        <f t="shared" si="5"/>
        <v>465734.33333333331</v>
      </c>
      <c r="D18" s="3">
        <v>1</v>
      </c>
      <c r="E18" s="1">
        <f t="shared" si="2"/>
        <v>465734.33333333331</v>
      </c>
      <c r="F18" s="2"/>
      <c r="G18" s="2"/>
    </row>
    <row r="19" spans="1:9" x14ac:dyDescent="0.35">
      <c r="A19">
        <f t="shared" si="3"/>
        <v>2031</v>
      </c>
      <c r="B19">
        <f t="shared" si="4"/>
        <v>6</v>
      </c>
      <c r="C19" s="1">
        <f t="shared" si="5"/>
        <v>465734.33333333331</v>
      </c>
      <c r="D19" s="3">
        <v>1</v>
      </c>
      <c r="E19" s="1">
        <f t="shared" si="2"/>
        <v>465734.33333333331</v>
      </c>
      <c r="F19" s="2"/>
      <c r="G19" s="2"/>
    </row>
    <row r="20" spans="1:9" x14ac:dyDescent="0.35">
      <c r="A20">
        <f t="shared" si="3"/>
        <v>2031</v>
      </c>
      <c r="B20">
        <f t="shared" si="4"/>
        <v>7</v>
      </c>
      <c r="C20" s="1">
        <f t="shared" si="5"/>
        <v>465734.33333333331</v>
      </c>
      <c r="D20" s="3">
        <v>1</v>
      </c>
      <c r="E20" s="1">
        <f t="shared" si="2"/>
        <v>465734.33333333331</v>
      </c>
      <c r="F20" s="2"/>
      <c r="G20" s="2"/>
    </row>
    <row r="21" spans="1:9" x14ac:dyDescent="0.35">
      <c r="A21">
        <f t="shared" si="3"/>
        <v>2031</v>
      </c>
      <c r="B21">
        <f t="shared" si="4"/>
        <v>8</v>
      </c>
      <c r="C21" s="1">
        <f t="shared" si="5"/>
        <v>465734.33333333331</v>
      </c>
      <c r="D21" s="3">
        <v>1</v>
      </c>
      <c r="E21" s="1">
        <f t="shared" si="2"/>
        <v>465734.33333333331</v>
      </c>
      <c r="F21" s="2"/>
      <c r="G21" s="2"/>
    </row>
    <row r="22" spans="1:9" x14ac:dyDescent="0.35">
      <c r="A22">
        <f t="shared" si="3"/>
        <v>2031</v>
      </c>
      <c r="B22">
        <f t="shared" si="4"/>
        <v>9</v>
      </c>
      <c r="C22" s="1">
        <f t="shared" si="5"/>
        <v>465734.33333333331</v>
      </c>
      <c r="D22" s="3">
        <v>1</v>
      </c>
      <c r="E22" s="1">
        <f t="shared" si="2"/>
        <v>465734.33333333331</v>
      </c>
      <c r="F22" s="2"/>
      <c r="G22" s="2"/>
    </row>
    <row r="23" spans="1:9" x14ac:dyDescent="0.35">
      <c r="A23">
        <f t="shared" si="3"/>
        <v>2031</v>
      </c>
      <c r="B23">
        <f t="shared" si="4"/>
        <v>10</v>
      </c>
      <c r="C23" s="1">
        <f t="shared" si="5"/>
        <v>465734.33333333331</v>
      </c>
      <c r="D23" s="3">
        <v>1</v>
      </c>
      <c r="E23" s="1">
        <f t="shared" si="2"/>
        <v>465734.33333333331</v>
      </c>
      <c r="F23" s="2"/>
      <c r="G23" s="2"/>
    </row>
    <row r="24" spans="1:9" x14ac:dyDescent="0.35">
      <c r="A24">
        <f t="shared" si="3"/>
        <v>2031</v>
      </c>
      <c r="B24">
        <f t="shared" si="4"/>
        <v>11</v>
      </c>
      <c r="C24" s="1">
        <f t="shared" si="5"/>
        <v>465734.33333333331</v>
      </c>
      <c r="D24" s="3">
        <v>1</v>
      </c>
      <c r="E24" s="1">
        <f t="shared" si="2"/>
        <v>465734.33333333331</v>
      </c>
      <c r="F24" s="2"/>
      <c r="G24" s="2"/>
    </row>
    <row r="25" spans="1:9" x14ac:dyDescent="0.35">
      <c r="A25">
        <f t="shared" si="3"/>
        <v>2031</v>
      </c>
      <c r="B25">
        <f t="shared" si="4"/>
        <v>12</v>
      </c>
      <c r="C25" s="1">
        <f t="shared" si="5"/>
        <v>465734.33333333331</v>
      </c>
      <c r="D25" s="3">
        <v>1</v>
      </c>
      <c r="E25" s="1">
        <f t="shared" si="2"/>
        <v>465734.33333333331</v>
      </c>
      <c r="F25" s="2"/>
      <c r="G25" s="2">
        <f>SUM(C14:C25)</f>
        <v>5588812</v>
      </c>
      <c r="H25" s="2">
        <f>SUM(D14:D25)</f>
        <v>12</v>
      </c>
      <c r="I25" s="2">
        <f>SUM(E14:E25)</f>
        <v>5588812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4130-FB4B-4AA7-BA79-C5DCEC8BE09D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2029</v>
      </c>
      <c r="B2">
        <v>1</v>
      </c>
      <c r="C2" s="1">
        <f>+$I$6</f>
        <v>411014.30769230769</v>
      </c>
      <c r="D2" s="3">
        <f>B2/12</f>
        <v>8.3333333333333329E-2</v>
      </c>
      <c r="E2" s="1">
        <f>C2*D2</f>
        <v>34251.192307692305</v>
      </c>
      <c r="H2" s="1">
        <f>'Annual CDM Inputs'!B23</f>
        <v>5343186</v>
      </c>
      <c r="I2" s="1">
        <f>H2/2</f>
        <v>2671593</v>
      </c>
    </row>
    <row r="3" spans="1:9" x14ac:dyDescent="0.35">
      <c r="A3">
        <v>2029</v>
      </c>
      <c r="B3">
        <v>2</v>
      </c>
      <c r="C3" s="1">
        <f t="shared" ref="C3:C13" si="0">+$I$6</f>
        <v>411014.30769230769</v>
      </c>
      <c r="D3" s="3">
        <f t="shared" ref="D3:D13" si="1">B3/12</f>
        <v>0.16666666666666666</v>
      </c>
      <c r="E3" s="1">
        <f t="shared" ref="E3:E25" si="2">C3*D3</f>
        <v>68502.38461538461</v>
      </c>
      <c r="F3" s="2"/>
      <c r="G3" s="2"/>
      <c r="H3" s="1">
        <v>12</v>
      </c>
      <c r="I3" s="1">
        <v>12</v>
      </c>
    </row>
    <row r="4" spans="1:9" x14ac:dyDescent="0.35">
      <c r="A4">
        <v>2029</v>
      </c>
      <c r="B4">
        <v>3</v>
      </c>
      <c r="C4" s="1">
        <f t="shared" si="0"/>
        <v>411014.30769230769</v>
      </c>
      <c r="D4" s="3">
        <f t="shared" si="1"/>
        <v>0.25</v>
      </c>
      <c r="E4" s="1">
        <f t="shared" si="2"/>
        <v>102753.57692307692</v>
      </c>
      <c r="F4" s="2"/>
      <c r="G4" s="2"/>
      <c r="H4" s="1">
        <f>H2*H3</f>
        <v>64118232</v>
      </c>
      <c r="I4" s="1">
        <f>I2*I3</f>
        <v>32059116</v>
      </c>
    </row>
    <row r="5" spans="1:9" x14ac:dyDescent="0.35">
      <c r="A5">
        <v>2029</v>
      </c>
      <c r="B5">
        <v>4</v>
      </c>
      <c r="C5" s="1">
        <f t="shared" si="0"/>
        <v>411014.30769230769</v>
      </c>
      <c r="D5" s="3">
        <f t="shared" si="1"/>
        <v>0.33333333333333331</v>
      </c>
      <c r="E5" s="1">
        <f t="shared" si="2"/>
        <v>137004.76923076922</v>
      </c>
      <c r="F5" s="2"/>
      <c r="G5" s="2"/>
      <c r="H5">
        <v>78</v>
      </c>
      <c r="I5">
        <v>78</v>
      </c>
    </row>
    <row r="6" spans="1:9" x14ac:dyDescent="0.35">
      <c r="A6">
        <v>2029</v>
      </c>
      <c r="B6">
        <v>5</v>
      </c>
      <c r="C6" s="1">
        <f t="shared" si="0"/>
        <v>411014.30769230769</v>
      </c>
      <c r="D6" s="3">
        <f>B6/12</f>
        <v>0.41666666666666669</v>
      </c>
      <c r="E6" s="1">
        <f t="shared" si="2"/>
        <v>171255.96153846153</v>
      </c>
      <c r="F6" s="2"/>
      <c r="G6" s="2"/>
      <c r="H6" s="1">
        <f>H4/H5</f>
        <v>822028.61538461538</v>
      </c>
      <c r="I6" s="1">
        <f>I4/I5</f>
        <v>411014.30769230769</v>
      </c>
    </row>
    <row r="7" spans="1:9" x14ac:dyDescent="0.35">
      <c r="A7">
        <v>2029</v>
      </c>
      <c r="B7">
        <v>6</v>
      </c>
      <c r="C7" s="1">
        <f t="shared" si="0"/>
        <v>411014.30769230769</v>
      </c>
      <c r="D7" s="3">
        <f t="shared" si="1"/>
        <v>0.5</v>
      </c>
      <c r="E7" s="1">
        <f t="shared" si="2"/>
        <v>205507.15384615384</v>
      </c>
      <c r="F7" s="2"/>
      <c r="G7" s="2"/>
    </row>
    <row r="8" spans="1:9" x14ac:dyDescent="0.35">
      <c r="A8">
        <v>2029</v>
      </c>
      <c r="B8">
        <v>7</v>
      </c>
      <c r="C8" s="1">
        <f t="shared" si="0"/>
        <v>411014.30769230769</v>
      </c>
      <c r="D8" s="3">
        <f t="shared" si="1"/>
        <v>0.58333333333333337</v>
      </c>
      <c r="E8" s="1">
        <f t="shared" si="2"/>
        <v>239758.34615384616</v>
      </c>
      <c r="F8" s="2"/>
      <c r="G8" s="2"/>
    </row>
    <row r="9" spans="1:9" x14ac:dyDescent="0.35">
      <c r="A9">
        <v>2029</v>
      </c>
      <c r="B9">
        <v>8</v>
      </c>
      <c r="C9" s="1">
        <f t="shared" si="0"/>
        <v>411014.30769230769</v>
      </c>
      <c r="D9" s="3">
        <f t="shared" si="1"/>
        <v>0.66666666666666663</v>
      </c>
      <c r="E9" s="1">
        <f t="shared" si="2"/>
        <v>274009.53846153844</v>
      </c>
      <c r="F9" s="2"/>
      <c r="G9" s="2"/>
    </row>
    <row r="10" spans="1:9" x14ac:dyDescent="0.35">
      <c r="A10">
        <v>2029</v>
      </c>
      <c r="B10">
        <v>9</v>
      </c>
      <c r="C10" s="1">
        <f t="shared" si="0"/>
        <v>411014.30769230769</v>
      </c>
      <c r="D10" s="3">
        <f t="shared" si="1"/>
        <v>0.75</v>
      </c>
      <c r="E10" s="1">
        <f t="shared" si="2"/>
        <v>308260.73076923075</v>
      </c>
      <c r="F10" s="2"/>
      <c r="G10" s="2"/>
    </row>
    <row r="11" spans="1:9" x14ac:dyDescent="0.35">
      <c r="A11">
        <v>2029</v>
      </c>
      <c r="B11">
        <v>10</v>
      </c>
      <c r="C11" s="1">
        <f t="shared" si="0"/>
        <v>411014.30769230769</v>
      </c>
      <c r="D11" s="3">
        <f t="shared" si="1"/>
        <v>0.83333333333333337</v>
      </c>
      <c r="E11" s="1">
        <f t="shared" si="2"/>
        <v>342511.92307692306</v>
      </c>
      <c r="F11" s="2"/>
      <c r="G11" s="2"/>
      <c r="H11" s="1"/>
      <c r="I11" s="1"/>
    </row>
    <row r="12" spans="1:9" x14ac:dyDescent="0.35">
      <c r="A12">
        <v>2029</v>
      </c>
      <c r="B12">
        <v>11</v>
      </c>
      <c r="C12" s="1">
        <f t="shared" si="0"/>
        <v>411014.30769230769</v>
      </c>
      <c r="D12" s="3">
        <f t="shared" si="1"/>
        <v>0.91666666666666663</v>
      </c>
      <c r="E12" s="1">
        <f t="shared" si="2"/>
        <v>376763.11538461538</v>
      </c>
      <c r="F12" s="2"/>
      <c r="G12" s="2"/>
    </row>
    <row r="13" spans="1:9" x14ac:dyDescent="0.35">
      <c r="A13">
        <v>2029</v>
      </c>
      <c r="B13">
        <v>12</v>
      </c>
      <c r="C13" s="1">
        <f t="shared" si="0"/>
        <v>411014.30769230769</v>
      </c>
      <c r="D13" s="3">
        <f t="shared" si="1"/>
        <v>1</v>
      </c>
      <c r="E13" s="1">
        <f t="shared" si="2"/>
        <v>411014.30769230769</v>
      </c>
      <c r="F13" s="2"/>
      <c r="G13" s="2">
        <f>SUM(C2:C13)</f>
        <v>4932171.692307692</v>
      </c>
      <c r="H13" s="2">
        <f>SUM(D2:D13)</f>
        <v>6.5</v>
      </c>
      <c r="I13" s="2">
        <f>SUM(E2:E13)</f>
        <v>2671592.9999999995</v>
      </c>
    </row>
    <row r="14" spans="1:9" x14ac:dyDescent="0.35">
      <c r="A14">
        <f t="shared" ref="A14:A25" si="3">A2+1</f>
        <v>2030</v>
      </c>
      <c r="B14">
        <f t="shared" ref="B14:B25" si="4">B2</f>
        <v>1</v>
      </c>
      <c r="C14" s="1">
        <f>$H$2/12</f>
        <v>445265.5</v>
      </c>
      <c r="D14" s="3">
        <v>1</v>
      </c>
      <c r="E14" s="1">
        <f t="shared" si="2"/>
        <v>445265.5</v>
      </c>
      <c r="F14" s="2"/>
      <c r="G14" s="2"/>
    </row>
    <row r="15" spans="1:9" x14ac:dyDescent="0.35">
      <c r="A15">
        <f t="shared" si="3"/>
        <v>2030</v>
      </c>
      <c r="B15">
        <f t="shared" si="4"/>
        <v>2</v>
      </c>
      <c r="C15" s="1">
        <f>$H$2/12</f>
        <v>445265.5</v>
      </c>
      <c r="D15" s="3">
        <v>1</v>
      </c>
      <c r="E15" s="1">
        <f t="shared" si="2"/>
        <v>445265.5</v>
      </c>
      <c r="F15" s="2"/>
      <c r="G15" s="2"/>
    </row>
    <row r="16" spans="1:9" x14ac:dyDescent="0.35">
      <c r="A16">
        <f t="shared" si="3"/>
        <v>2030</v>
      </c>
      <c r="B16">
        <f t="shared" si="4"/>
        <v>3</v>
      </c>
      <c r="C16" s="1">
        <f t="shared" ref="C16:C25" si="5">$H$2/12</f>
        <v>445265.5</v>
      </c>
      <c r="D16" s="3">
        <v>1</v>
      </c>
      <c r="E16" s="1">
        <f t="shared" si="2"/>
        <v>445265.5</v>
      </c>
      <c r="F16" s="2"/>
      <c r="G16" s="2"/>
    </row>
    <row r="17" spans="1:9" x14ac:dyDescent="0.35">
      <c r="A17">
        <f t="shared" si="3"/>
        <v>2030</v>
      </c>
      <c r="B17">
        <f t="shared" si="4"/>
        <v>4</v>
      </c>
      <c r="C17" s="1">
        <f t="shared" si="5"/>
        <v>445265.5</v>
      </c>
      <c r="D17" s="3">
        <v>1</v>
      </c>
      <c r="E17" s="1">
        <f t="shared" si="2"/>
        <v>445265.5</v>
      </c>
      <c r="F17" s="2"/>
      <c r="G17" s="2"/>
    </row>
    <row r="18" spans="1:9" x14ac:dyDescent="0.35">
      <c r="A18">
        <f t="shared" si="3"/>
        <v>2030</v>
      </c>
      <c r="B18">
        <f t="shared" si="4"/>
        <v>5</v>
      </c>
      <c r="C18" s="1">
        <f t="shared" si="5"/>
        <v>445265.5</v>
      </c>
      <c r="D18" s="3">
        <v>1</v>
      </c>
      <c r="E18" s="1">
        <f t="shared" si="2"/>
        <v>445265.5</v>
      </c>
      <c r="F18" s="2"/>
      <c r="G18" s="2"/>
    </row>
    <row r="19" spans="1:9" x14ac:dyDescent="0.35">
      <c r="A19">
        <f t="shared" si="3"/>
        <v>2030</v>
      </c>
      <c r="B19">
        <f t="shared" si="4"/>
        <v>6</v>
      </c>
      <c r="C19" s="1">
        <f t="shared" si="5"/>
        <v>445265.5</v>
      </c>
      <c r="D19" s="3">
        <v>1</v>
      </c>
      <c r="E19" s="1">
        <f t="shared" si="2"/>
        <v>445265.5</v>
      </c>
      <c r="F19" s="2"/>
      <c r="G19" s="2"/>
    </row>
    <row r="20" spans="1:9" x14ac:dyDescent="0.35">
      <c r="A20">
        <f t="shared" si="3"/>
        <v>2030</v>
      </c>
      <c r="B20">
        <f t="shared" si="4"/>
        <v>7</v>
      </c>
      <c r="C20" s="1">
        <f t="shared" si="5"/>
        <v>445265.5</v>
      </c>
      <c r="D20" s="3">
        <v>1</v>
      </c>
      <c r="E20" s="1">
        <f t="shared" si="2"/>
        <v>445265.5</v>
      </c>
      <c r="F20" s="2"/>
      <c r="G20" s="2"/>
    </row>
    <row r="21" spans="1:9" x14ac:dyDescent="0.35">
      <c r="A21">
        <f t="shared" si="3"/>
        <v>2030</v>
      </c>
      <c r="B21">
        <f t="shared" si="4"/>
        <v>8</v>
      </c>
      <c r="C21" s="1">
        <f t="shared" si="5"/>
        <v>445265.5</v>
      </c>
      <c r="D21" s="3">
        <v>1</v>
      </c>
      <c r="E21" s="1">
        <f t="shared" si="2"/>
        <v>445265.5</v>
      </c>
      <c r="F21" s="2"/>
      <c r="G21" s="2"/>
    </row>
    <row r="22" spans="1:9" x14ac:dyDescent="0.35">
      <c r="A22">
        <f t="shared" si="3"/>
        <v>2030</v>
      </c>
      <c r="B22">
        <f t="shared" si="4"/>
        <v>9</v>
      </c>
      <c r="C22" s="1">
        <f t="shared" si="5"/>
        <v>445265.5</v>
      </c>
      <c r="D22" s="3">
        <v>1</v>
      </c>
      <c r="E22" s="1">
        <f t="shared" si="2"/>
        <v>445265.5</v>
      </c>
      <c r="F22" s="2"/>
      <c r="G22" s="2"/>
    </row>
    <row r="23" spans="1:9" x14ac:dyDescent="0.35">
      <c r="A23">
        <f t="shared" si="3"/>
        <v>2030</v>
      </c>
      <c r="B23">
        <f t="shared" si="4"/>
        <v>10</v>
      </c>
      <c r="C23" s="1">
        <f t="shared" si="5"/>
        <v>445265.5</v>
      </c>
      <c r="D23" s="3">
        <v>1</v>
      </c>
      <c r="E23" s="1">
        <f t="shared" si="2"/>
        <v>445265.5</v>
      </c>
      <c r="F23" s="2"/>
      <c r="G23" s="2"/>
    </row>
    <row r="24" spans="1:9" x14ac:dyDescent="0.35">
      <c r="A24">
        <f t="shared" si="3"/>
        <v>2030</v>
      </c>
      <c r="B24">
        <f t="shared" si="4"/>
        <v>11</v>
      </c>
      <c r="C24" s="1">
        <f t="shared" si="5"/>
        <v>445265.5</v>
      </c>
      <c r="D24" s="3">
        <v>1</v>
      </c>
      <c r="E24" s="1">
        <f t="shared" si="2"/>
        <v>445265.5</v>
      </c>
      <c r="F24" s="2"/>
      <c r="G24" s="2"/>
    </row>
    <row r="25" spans="1:9" x14ac:dyDescent="0.35">
      <c r="A25">
        <f t="shared" si="3"/>
        <v>2030</v>
      </c>
      <c r="B25">
        <f t="shared" si="4"/>
        <v>12</v>
      </c>
      <c r="C25" s="1">
        <f t="shared" si="5"/>
        <v>445265.5</v>
      </c>
      <c r="D25" s="3">
        <v>1</v>
      </c>
      <c r="E25" s="1">
        <f t="shared" si="2"/>
        <v>445265.5</v>
      </c>
      <c r="F25" s="2"/>
      <c r="G25" s="2">
        <f>SUM(C14:C25)</f>
        <v>5343186</v>
      </c>
      <c r="H25" s="2">
        <f>SUM(D14:D25)</f>
        <v>12</v>
      </c>
      <c r="I25" s="2">
        <f>SUM(E14:E25)</f>
        <v>5343186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30C-4248-4580-AF92-78FCE55AA05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2028</v>
      </c>
      <c r="B2">
        <v>1</v>
      </c>
      <c r="C2" s="1">
        <f>+$I$6</f>
        <v>394373.76923076925</v>
      </c>
      <c r="D2" s="3">
        <f>B2/12</f>
        <v>8.3333333333333329E-2</v>
      </c>
      <c r="E2" s="1">
        <f>C2*D2</f>
        <v>32864.480769230766</v>
      </c>
      <c r="H2" s="1">
        <f>'Annual CDM Inputs'!B22</f>
        <v>5126859</v>
      </c>
      <c r="I2" s="1">
        <f>H2/2</f>
        <v>2563429.5</v>
      </c>
    </row>
    <row r="3" spans="1:9" x14ac:dyDescent="0.35">
      <c r="A3">
        <v>2028</v>
      </c>
      <c r="B3">
        <v>2</v>
      </c>
      <c r="C3" s="1">
        <f t="shared" ref="C3:C13" si="0">+$I$6</f>
        <v>394373.76923076925</v>
      </c>
      <c r="D3" s="3">
        <f t="shared" ref="D3:D13" si="1">B3/12</f>
        <v>0.16666666666666666</v>
      </c>
      <c r="E3" s="1">
        <f t="shared" ref="E3:E25" si="2">C3*D3</f>
        <v>65728.961538461532</v>
      </c>
      <c r="F3" s="2"/>
      <c r="G3" s="2"/>
      <c r="H3" s="1">
        <v>12</v>
      </c>
      <c r="I3" s="1">
        <v>12</v>
      </c>
    </row>
    <row r="4" spans="1:9" x14ac:dyDescent="0.35">
      <c r="A4">
        <v>2028</v>
      </c>
      <c r="B4">
        <v>3</v>
      </c>
      <c r="C4" s="1">
        <f t="shared" si="0"/>
        <v>394373.76923076925</v>
      </c>
      <c r="D4" s="3">
        <f t="shared" si="1"/>
        <v>0.25</v>
      </c>
      <c r="E4" s="1">
        <f t="shared" si="2"/>
        <v>98593.442307692312</v>
      </c>
      <c r="F4" s="2"/>
      <c r="G4" s="2"/>
      <c r="H4" s="1">
        <f>H2*H3</f>
        <v>61522308</v>
      </c>
      <c r="I4" s="1">
        <f>I2*I3</f>
        <v>30761154</v>
      </c>
    </row>
    <row r="5" spans="1:9" x14ac:dyDescent="0.35">
      <c r="A5">
        <v>2028</v>
      </c>
      <c r="B5">
        <v>4</v>
      </c>
      <c r="C5" s="1">
        <f t="shared" si="0"/>
        <v>394373.76923076925</v>
      </c>
      <c r="D5" s="3">
        <f t="shared" si="1"/>
        <v>0.33333333333333331</v>
      </c>
      <c r="E5" s="1">
        <f t="shared" si="2"/>
        <v>131457.92307692306</v>
      </c>
      <c r="F5" s="2"/>
      <c r="G5" s="2"/>
      <c r="H5">
        <v>78</v>
      </c>
      <c r="I5">
        <v>78</v>
      </c>
    </row>
    <row r="6" spans="1:9" x14ac:dyDescent="0.35">
      <c r="A6">
        <v>2028</v>
      </c>
      <c r="B6">
        <v>5</v>
      </c>
      <c r="C6" s="1">
        <f t="shared" si="0"/>
        <v>394373.76923076925</v>
      </c>
      <c r="D6" s="3">
        <f t="shared" si="1"/>
        <v>0.41666666666666669</v>
      </c>
      <c r="E6" s="1">
        <f t="shared" si="2"/>
        <v>164322.40384615387</v>
      </c>
      <c r="F6" s="2"/>
      <c r="G6" s="2"/>
      <c r="H6" s="1">
        <f>H4/H5</f>
        <v>788747.5384615385</v>
      </c>
      <c r="I6" s="1">
        <f>I4/I5</f>
        <v>394373.76923076925</v>
      </c>
    </row>
    <row r="7" spans="1:9" x14ac:dyDescent="0.35">
      <c r="A7">
        <v>2028</v>
      </c>
      <c r="B7">
        <v>6</v>
      </c>
      <c r="C7" s="1">
        <f t="shared" si="0"/>
        <v>394373.76923076925</v>
      </c>
      <c r="D7" s="3">
        <f t="shared" si="1"/>
        <v>0.5</v>
      </c>
      <c r="E7" s="1">
        <f t="shared" si="2"/>
        <v>197186.88461538462</v>
      </c>
      <c r="F7" s="2"/>
      <c r="G7" s="2"/>
    </row>
    <row r="8" spans="1:9" x14ac:dyDescent="0.35">
      <c r="A8">
        <v>2028</v>
      </c>
      <c r="B8">
        <v>7</v>
      </c>
      <c r="C8" s="1">
        <f t="shared" si="0"/>
        <v>394373.76923076925</v>
      </c>
      <c r="D8" s="3">
        <f t="shared" si="1"/>
        <v>0.58333333333333337</v>
      </c>
      <c r="E8" s="1">
        <f t="shared" si="2"/>
        <v>230051.3653846154</v>
      </c>
      <c r="F8" s="2"/>
      <c r="G8" s="2"/>
    </row>
    <row r="9" spans="1:9" x14ac:dyDescent="0.35">
      <c r="A9">
        <v>2028</v>
      </c>
      <c r="B9">
        <v>8</v>
      </c>
      <c r="C9" s="1">
        <f t="shared" si="0"/>
        <v>394373.76923076925</v>
      </c>
      <c r="D9" s="3">
        <f t="shared" si="1"/>
        <v>0.66666666666666663</v>
      </c>
      <c r="E9" s="1">
        <f t="shared" si="2"/>
        <v>262915.84615384613</v>
      </c>
      <c r="F9" s="2"/>
      <c r="G9" s="2"/>
    </row>
    <row r="10" spans="1:9" x14ac:dyDescent="0.35">
      <c r="A10">
        <v>2028</v>
      </c>
      <c r="B10">
        <v>9</v>
      </c>
      <c r="C10" s="1">
        <f t="shared" si="0"/>
        <v>394373.76923076925</v>
      </c>
      <c r="D10" s="3">
        <f t="shared" si="1"/>
        <v>0.75</v>
      </c>
      <c r="E10" s="1">
        <f t="shared" si="2"/>
        <v>295780.32692307694</v>
      </c>
      <c r="F10" s="2"/>
      <c r="G10" s="2"/>
    </row>
    <row r="11" spans="1:9" x14ac:dyDescent="0.35">
      <c r="A11">
        <v>2028</v>
      </c>
      <c r="B11">
        <v>10</v>
      </c>
      <c r="C11" s="1">
        <f t="shared" si="0"/>
        <v>394373.76923076925</v>
      </c>
      <c r="D11" s="3">
        <f t="shared" si="1"/>
        <v>0.83333333333333337</v>
      </c>
      <c r="E11" s="1">
        <f t="shared" si="2"/>
        <v>328644.80769230775</v>
      </c>
      <c r="F11" s="2"/>
      <c r="G11" s="2"/>
      <c r="H11" s="1"/>
      <c r="I11" s="1"/>
    </row>
    <row r="12" spans="1:9" x14ac:dyDescent="0.35">
      <c r="A12">
        <v>2028</v>
      </c>
      <c r="B12">
        <v>11</v>
      </c>
      <c r="C12" s="1">
        <f t="shared" si="0"/>
        <v>394373.76923076925</v>
      </c>
      <c r="D12" s="3">
        <f t="shared" si="1"/>
        <v>0.91666666666666663</v>
      </c>
      <c r="E12" s="1">
        <f t="shared" si="2"/>
        <v>361509.28846153844</v>
      </c>
      <c r="F12" s="2"/>
      <c r="G12" s="2"/>
    </row>
    <row r="13" spans="1:9" x14ac:dyDescent="0.35">
      <c r="A13">
        <v>2028</v>
      </c>
      <c r="B13">
        <v>12</v>
      </c>
      <c r="C13" s="1">
        <f t="shared" si="0"/>
        <v>394373.76923076925</v>
      </c>
      <c r="D13" s="3">
        <f t="shared" si="1"/>
        <v>1</v>
      </c>
      <c r="E13" s="1">
        <f t="shared" si="2"/>
        <v>394373.76923076925</v>
      </c>
      <c r="F13" s="2"/>
      <c r="G13" s="2">
        <f>SUM(C2:C13)</f>
        <v>4732485.2307692301</v>
      </c>
      <c r="H13" s="2">
        <f>SUM(D2:D13)</f>
        <v>6.5</v>
      </c>
      <c r="I13" s="2">
        <f>SUM(E2:E13)</f>
        <v>2563429.5</v>
      </c>
    </row>
    <row r="14" spans="1:9" x14ac:dyDescent="0.35">
      <c r="A14">
        <f t="shared" ref="A14:A25" si="3">A2+1</f>
        <v>2029</v>
      </c>
      <c r="B14">
        <f t="shared" ref="B14:B25" si="4">B2</f>
        <v>1</v>
      </c>
      <c r="C14" s="1">
        <f>$H$2/12</f>
        <v>427238.25</v>
      </c>
      <c r="D14" s="3">
        <v>1</v>
      </c>
      <c r="E14" s="1">
        <f t="shared" si="2"/>
        <v>427238.25</v>
      </c>
      <c r="F14" s="2"/>
      <c r="G14" s="2"/>
    </row>
    <row r="15" spans="1:9" x14ac:dyDescent="0.35">
      <c r="A15">
        <f t="shared" si="3"/>
        <v>2029</v>
      </c>
      <c r="B15">
        <f t="shared" si="4"/>
        <v>2</v>
      </c>
      <c r="C15" s="1">
        <f>$H$2/12</f>
        <v>427238.25</v>
      </c>
      <c r="D15" s="3">
        <v>1</v>
      </c>
      <c r="E15" s="1">
        <f t="shared" si="2"/>
        <v>427238.25</v>
      </c>
      <c r="F15" s="2"/>
      <c r="G15" s="2"/>
    </row>
    <row r="16" spans="1:9" x14ac:dyDescent="0.35">
      <c r="A16">
        <f t="shared" si="3"/>
        <v>2029</v>
      </c>
      <c r="B16">
        <f t="shared" si="4"/>
        <v>3</v>
      </c>
      <c r="C16" s="1">
        <f t="shared" ref="C16:C25" si="5">$H$2/12</f>
        <v>427238.25</v>
      </c>
      <c r="D16" s="3">
        <v>1</v>
      </c>
      <c r="E16" s="1">
        <f t="shared" si="2"/>
        <v>427238.25</v>
      </c>
      <c r="F16" s="2"/>
      <c r="G16" s="2"/>
    </row>
    <row r="17" spans="1:9" x14ac:dyDescent="0.35">
      <c r="A17">
        <f t="shared" si="3"/>
        <v>2029</v>
      </c>
      <c r="B17">
        <f t="shared" si="4"/>
        <v>4</v>
      </c>
      <c r="C17" s="1">
        <f t="shared" si="5"/>
        <v>427238.25</v>
      </c>
      <c r="D17" s="3">
        <v>1</v>
      </c>
      <c r="E17" s="1">
        <f t="shared" si="2"/>
        <v>427238.25</v>
      </c>
      <c r="F17" s="2"/>
      <c r="G17" s="2"/>
    </row>
    <row r="18" spans="1:9" x14ac:dyDescent="0.35">
      <c r="A18">
        <f t="shared" si="3"/>
        <v>2029</v>
      </c>
      <c r="B18">
        <f t="shared" si="4"/>
        <v>5</v>
      </c>
      <c r="C18" s="1">
        <f t="shared" si="5"/>
        <v>427238.25</v>
      </c>
      <c r="D18" s="3">
        <v>1</v>
      </c>
      <c r="E18" s="1">
        <f t="shared" si="2"/>
        <v>427238.25</v>
      </c>
      <c r="F18" s="2"/>
      <c r="G18" s="2"/>
    </row>
    <row r="19" spans="1:9" x14ac:dyDescent="0.35">
      <c r="A19">
        <f t="shared" si="3"/>
        <v>2029</v>
      </c>
      <c r="B19">
        <f t="shared" si="4"/>
        <v>6</v>
      </c>
      <c r="C19" s="1">
        <f t="shared" si="5"/>
        <v>427238.25</v>
      </c>
      <c r="D19" s="3">
        <v>1</v>
      </c>
      <c r="E19" s="1">
        <f t="shared" si="2"/>
        <v>427238.25</v>
      </c>
      <c r="F19" s="2"/>
      <c r="G19" s="2"/>
    </row>
    <row r="20" spans="1:9" x14ac:dyDescent="0.35">
      <c r="A20">
        <f t="shared" si="3"/>
        <v>2029</v>
      </c>
      <c r="B20">
        <f t="shared" si="4"/>
        <v>7</v>
      </c>
      <c r="C20" s="1">
        <f t="shared" si="5"/>
        <v>427238.25</v>
      </c>
      <c r="D20" s="3">
        <v>1</v>
      </c>
      <c r="E20" s="1">
        <f t="shared" si="2"/>
        <v>427238.25</v>
      </c>
      <c r="F20" s="2"/>
      <c r="G20" s="2"/>
    </row>
    <row r="21" spans="1:9" x14ac:dyDescent="0.35">
      <c r="A21">
        <f t="shared" si="3"/>
        <v>2029</v>
      </c>
      <c r="B21">
        <f t="shared" si="4"/>
        <v>8</v>
      </c>
      <c r="C21" s="1">
        <f t="shared" si="5"/>
        <v>427238.25</v>
      </c>
      <c r="D21" s="3">
        <v>1</v>
      </c>
      <c r="E21" s="1">
        <f t="shared" si="2"/>
        <v>427238.25</v>
      </c>
      <c r="F21" s="2"/>
      <c r="G21" s="2"/>
    </row>
    <row r="22" spans="1:9" x14ac:dyDescent="0.35">
      <c r="A22">
        <f t="shared" si="3"/>
        <v>2029</v>
      </c>
      <c r="B22">
        <f t="shared" si="4"/>
        <v>9</v>
      </c>
      <c r="C22" s="1">
        <f t="shared" si="5"/>
        <v>427238.25</v>
      </c>
      <c r="D22" s="3">
        <v>1</v>
      </c>
      <c r="E22" s="1">
        <f t="shared" si="2"/>
        <v>427238.25</v>
      </c>
      <c r="F22" s="2"/>
      <c r="G22" s="2"/>
    </row>
    <row r="23" spans="1:9" x14ac:dyDescent="0.35">
      <c r="A23">
        <f t="shared" si="3"/>
        <v>2029</v>
      </c>
      <c r="B23">
        <f t="shared" si="4"/>
        <v>10</v>
      </c>
      <c r="C23" s="1">
        <f t="shared" si="5"/>
        <v>427238.25</v>
      </c>
      <c r="D23" s="3">
        <v>1</v>
      </c>
      <c r="E23" s="1">
        <f t="shared" si="2"/>
        <v>427238.25</v>
      </c>
      <c r="F23" s="2"/>
      <c r="G23" s="2"/>
    </row>
    <row r="24" spans="1:9" x14ac:dyDescent="0.35">
      <c r="A24">
        <f t="shared" si="3"/>
        <v>2029</v>
      </c>
      <c r="B24">
        <f t="shared" si="4"/>
        <v>11</v>
      </c>
      <c r="C24" s="1">
        <f t="shared" si="5"/>
        <v>427238.25</v>
      </c>
      <c r="D24" s="3">
        <v>1</v>
      </c>
      <c r="E24" s="1">
        <f t="shared" si="2"/>
        <v>427238.25</v>
      </c>
      <c r="F24" s="2"/>
      <c r="G24" s="2"/>
    </row>
    <row r="25" spans="1:9" x14ac:dyDescent="0.35">
      <c r="A25">
        <f t="shared" si="3"/>
        <v>2029</v>
      </c>
      <c r="B25">
        <f t="shared" si="4"/>
        <v>12</v>
      </c>
      <c r="C25" s="1">
        <f t="shared" si="5"/>
        <v>427238.25</v>
      </c>
      <c r="D25" s="3">
        <v>1</v>
      </c>
      <c r="E25" s="1">
        <f t="shared" si="2"/>
        <v>427238.25</v>
      </c>
      <c r="F25" s="2"/>
      <c r="G25" s="2">
        <f>SUM(C14:C25)</f>
        <v>5126859</v>
      </c>
      <c r="H25" s="2">
        <f>SUM(D14:D25)</f>
        <v>12</v>
      </c>
      <c r="I25" s="2">
        <f>SUM(E14:E25)</f>
        <v>5126859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25AE6-9FF4-4D19-B9FF-2295DD93C6D9}">
  <dimension ref="A1:I72"/>
  <sheetViews>
    <sheetView topLeftCell="A4"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2027</v>
      </c>
      <c r="B2">
        <v>1</v>
      </c>
      <c r="C2" s="1">
        <f>+$I$6</f>
        <v>379740.23076923075</v>
      </c>
      <c r="D2" s="3">
        <f>B2/12</f>
        <v>8.3333333333333329E-2</v>
      </c>
      <c r="E2" s="1">
        <f>C2*D2</f>
        <v>31645.019230769227</v>
      </c>
      <c r="H2" s="1">
        <f>'Annual CDM Inputs'!B21</f>
        <v>4936623</v>
      </c>
      <c r="I2" s="1">
        <f>H2/2</f>
        <v>2468311.5</v>
      </c>
    </row>
    <row r="3" spans="1:9" x14ac:dyDescent="0.35">
      <c r="A3">
        <v>2027</v>
      </c>
      <c r="B3">
        <v>2</v>
      </c>
      <c r="C3" s="1">
        <f t="shared" ref="C3:C13" si="0">+$I$6</f>
        <v>379740.23076923075</v>
      </c>
      <c r="D3" s="3">
        <f t="shared" ref="D3:D13" si="1">B3/12</f>
        <v>0.16666666666666666</v>
      </c>
      <c r="E3" s="1">
        <f t="shared" ref="E3:E25" si="2">C3*D3</f>
        <v>63290.038461538454</v>
      </c>
      <c r="F3" s="2"/>
      <c r="G3" s="2"/>
      <c r="H3" s="1">
        <v>12</v>
      </c>
      <c r="I3" s="1">
        <v>12</v>
      </c>
    </row>
    <row r="4" spans="1:9" x14ac:dyDescent="0.35">
      <c r="A4">
        <v>2027</v>
      </c>
      <c r="B4">
        <v>3</v>
      </c>
      <c r="C4" s="1">
        <f t="shared" si="0"/>
        <v>379740.23076923075</v>
      </c>
      <c r="D4" s="3">
        <f t="shared" si="1"/>
        <v>0.25</v>
      </c>
      <c r="E4" s="1">
        <f t="shared" si="2"/>
        <v>94935.057692307688</v>
      </c>
      <c r="F4" s="2"/>
      <c r="G4" s="2"/>
      <c r="H4" s="1">
        <f>H2*H3</f>
        <v>59239476</v>
      </c>
      <c r="I4" s="1">
        <f>I2*I3</f>
        <v>29619738</v>
      </c>
    </row>
    <row r="5" spans="1:9" x14ac:dyDescent="0.35">
      <c r="A5">
        <v>2027</v>
      </c>
      <c r="B5">
        <v>4</v>
      </c>
      <c r="C5" s="1">
        <f t="shared" si="0"/>
        <v>379740.23076923075</v>
      </c>
      <c r="D5" s="3">
        <f t="shared" si="1"/>
        <v>0.33333333333333331</v>
      </c>
      <c r="E5" s="1">
        <f t="shared" si="2"/>
        <v>126580.07692307691</v>
      </c>
      <c r="F5" s="2"/>
      <c r="G5" s="2"/>
      <c r="H5">
        <v>78</v>
      </c>
      <c r="I5">
        <v>78</v>
      </c>
    </row>
    <row r="6" spans="1:9" x14ac:dyDescent="0.35">
      <c r="A6">
        <v>2027</v>
      </c>
      <c r="B6">
        <v>5</v>
      </c>
      <c r="C6" s="1">
        <f t="shared" si="0"/>
        <v>379740.23076923075</v>
      </c>
      <c r="D6" s="3">
        <f t="shared" si="1"/>
        <v>0.41666666666666669</v>
      </c>
      <c r="E6" s="1">
        <f t="shared" si="2"/>
        <v>158225.09615384616</v>
      </c>
      <c r="F6" s="2"/>
      <c r="G6" s="2"/>
      <c r="H6" s="1">
        <f>H4/H5</f>
        <v>759480.4615384615</v>
      </c>
      <c r="I6" s="1">
        <f>I4/I5</f>
        <v>379740.23076923075</v>
      </c>
    </row>
    <row r="7" spans="1:9" x14ac:dyDescent="0.35">
      <c r="A7">
        <v>2027</v>
      </c>
      <c r="B7">
        <v>6</v>
      </c>
      <c r="C7" s="1">
        <f t="shared" si="0"/>
        <v>379740.23076923075</v>
      </c>
      <c r="D7" s="3">
        <f t="shared" si="1"/>
        <v>0.5</v>
      </c>
      <c r="E7" s="1">
        <f t="shared" si="2"/>
        <v>189870.11538461538</v>
      </c>
      <c r="F7" s="2"/>
      <c r="G7" s="2"/>
    </row>
    <row r="8" spans="1:9" x14ac:dyDescent="0.35">
      <c r="A8">
        <v>2027</v>
      </c>
      <c r="B8">
        <v>7</v>
      </c>
      <c r="C8" s="1">
        <f t="shared" si="0"/>
        <v>379740.23076923075</v>
      </c>
      <c r="D8" s="3">
        <f t="shared" si="1"/>
        <v>0.58333333333333337</v>
      </c>
      <c r="E8" s="1">
        <f t="shared" si="2"/>
        <v>221515.13461538462</v>
      </c>
      <c r="F8" s="2"/>
      <c r="G8" s="2"/>
    </row>
    <row r="9" spans="1:9" x14ac:dyDescent="0.35">
      <c r="A9">
        <v>2027</v>
      </c>
      <c r="B9">
        <v>8</v>
      </c>
      <c r="C9" s="1">
        <f t="shared" si="0"/>
        <v>379740.23076923075</v>
      </c>
      <c r="D9" s="3">
        <f t="shared" si="1"/>
        <v>0.66666666666666663</v>
      </c>
      <c r="E9" s="1">
        <f t="shared" si="2"/>
        <v>253160.15384615381</v>
      </c>
      <c r="F9" s="2"/>
      <c r="G9" s="2"/>
    </row>
    <row r="10" spans="1:9" x14ac:dyDescent="0.35">
      <c r="A10">
        <v>2027</v>
      </c>
      <c r="B10">
        <v>9</v>
      </c>
      <c r="C10" s="1">
        <f t="shared" si="0"/>
        <v>379740.23076923075</v>
      </c>
      <c r="D10" s="3">
        <f t="shared" si="1"/>
        <v>0.75</v>
      </c>
      <c r="E10" s="1">
        <f t="shared" si="2"/>
        <v>284805.17307692306</v>
      </c>
      <c r="F10" s="2"/>
      <c r="G10" s="2"/>
    </row>
    <row r="11" spans="1:9" x14ac:dyDescent="0.35">
      <c r="A11">
        <v>2027</v>
      </c>
      <c r="B11">
        <v>10</v>
      </c>
      <c r="C11" s="1">
        <f t="shared" si="0"/>
        <v>379740.23076923075</v>
      </c>
      <c r="D11" s="3">
        <f t="shared" si="1"/>
        <v>0.83333333333333337</v>
      </c>
      <c r="E11" s="1">
        <f t="shared" si="2"/>
        <v>316450.19230769231</v>
      </c>
      <c r="F11" s="2"/>
      <c r="G11" s="2"/>
      <c r="H11" s="1"/>
      <c r="I11" s="1"/>
    </row>
    <row r="12" spans="1:9" x14ac:dyDescent="0.35">
      <c r="A12">
        <v>2027</v>
      </c>
      <c r="B12">
        <v>11</v>
      </c>
      <c r="C12" s="1">
        <f t="shared" si="0"/>
        <v>379740.23076923075</v>
      </c>
      <c r="D12" s="3">
        <f t="shared" si="1"/>
        <v>0.91666666666666663</v>
      </c>
      <c r="E12" s="1">
        <f t="shared" si="2"/>
        <v>348095.2115384615</v>
      </c>
      <c r="F12" s="2"/>
      <c r="G12" s="2"/>
    </row>
    <row r="13" spans="1:9" x14ac:dyDescent="0.35">
      <c r="A13">
        <v>2027</v>
      </c>
      <c r="B13">
        <v>12</v>
      </c>
      <c r="C13" s="1">
        <f t="shared" si="0"/>
        <v>379740.23076923075</v>
      </c>
      <c r="D13" s="3">
        <f t="shared" si="1"/>
        <v>1</v>
      </c>
      <c r="E13" s="1">
        <f t="shared" si="2"/>
        <v>379740.23076923075</v>
      </c>
      <c r="F13" s="2"/>
      <c r="G13" s="2">
        <f>SUM(C2:C13)</f>
        <v>4556882.7692307699</v>
      </c>
      <c r="H13" s="2">
        <f>SUM(D2:D13)</f>
        <v>6.5</v>
      </c>
      <c r="I13" s="2">
        <f>SUM(E2:E13)</f>
        <v>2468311.5</v>
      </c>
    </row>
    <row r="14" spans="1:9" x14ac:dyDescent="0.35">
      <c r="A14">
        <f t="shared" ref="A14:A25" si="3">A2+1</f>
        <v>2028</v>
      </c>
      <c r="B14">
        <f t="shared" ref="B14:B25" si="4">B2</f>
        <v>1</v>
      </c>
      <c r="C14" s="1">
        <f>$H$2/12</f>
        <v>411385.25</v>
      </c>
      <c r="D14" s="3">
        <v>1</v>
      </c>
      <c r="E14" s="1">
        <f t="shared" si="2"/>
        <v>411385.25</v>
      </c>
      <c r="F14" s="2"/>
      <c r="G14" s="2"/>
    </row>
    <row r="15" spans="1:9" x14ac:dyDescent="0.35">
      <c r="A15">
        <f t="shared" si="3"/>
        <v>2028</v>
      </c>
      <c r="B15">
        <f t="shared" si="4"/>
        <v>2</v>
      </c>
      <c r="C15" s="1">
        <f>$H$2/12</f>
        <v>411385.25</v>
      </c>
      <c r="D15" s="3">
        <v>1</v>
      </c>
      <c r="E15" s="1">
        <f t="shared" si="2"/>
        <v>411385.25</v>
      </c>
      <c r="F15" s="2"/>
      <c r="G15" s="2"/>
    </row>
    <row r="16" spans="1:9" x14ac:dyDescent="0.35">
      <c r="A16">
        <f t="shared" si="3"/>
        <v>2028</v>
      </c>
      <c r="B16">
        <f t="shared" si="4"/>
        <v>3</v>
      </c>
      <c r="C16" s="1">
        <f t="shared" ref="C16:C25" si="5">$H$2/12</f>
        <v>411385.25</v>
      </c>
      <c r="D16" s="3">
        <v>1</v>
      </c>
      <c r="E16" s="1">
        <f t="shared" si="2"/>
        <v>411385.25</v>
      </c>
      <c r="F16" s="2"/>
      <c r="G16" s="2"/>
    </row>
    <row r="17" spans="1:9" x14ac:dyDescent="0.35">
      <c r="A17">
        <f t="shared" si="3"/>
        <v>2028</v>
      </c>
      <c r="B17">
        <f t="shared" si="4"/>
        <v>4</v>
      </c>
      <c r="C17" s="1">
        <f t="shared" si="5"/>
        <v>411385.25</v>
      </c>
      <c r="D17" s="3">
        <v>1</v>
      </c>
      <c r="E17" s="1">
        <f t="shared" si="2"/>
        <v>411385.25</v>
      </c>
      <c r="F17" s="2"/>
      <c r="G17" s="2"/>
    </row>
    <row r="18" spans="1:9" x14ac:dyDescent="0.35">
      <c r="A18">
        <f t="shared" si="3"/>
        <v>2028</v>
      </c>
      <c r="B18">
        <f t="shared" si="4"/>
        <v>5</v>
      </c>
      <c r="C18" s="1">
        <f t="shared" si="5"/>
        <v>411385.25</v>
      </c>
      <c r="D18" s="3">
        <v>1</v>
      </c>
      <c r="E18" s="1">
        <f t="shared" si="2"/>
        <v>411385.25</v>
      </c>
      <c r="F18" s="2"/>
      <c r="G18" s="2"/>
    </row>
    <row r="19" spans="1:9" x14ac:dyDescent="0.35">
      <c r="A19">
        <f t="shared" si="3"/>
        <v>2028</v>
      </c>
      <c r="B19">
        <f t="shared" si="4"/>
        <v>6</v>
      </c>
      <c r="C19" s="1">
        <f t="shared" si="5"/>
        <v>411385.25</v>
      </c>
      <c r="D19" s="3">
        <v>1</v>
      </c>
      <c r="E19" s="1">
        <f t="shared" si="2"/>
        <v>411385.25</v>
      </c>
      <c r="F19" s="2"/>
      <c r="G19" s="2"/>
    </row>
    <row r="20" spans="1:9" x14ac:dyDescent="0.35">
      <c r="A20">
        <f t="shared" si="3"/>
        <v>2028</v>
      </c>
      <c r="B20">
        <f t="shared" si="4"/>
        <v>7</v>
      </c>
      <c r="C20" s="1">
        <f t="shared" si="5"/>
        <v>411385.25</v>
      </c>
      <c r="D20" s="3">
        <v>1</v>
      </c>
      <c r="E20" s="1">
        <f t="shared" si="2"/>
        <v>411385.25</v>
      </c>
      <c r="F20" s="2"/>
      <c r="G20" s="2"/>
    </row>
    <row r="21" spans="1:9" x14ac:dyDescent="0.35">
      <c r="A21">
        <f t="shared" si="3"/>
        <v>2028</v>
      </c>
      <c r="B21">
        <f t="shared" si="4"/>
        <v>8</v>
      </c>
      <c r="C21" s="1">
        <f t="shared" si="5"/>
        <v>411385.25</v>
      </c>
      <c r="D21" s="3">
        <v>1</v>
      </c>
      <c r="E21" s="1">
        <f t="shared" si="2"/>
        <v>411385.25</v>
      </c>
      <c r="F21" s="2"/>
      <c r="G21" s="2"/>
    </row>
    <row r="22" spans="1:9" x14ac:dyDescent="0.35">
      <c r="A22">
        <f t="shared" si="3"/>
        <v>2028</v>
      </c>
      <c r="B22">
        <f t="shared" si="4"/>
        <v>9</v>
      </c>
      <c r="C22" s="1">
        <f t="shared" si="5"/>
        <v>411385.25</v>
      </c>
      <c r="D22" s="3">
        <v>1</v>
      </c>
      <c r="E22" s="1">
        <f t="shared" si="2"/>
        <v>411385.25</v>
      </c>
      <c r="F22" s="2"/>
      <c r="G22" s="2"/>
    </row>
    <row r="23" spans="1:9" x14ac:dyDescent="0.35">
      <c r="A23">
        <f t="shared" si="3"/>
        <v>2028</v>
      </c>
      <c r="B23">
        <f t="shared" si="4"/>
        <v>10</v>
      </c>
      <c r="C23" s="1">
        <f t="shared" si="5"/>
        <v>411385.25</v>
      </c>
      <c r="D23" s="3">
        <v>1</v>
      </c>
      <c r="E23" s="1">
        <f t="shared" si="2"/>
        <v>411385.25</v>
      </c>
      <c r="F23" s="2"/>
      <c r="G23" s="2"/>
    </row>
    <row r="24" spans="1:9" x14ac:dyDescent="0.35">
      <c r="A24">
        <f t="shared" si="3"/>
        <v>2028</v>
      </c>
      <c r="B24">
        <f t="shared" si="4"/>
        <v>11</v>
      </c>
      <c r="C24" s="1">
        <f t="shared" si="5"/>
        <v>411385.25</v>
      </c>
      <c r="D24" s="3">
        <v>1</v>
      </c>
      <c r="E24" s="1">
        <f t="shared" si="2"/>
        <v>411385.25</v>
      </c>
      <c r="F24" s="2"/>
      <c r="G24" s="2"/>
    </row>
    <row r="25" spans="1:9" x14ac:dyDescent="0.35">
      <c r="A25">
        <f t="shared" si="3"/>
        <v>2028</v>
      </c>
      <c r="B25">
        <f t="shared" si="4"/>
        <v>12</v>
      </c>
      <c r="C25" s="1">
        <f t="shared" si="5"/>
        <v>411385.25</v>
      </c>
      <c r="D25" s="3">
        <v>1</v>
      </c>
      <c r="E25" s="1">
        <f t="shared" si="2"/>
        <v>411385.25</v>
      </c>
      <c r="F25" s="2"/>
      <c r="G25" s="2">
        <f>SUM(C14:C25)</f>
        <v>4936623</v>
      </c>
      <c r="H25" s="2">
        <f>SUM(D14:D25)</f>
        <v>12</v>
      </c>
      <c r="I25" s="2">
        <f>SUM(E14:E25)</f>
        <v>4936623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5D5B-03CF-4610-A42F-FD2C6176CB51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2026</v>
      </c>
      <c r="B2">
        <v>1</v>
      </c>
      <c r="C2" s="1">
        <f>+$I$6</f>
        <v>368080.69230769231</v>
      </c>
      <c r="D2" s="3">
        <f>B2/12</f>
        <v>8.3333333333333329E-2</v>
      </c>
      <c r="E2" s="1">
        <f>C2*D2</f>
        <v>30673.391025641024</v>
      </c>
      <c r="H2" s="1">
        <f>'Annual CDM Inputs'!B20</f>
        <v>4785049</v>
      </c>
      <c r="I2" s="1">
        <f>H2/2</f>
        <v>2392524.5</v>
      </c>
    </row>
    <row r="3" spans="1:9" x14ac:dyDescent="0.35">
      <c r="A3">
        <v>2026</v>
      </c>
      <c r="B3">
        <v>2</v>
      </c>
      <c r="C3" s="1">
        <f t="shared" ref="C3:C13" si="0">+$I$6</f>
        <v>368080.69230769231</v>
      </c>
      <c r="D3" s="3">
        <f t="shared" ref="D3:D13" si="1">B3/12</f>
        <v>0.16666666666666666</v>
      </c>
      <c r="E3" s="1">
        <f t="shared" ref="E3:E25" si="2">C3*D3</f>
        <v>61346.782051282047</v>
      </c>
      <c r="F3" s="2"/>
      <c r="G3" s="2"/>
      <c r="H3" s="1">
        <v>12</v>
      </c>
      <c r="I3" s="1">
        <v>12</v>
      </c>
    </row>
    <row r="4" spans="1:9" x14ac:dyDescent="0.35">
      <c r="A4">
        <v>2026</v>
      </c>
      <c r="B4">
        <v>3</v>
      </c>
      <c r="C4" s="1">
        <f t="shared" si="0"/>
        <v>368080.69230769231</v>
      </c>
      <c r="D4" s="3">
        <f t="shared" si="1"/>
        <v>0.25</v>
      </c>
      <c r="E4" s="1">
        <f t="shared" si="2"/>
        <v>92020.173076923078</v>
      </c>
      <c r="F4" s="2"/>
      <c r="G4" s="2"/>
      <c r="H4" s="1">
        <f>H2*H3</f>
        <v>57420588</v>
      </c>
      <c r="I4" s="1">
        <f>I2*I3</f>
        <v>28710294</v>
      </c>
    </row>
    <row r="5" spans="1:9" x14ac:dyDescent="0.35">
      <c r="A5">
        <v>2026</v>
      </c>
      <c r="B5">
        <v>4</v>
      </c>
      <c r="C5" s="1">
        <f t="shared" si="0"/>
        <v>368080.69230769231</v>
      </c>
      <c r="D5" s="3">
        <f t="shared" si="1"/>
        <v>0.33333333333333331</v>
      </c>
      <c r="E5" s="1">
        <f t="shared" si="2"/>
        <v>122693.56410256409</v>
      </c>
      <c r="F5" s="2"/>
      <c r="G5" s="2"/>
      <c r="H5">
        <v>78</v>
      </c>
      <c r="I5">
        <v>78</v>
      </c>
    </row>
    <row r="6" spans="1:9" x14ac:dyDescent="0.35">
      <c r="A6">
        <v>2026</v>
      </c>
      <c r="B6">
        <v>5</v>
      </c>
      <c r="C6" s="1">
        <f t="shared" si="0"/>
        <v>368080.69230769231</v>
      </c>
      <c r="D6" s="3">
        <f t="shared" si="1"/>
        <v>0.41666666666666669</v>
      </c>
      <c r="E6" s="1">
        <f t="shared" si="2"/>
        <v>153366.95512820513</v>
      </c>
      <c r="F6" s="2"/>
      <c r="G6" s="2"/>
      <c r="H6" s="1">
        <f>H4/H5</f>
        <v>736161.38461538462</v>
      </c>
      <c r="I6" s="1">
        <f>I4/I5</f>
        <v>368080.69230769231</v>
      </c>
    </row>
    <row r="7" spans="1:9" x14ac:dyDescent="0.35">
      <c r="A7">
        <v>2026</v>
      </c>
      <c r="B7">
        <v>6</v>
      </c>
      <c r="C7" s="1">
        <f t="shared" si="0"/>
        <v>368080.69230769231</v>
      </c>
      <c r="D7" s="3">
        <f t="shared" si="1"/>
        <v>0.5</v>
      </c>
      <c r="E7" s="1">
        <f t="shared" si="2"/>
        <v>184040.34615384616</v>
      </c>
      <c r="F7" s="2"/>
      <c r="G7" s="2"/>
    </row>
    <row r="8" spans="1:9" x14ac:dyDescent="0.35">
      <c r="A8">
        <v>2026</v>
      </c>
      <c r="B8">
        <v>7</v>
      </c>
      <c r="C8" s="1">
        <f t="shared" si="0"/>
        <v>368080.69230769231</v>
      </c>
      <c r="D8" s="3">
        <f t="shared" si="1"/>
        <v>0.58333333333333337</v>
      </c>
      <c r="E8" s="1">
        <f t="shared" si="2"/>
        <v>214713.73717948719</v>
      </c>
      <c r="F8" s="2"/>
      <c r="G8" s="2"/>
    </row>
    <row r="9" spans="1:9" x14ac:dyDescent="0.35">
      <c r="A9">
        <v>2026</v>
      </c>
      <c r="B9">
        <v>8</v>
      </c>
      <c r="C9" s="1">
        <f t="shared" si="0"/>
        <v>368080.69230769231</v>
      </c>
      <c r="D9" s="3">
        <f t="shared" si="1"/>
        <v>0.66666666666666663</v>
      </c>
      <c r="E9" s="1">
        <f t="shared" si="2"/>
        <v>245387.12820512819</v>
      </c>
      <c r="F9" s="2"/>
      <c r="G9" s="2"/>
    </row>
    <row r="10" spans="1:9" x14ac:dyDescent="0.35">
      <c r="A10">
        <v>2026</v>
      </c>
      <c r="B10">
        <v>9</v>
      </c>
      <c r="C10" s="1">
        <f t="shared" si="0"/>
        <v>368080.69230769231</v>
      </c>
      <c r="D10" s="3">
        <f t="shared" si="1"/>
        <v>0.75</v>
      </c>
      <c r="E10" s="1">
        <f t="shared" si="2"/>
        <v>276060.51923076925</v>
      </c>
      <c r="F10" s="2"/>
      <c r="G10" s="2"/>
    </row>
    <row r="11" spans="1:9" x14ac:dyDescent="0.35">
      <c r="A11">
        <v>2026</v>
      </c>
      <c r="B11">
        <v>10</v>
      </c>
      <c r="C11" s="1">
        <f t="shared" si="0"/>
        <v>368080.69230769231</v>
      </c>
      <c r="D11" s="3">
        <f t="shared" si="1"/>
        <v>0.83333333333333337</v>
      </c>
      <c r="E11" s="1">
        <f t="shared" si="2"/>
        <v>306733.91025641025</v>
      </c>
      <c r="F11" s="2"/>
      <c r="G11" s="2"/>
      <c r="H11" s="1"/>
      <c r="I11" s="1"/>
    </row>
    <row r="12" spans="1:9" x14ac:dyDescent="0.35">
      <c r="A12">
        <v>2026</v>
      </c>
      <c r="B12">
        <v>11</v>
      </c>
      <c r="C12" s="1">
        <f t="shared" si="0"/>
        <v>368080.69230769231</v>
      </c>
      <c r="D12" s="3">
        <f t="shared" si="1"/>
        <v>0.91666666666666663</v>
      </c>
      <c r="E12" s="1">
        <f t="shared" si="2"/>
        <v>337407.30128205125</v>
      </c>
      <c r="F12" s="2"/>
      <c r="G12" s="2"/>
    </row>
    <row r="13" spans="1:9" x14ac:dyDescent="0.35">
      <c r="A13">
        <v>2026</v>
      </c>
      <c r="B13">
        <v>12</v>
      </c>
      <c r="C13" s="1">
        <f t="shared" si="0"/>
        <v>368080.69230769231</v>
      </c>
      <c r="D13" s="3">
        <f t="shared" si="1"/>
        <v>1</v>
      </c>
      <c r="E13" s="1">
        <f t="shared" si="2"/>
        <v>368080.69230769231</v>
      </c>
      <c r="F13" s="2"/>
      <c r="G13" s="2">
        <f>SUM(C2:C13)</f>
        <v>4416968.3076923089</v>
      </c>
      <c r="H13" s="2">
        <f>SUM(D2:D13)</f>
        <v>6.5</v>
      </c>
      <c r="I13" s="2">
        <f>SUM(E2:E13)</f>
        <v>2392524.5</v>
      </c>
    </row>
    <row r="14" spans="1:9" x14ac:dyDescent="0.35">
      <c r="A14">
        <f t="shared" ref="A14:A25" si="3">A2+1</f>
        <v>2027</v>
      </c>
      <c r="B14">
        <f t="shared" ref="B14:B25" si="4">B2</f>
        <v>1</v>
      </c>
      <c r="C14" s="1">
        <f>$H$2/12</f>
        <v>398754.08333333331</v>
      </c>
      <c r="D14" s="3">
        <v>1</v>
      </c>
      <c r="E14" s="1">
        <f t="shared" si="2"/>
        <v>398754.08333333331</v>
      </c>
      <c r="F14" s="2"/>
      <c r="G14" s="2"/>
    </row>
    <row r="15" spans="1:9" x14ac:dyDescent="0.35">
      <c r="A15">
        <f t="shared" si="3"/>
        <v>2027</v>
      </c>
      <c r="B15">
        <f t="shared" si="4"/>
        <v>2</v>
      </c>
      <c r="C15" s="1">
        <f>$H$2/12</f>
        <v>398754.08333333331</v>
      </c>
      <c r="D15" s="3">
        <v>1</v>
      </c>
      <c r="E15" s="1">
        <f t="shared" si="2"/>
        <v>398754.08333333331</v>
      </c>
      <c r="F15" s="2"/>
      <c r="G15" s="2"/>
    </row>
    <row r="16" spans="1:9" x14ac:dyDescent="0.35">
      <c r="A16">
        <f t="shared" si="3"/>
        <v>2027</v>
      </c>
      <c r="B16">
        <f t="shared" si="4"/>
        <v>3</v>
      </c>
      <c r="C16" s="1">
        <f t="shared" ref="C16:C25" si="5">$H$2/12</f>
        <v>398754.08333333331</v>
      </c>
      <c r="D16" s="3">
        <v>1</v>
      </c>
      <c r="E16" s="1">
        <f t="shared" si="2"/>
        <v>398754.08333333331</v>
      </c>
      <c r="F16" s="2"/>
      <c r="G16" s="2"/>
    </row>
    <row r="17" spans="1:9" x14ac:dyDescent="0.35">
      <c r="A17">
        <f t="shared" si="3"/>
        <v>2027</v>
      </c>
      <c r="B17">
        <f t="shared" si="4"/>
        <v>4</v>
      </c>
      <c r="C17" s="1">
        <f t="shared" si="5"/>
        <v>398754.08333333331</v>
      </c>
      <c r="D17" s="3">
        <v>1</v>
      </c>
      <c r="E17" s="1">
        <f t="shared" si="2"/>
        <v>398754.08333333331</v>
      </c>
      <c r="F17" s="2"/>
      <c r="G17" s="2"/>
    </row>
    <row r="18" spans="1:9" x14ac:dyDescent="0.35">
      <c r="A18">
        <f t="shared" si="3"/>
        <v>2027</v>
      </c>
      <c r="B18">
        <f t="shared" si="4"/>
        <v>5</v>
      </c>
      <c r="C18" s="1">
        <f t="shared" si="5"/>
        <v>398754.08333333331</v>
      </c>
      <c r="D18" s="3">
        <v>1</v>
      </c>
      <c r="E18" s="1">
        <f t="shared" si="2"/>
        <v>398754.08333333331</v>
      </c>
      <c r="F18" s="2"/>
      <c r="G18" s="2"/>
    </row>
    <row r="19" spans="1:9" x14ac:dyDescent="0.35">
      <c r="A19">
        <f t="shared" si="3"/>
        <v>2027</v>
      </c>
      <c r="B19">
        <f t="shared" si="4"/>
        <v>6</v>
      </c>
      <c r="C19" s="1">
        <f t="shared" si="5"/>
        <v>398754.08333333331</v>
      </c>
      <c r="D19" s="3">
        <v>1</v>
      </c>
      <c r="E19" s="1">
        <f t="shared" si="2"/>
        <v>398754.08333333331</v>
      </c>
      <c r="F19" s="2"/>
      <c r="G19" s="2"/>
    </row>
    <row r="20" spans="1:9" x14ac:dyDescent="0.35">
      <c r="A20">
        <f t="shared" si="3"/>
        <v>2027</v>
      </c>
      <c r="B20">
        <f t="shared" si="4"/>
        <v>7</v>
      </c>
      <c r="C20" s="1">
        <f t="shared" si="5"/>
        <v>398754.08333333331</v>
      </c>
      <c r="D20" s="3">
        <v>1</v>
      </c>
      <c r="E20" s="1">
        <f t="shared" si="2"/>
        <v>398754.08333333331</v>
      </c>
      <c r="F20" s="2"/>
      <c r="G20" s="2"/>
    </row>
    <row r="21" spans="1:9" x14ac:dyDescent="0.35">
      <c r="A21">
        <f t="shared" si="3"/>
        <v>2027</v>
      </c>
      <c r="B21">
        <f t="shared" si="4"/>
        <v>8</v>
      </c>
      <c r="C21" s="1">
        <f t="shared" si="5"/>
        <v>398754.08333333331</v>
      </c>
      <c r="D21" s="3">
        <v>1</v>
      </c>
      <c r="E21" s="1">
        <f t="shared" si="2"/>
        <v>398754.08333333331</v>
      </c>
      <c r="F21" s="2"/>
      <c r="G21" s="2"/>
    </row>
    <row r="22" spans="1:9" x14ac:dyDescent="0.35">
      <c r="A22">
        <f t="shared" si="3"/>
        <v>2027</v>
      </c>
      <c r="B22">
        <f t="shared" si="4"/>
        <v>9</v>
      </c>
      <c r="C22" s="1">
        <f t="shared" si="5"/>
        <v>398754.08333333331</v>
      </c>
      <c r="D22" s="3">
        <v>1</v>
      </c>
      <c r="E22" s="1">
        <f t="shared" si="2"/>
        <v>398754.08333333331</v>
      </c>
      <c r="F22" s="2"/>
      <c r="G22" s="2"/>
    </row>
    <row r="23" spans="1:9" x14ac:dyDescent="0.35">
      <c r="A23">
        <f t="shared" si="3"/>
        <v>2027</v>
      </c>
      <c r="B23">
        <f t="shared" si="4"/>
        <v>10</v>
      </c>
      <c r="C23" s="1">
        <f t="shared" si="5"/>
        <v>398754.08333333331</v>
      </c>
      <c r="D23" s="3">
        <v>1</v>
      </c>
      <c r="E23" s="1">
        <f t="shared" si="2"/>
        <v>398754.08333333331</v>
      </c>
      <c r="F23" s="2"/>
      <c r="G23" s="2"/>
    </row>
    <row r="24" spans="1:9" x14ac:dyDescent="0.35">
      <c r="A24">
        <f t="shared" si="3"/>
        <v>2027</v>
      </c>
      <c r="B24">
        <f t="shared" si="4"/>
        <v>11</v>
      </c>
      <c r="C24" s="1">
        <f t="shared" si="5"/>
        <v>398754.08333333331</v>
      </c>
      <c r="D24" s="3">
        <v>1</v>
      </c>
      <c r="E24" s="1">
        <f t="shared" si="2"/>
        <v>398754.08333333331</v>
      </c>
      <c r="F24" s="2"/>
      <c r="G24" s="2"/>
    </row>
    <row r="25" spans="1:9" x14ac:dyDescent="0.35">
      <c r="A25">
        <f t="shared" si="3"/>
        <v>2027</v>
      </c>
      <c r="B25">
        <f t="shared" si="4"/>
        <v>12</v>
      </c>
      <c r="C25" s="1">
        <f t="shared" si="5"/>
        <v>398754.08333333331</v>
      </c>
      <c r="D25" s="3">
        <v>1</v>
      </c>
      <c r="E25" s="1">
        <f t="shared" si="2"/>
        <v>398754.08333333331</v>
      </c>
      <c r="F25" s="2"/>
      <c r="G25" s="2">
        <f>SUM(C14:C25)</f>
        <v>4785049</v>
      </c>
      <c r="H25" s="2">
        <f>SUM(D14:D25)</f>
        <v>12</v>
      </c>
      <c r="I25" s="2">
        <f>SUM(E14:E25)</f>
        <v>4785049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05FE-15F5-4DD2-9375-40E079388876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2025</v>
      </c>
      <c r="B2">
        <v>1</v>
      </c>
      <c r="C2" s="1">
        <f>+$I$6</f>
        <v>371247.38461538462</v>
      </c>
      <c r="D2" s="3">
        <f>B2/12</f>
        <v>8.3333333333333329E-2</v>
      </c>
      <c r="E2" s="1">
        <f>C2*D2</f>
        <v>30937.282051282051</v>
      </c>
      <c r="H2" s="1">
        <f>'Annual CDM Inputs'!B19</f>
        <v>4826216</v>
      </c>
      <c r="I2" s="1">
        <f>H2/2</f>
        <v>2413108</v>
      </c>
    </row>
    <row r="3" spans="1:9" x14ac:dyDescent="0.35">
      <c r="A3">
        <v>2025</v>
      </c>
      <c r="B3">
        <v>2</v>
      </c>
      <c r="C3" s="1">
        <f t="shared" ref="C3:C13" si="0">+$I$6</f>
        <v>371247.38461538462</v>
      </c>
      <c r="D3" s="3">
        <f t="shared" ref="D3:D13" si="1">B3/12</f>
        <v>0.16666666666666666</v>
      </c>
      <c r="E3" s="1">
        <f t="shared" ref="E3:E25" si="2">C3*D3</f>
        <v>61874.564102564102</v>
      </c>
      <c r="F3" s="2"/>
      <c r="G3" s="2"/>
      <c r="H3" s="1">
        <v>12</v>
      </c>
      <c r="I3" s="1">
        <v>12</v>
      </c>
    </row>
    <row r="4" spans="1:9" x14ac:dyDescent="0.35">
      <c r="A4">
        <v>2025</v>
      </c>
      <c r="B4">
        <v>3</v>
      </c>
      <c r="C4" s="1">
        <f t="shared" si="0"/>
        <v>371247.38461538462</v>
      </c>
      <c r="D4" s="3">
        <f t="shared" si="1"/>
        <v>0.25</v>
      </c>
      <c r="E4" s="1">
        <f t="shared" si="2"/>
        <v>92811.846153846156</v>
      </c>
      <c r="F4" s="2"/>
      <c r="G4" s="2"/>
      <c r="H4" s="1">
        <f>H2*H3</f>
        <v>57914592</v>
      </c>
      <c r="I4" s="1">
        <f>I2*I3</f>
        <v>28957296</v>
      </c>
    </row>
    <row r="5" spans="1:9" x14ac:dyDescent="0.35">
      <c r="A5">
        <v>2025</v>
      </c>
      <c r="B5">
        <v>4</v>
      </c>
      <c r="C5" s="1">
        <f t="shared" si="0"/>
        <v>371247.38461538462</v>
      </c>
      <c r="D5" s="3">
        <f t="shared" si="1"/>
        <v>0.33333333333333331</v>
      </c>
      <c r="E5" s="1">
        <f t="shared" si="2"/>
        <v>123749.1282051282</v>
      </c>
      <c r="F5" s="2"/>
      <c r="G5" s="2"/>
      <c r="H5">
        <v>78</v>
      </c>
      <c r="I5">
        <v>78</v>
      </c>
    </row>
    <row r="6" spans="1:9" x14ac:dyDescent="0.35">
      <c r="A6">
        <v>2025</v>
      </c>
      <c r="B6">
        <v>5</v>
      </c>
      <c r="C6" s="1">
        <f t="shared" si="0"/>
        <v>371247.38461538462</v>
      </c>
      <c r="D6" s="3">
        <f t="shared" si="1"/>
        <v>0.41666666666666669</v>
      </c>
      <c r="E6" s="1">
        <f t="shared" si="2"/>
        <v>154686.41025641028</v>
      </c>
      <c r="F6" s="2"/>
      <c r="G6" s="2"/>
      <c r="H6" s="1">
        <f>H4/H5</f>
        <v>742494.76923076925</v>
      </c>
      <c r="I6" s="1">
        <f>I4/I5</f>
        <v>371247.38461538462</v>
      </c>
    </row>
    <row r="7" spans="1:9" x14ac:dyDescent="0.35">
      <c r="A7">
        <v>2025</v>
      </c>
      <c r="B7">
        <v>6</v>
      </c>
      <c r="C7" s="1">
        <f t="shared" si="0"/>
        <v>371247.38461538462</v>
      </c>
      <c r="D7" s="3">
        <f t="shared" si="1"/>
        <v>0.5</v>
      </c>
      <c r="E7" s="1">
        <f t="shared" si="2"/>
        <v>185623.69230769231</v>
      </c>
      <c r="F7" s="2"/>
      <c r="G7" s="2"/>
    </row>
    <row r="8" spans="1:9" x14ac:dyDescent="0.35">
      <c r="A8">
        <v>2025</v>
      </c>
      <c r="B8">
        <v>7</v>
      </c>
      <c r="C8" s="1">
        <f t="shared" si="0"/>
        <v>371247.38461538462</v>
      </c>
      <c r="D8" s="3">
        <f t="shared" si="1"/>
        <v>0.58333333333333337</v>
      </c>
      <c r="E8" s="1">
        <f t="shared" si="2"/>
        <v>216560.97435897437</v>
      </c>
      <c r="F8" s="2"/>
      <c r="G8" s="2"/>
    </row>
    <row r="9" spans="1:9" x14ac:dyDescent="0.35">
      <c r="A9">
        <v>2025</v>
      </c>
      <c r="B9">
        <v>8</v>
      </c>
      <c r="C9" s="1">
        <f t="shared" si="0"/>
        <v>371247.38461538462</v>
      </c>
      <c r="D9" s="3">
        <f t="shared" si="1"/>
        <v>0.66666666666666663</v>
      </c>
      <c r="E9" s="1">
        <f t="shared" si="2"/>
        <v>247498.25641025641</v>
      </c>
      <c r="F9" s="2"/>
      <c r="G9" s="2"/>
    </row>
    <row r="10" spans="1:9" x14ac:dyDescent="0.35">
      <c r="A10">
        <v>2025</v>
      </c>
      <c r="B10">
        <v>9</v>
      </c>
      <c r="C10" s="1">
        <f t="shared" si="0"/>
        <v>371247.38461538462</v>
      </c>
      <c r="D10" s="3">
        <f t="shared" si="1"/>
        <v>0.75</v>
      </c>
      <c r="E10" s="1">
        <f t="shared" si="2"/>
        <v>278435.5384615385</v>
      </c>
      <c r="F10" s="2"/>
      <c r="G10" s="2"/>
    </row>
    <row r="11" spans="1:9" x14ac:dyDescent="0.35">
      <c r="A11">
        <v>2025</v>
      </c>
      <c r="B11">
        <v>10</v>
      </c>
      <c r="C11" s="1">
        <f t="shared" si="0"/>
        <v>371247.38461538462</v>
      </c>
      <c r="D11" s="3">
        <f t="shared" si="1"/>
        <v>0.83333333333333337</v>
      </c>
      <c r="E11" s="1">
        <f t="shared" si="2"/>
        <v>309372.82051282056</v>
      </c>
      <c r="F11" s="2"/>
      <c r="G11" s="2"/>
      <c r="H11" s="1"/>
      <c r="I11" s="1"/>
    </row>
    <row r="12" spans="1:9" x14ac:dyDescent="0.35">
      <c r="A12">
        <v>2025</v>
      </c>
      <c r="B12">
        <v>11</v>
      </c>
      <c r="C12" s="1">
        <f t="shared" si="0"/>
        <v>371247.38461538462</v>
      </c>
      <c r="D12" s="3">
        <f t="shared" si="1"/>
        <v>0.91666666666666663</v>
      </c>
      <c r="E12" s="1">
        <f t="shared" si="2"/>
        <v>340310.10256410256</v>
      </c>
      <c r="F12" s="2"/>
      <c r="G12" s="2"/>
    </row>
    <row r="13" spans="1:9" x14ac:dyDescent="0.35">
      <c r="A13">
        <v>2025</v>
      </c>
      <c r="B13">
        <v>12</v>
      </c>
      <c r="C13" s="1">
        <f t="shared" si="0"/>
        <v>371247.38461538462</v>
      </c>
      <c r="D13" s="3">
        <f t="shared" si="1"/>
        <v>1</v>
      </c>
      <c r="E13" s="1">
        <f t="shared" si="2"/>
        <v>371247.38461538462</v>
      </c>
      <c r="F13" s="2"/>
      <c r="G13" s="2">
        <f>SUM(C2:C13)</f>
        <v>4454968.615384615</v>
      </c>
      <c r="H13" s="2">
        <f>SUM(D2:D13)</f>
        <v>6.5</v>
      </c>
      <c r="I13" s="2">
        <f>SUM(E2:E13)</f>
        <v>2413108</v>
      </c>
    </row>
    <row r="14" spans="1:9" x14ac:dyDescent="0.35">
      <c r="A14">
        <f t="shared" ref="A14:A25" si="3">A2+1</f>
        <v>2026</v>
      </c>
      <c r="B14">
        <f t="shared" ref="B14:B25" si="4">B2</f>
        <v>1</v>
      </c>
      <c r="C14" s="1">
        <f>$H$2/12</f>
        <v>402184.66666666669</v>
      </c>
      <c r="D14" s="3">
        <v>1</v>
      </c>
      <c r="E14" s="1">
        <f t="shared" si="2"/>
        <v>402184.66666666669</v>
      </c>
      <c r="F14" s="2"/>
      <c r="G14" s="2"/>
    </row>
    <row r="15" spans="1:9" x14ac:dyDescent="0.35">
      <c r="A15">
        <f t="shared" si="3"/>
        <v>2026</v>
      </c>
      <c r="B15">
        <f t="shared" si="4"/>
        <v>2</v>
      </c>
      <c r="C15" s="1">
        <f>$H$2/12</f>
        <v>402184.66666666669</v>
      </c>
      <c r="D15" s="3">
        <v>1</v>
      </c>
      <c r="E15" s="1">
        <f t="shared" si="2"/>
        <v>402184.66666666669</v>
      </c>
      <c r="F15" s="2"/>
      <c r="G15" s="2"/>
    </row>
    <row r="16" spans="1:9" x14ac:dyDescent="0.35">
      <c r="A16">
        <f t="shared" si="3"/>
        <v>2026</v>
      </c>
      <c r="B16">
        <f t="shared" si="4"/>
        <v>3</v>
      </c>
      <c r="C16" s="1">
        <f t="shared" ref="C16:C25" si="5">$H$2/12</f>
        <v>402184.66666666669</v>
      </c>
      <c r="D16" s="3">
        <v>1</v>
      </c>
      <c r="E16" s="1">
        <f t="shared" si="2"/>
        <v>402184.66666666669</v>
      </c>
      <c r="F16" s="2"/>
      <c r="G16" s="2"/>
    </row>
    <row r="17" spans="1:9" x14ac:dyDescent="0.35">
      <c r="A17">
        <f t="shared" si="3"/>
        <v>2026</v>
      </c>
      <c r="B17">
        <f t="shared" si="4"/>
        <v>4</v>
      </c>
      <c r="C17" s="1">
        <f t="shared" si="5"/>
        <v>402184.66666666669</v>
      </c>
      <c r="D17" s="3">
        <v>1</v>
      </c>
      <c r="E17" s="1">
        <f t="shared" si="2"/>
        <v>402184.66666666669</v>
      </c>
      <c r="F17" s="2"/>
      <c r="G17" s="2"/>
    </row>
    <row r="18" spans="1:9" x14ac:dyDescent="0.35">
      <c r="A18">
        <f t="shared" si="3"/>
        <v>2026</v>
      </c>
      <c r="B18">
        <f t="shared" si="4"/>
        <v>5</v>
      </c>
      <c r="C18" s="1">
        <f t="shared" si="5"/>
        <v>402184.66666666669</v>
      </c>
      <c r="D18" s="3">
        <v>1</v>
      </c>
      <c r="E18" s="1">
        <f t="shared" si="2"/>
        <v>402184.66666666669</v>
      </c>
      <c r="F18" s="2"/>
      <c r="G18" s="2"/>
    </row>
    <row r="19" spans="1:9" x14ac:dyDescent="0.35">
      <c r="A19">
        <f t="shared" si="3"/>
        <v>2026</v>
      </c>
      <c r="B19">
        <f t="shared" si="4"/>
        <v>6</v>
      </c>
      <c r="C19" s="1">
        <f t="shared" si="5"/>
        <v>402184.66666666669</v>
      </c>
      <c r="D19" s="3">
        <v>1</v>
      </c>
      <c r="E19" s="1">
        <f t="shared" si="2"/>
        <v>402184.66666666669</v>
      </c>
      <c r="F19" s="2"/>
      <c r="G19" s="2"/>
    </row>
    <row r="20" spans="1:9" x14ac:dyDescent="0.35">
      <c r="A20">
        <f t="shared" si="3"/>
        <v>2026</v>
      </c>
      <c r="B20">
        <f t="shared" si="4"/>
        <v>7</v>
      </c>
      <c r="C20" s="1">
        <f t="shared" si="5"/>
        <v>402184.66666666669</v>
      </c>
      <c r="D20" s="3">
        <v>1</v>
      </c>
      <c r="E20" s="1">
        <f t="shared" si="2"/>
        <v>402184.66666666669</v>
      </c>
      <c r="F20" s="2"/>
      <c r="G20" s="2"/>
    </row>
    <row r="21" spans="1:9" x14ac:dyDescent="0.35">
      <c r="A21">
        <f t="shared" si="3"/>
        <v>2026</v>
      </c>
      <c r="B21">
        <f t="shared" si="4"/>
        <v>8</v>
      </c>
      <c r="C21" s="1">
        <f t="shared" si="5"/>
        <v>402184.66666666669</v>
      </c>
      <c r="D21" s="3">
        <v>1</v>
      </c>
      <c r="E21" s="1">
        <f t="shared" si="2"/>
        <v>402184.66666666669</v>
      </c>
      <c r="F21" s="2"/>
      <c r="G21" s="2"/>
    </row>
    <row r="22" spans="1:9" x14ac:dyDescent="0.35">
      <c r="A22">
        <f t="shared" si="3"/>
        <v>2026</v>
      </c>
      <c r="B22">
        <f t="shared" si="4"/>
        <v>9</v>
      </c>
      <c r="C22" s="1">
        <f t="shared" si="5"/>
        <v>402184.66666666669</v>
      </c>
      <c r="D22" s="3">
        <v>1</v>
      </c>
      <c r="E22" s="1">
        <f t="shared" si="2"/>
        <v>402184.66666666669</v>
      </c>
      <c r="F22" s="2"/>
      <c r="G22" s="2"/>
    </row>
    <row r="23" spans="1:9" x14ac:dyDescent="0.35">
      <c r="A23">
        <f t="shared" si="3"/>
        <v>2026</v>
      </c>
      <c r="B23">
        <f t="shared" si="4"/>
        <v>10</v>
      </c>
      <c r="C23" s="1">
        <f t="shared" si="5"/>
        <v>402184.66666666669</v>
      </c>
      <c r="D23" s="3">
        <v>1</v>
      </c>
      <c r="E23" s="1">
        <f t="shared" si="2"/>
        <v>402184.66666666669</v>
      </c>
      <c r="F23" s="2"/>
      <c r="G23" s="2"/>
    </row>
    <row r="24" spans="1:9" x14ac:dyDescent="0.35">
      <c r="A24">
        <f t="shared" si="3"/>
        <v>2026</v>
      </c>
      <c r="B24">
        <f t="shared" si="4"/>
        <v>11</v>
      </c>
      <c r="C24" s="1">
        <f t="shared" si="5"/>
        <v>402184.66666666669</v>
      </c>
      <c r="D24" s="3">
        <v>1</v>
      </c>
      <c r="E24" s="1">
        <f t="shared" si="2"/>
        <v>402184.66666666669</v>
      </c>
      <c r="F24" s="2"/>
      <c r="G24" s="2"/>
    </row>
    <row r="25" spans="1:9" x14ac:dyDescent="0.35">
      <c r="A25">
        <f t="shared" si="3"/>
        <v>2026</v>
      </c>
      <c r="B25">
        <f t="shared" si="4"/>
        <v>12</v>
      </c>
      <c r="C25" s="1">
        <f t="shared" si="5"/>
        <v>402184.66666666669</v>
      </c>
      <c r="D25" s="3">
        <v>1</v>
      </c>
      <c r="E25" s="1">
        <f t="shared" si="2"/>
        <v>402184.66666666669</v>
      </c>
      <c r="F25" s="2"/>
      <c r="G25" s="2">
        <f>SUM(C14:C25)</f>
        <v>4826216</v>
      </c>
      <c r="H25" s="2">
        <f>SUM(D14:D25)</f>
        <v>12</v>
      </c>
      <c r="I25" s="2">
        <f>SUM(E14:E25)</f>
        <v>4826216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D1E7-69B6-443D-B0C2-987444FA6C33}">
  <dimension ref="A1:I72"/>
  <sheetViews>
    <sheetView workbookViewId="0">
      <selection activeCell="A2" sqref="A2:A13"/>
    </sheetView>
  </sheetViews>
  <sheetFormatPr defaultRowHeight="14.5" x14ac:dyDescent="0.35"/>
  <cols>
    <col min="1" max="1" width="9" customWidth="1"/>
    <col min="3" max="3" width="17.54296875" bestFit="1" customWidth="1"/>
    <col min="4" max="4" width="13.453125" customWidth="1"/>
    <col min="7" max="7" width="11.54296875" bestFit="1" customWidth="1"/>
    <col min="8" max="8" width="12.54296875" bestFit="1" customWidth="1"/>
    <col min="9" max="9" width="11.54296875" bestFit="1" customWidth="1"/>
  </cols>
  <sheetData>
    <row r="1" spans="1:9" x14ac:dyDescent="0.35">
      <c r="A1" t="s">
        <v>0</v>
      </c>
      <c r="B1" t="s">
        <v>1</v>
      </c>
      <c r="C1" t="s">
        <v>2</v>
      </c>
      <c r="H1" t="s">
        <v>5</v>
      </c>
      <c r="I1" t="s">
        <v>6</v>
      </c>
    </row>
    <row r="2" spans="1:9" x14ac:dyDescent="0.35">
      <c r="A2">
        <v>2024</v>
      </c>
      <c r="B2">
        <v>1</v>
      </c>
      <c r="C2" s="1">
        <f>+$I$6</f>
        <v>233708.15384615384</v>
      </c>
      <c r="D2" s="3">
        <f>B2/12</f>
        <v>8.3333333333333329E-2</v>
      </c>
      <c r="E2" s="1">
        <f>C2*D2</f>
        <v>19475.679487179485</v>
      </c>
      <c r="H2" s="1">
        <f>'Annual CDM Inputs'!B18</f>
        <v>3038206</v>
      </c>
      <c r="I2" s="1">
        <f>H2/2</f>
        <v>1519103</v>
      </c>
    </row>
    <row r="3" spans="1:9" x14ac:dyDescent="0.35">
      <c r="A3">
        <v>2024</v>
      </c>
      <c r="B3">
        <v>2</v>
      </c>
      <c r="C3" s="1">
        <f t="shared" ref="C3:C13" si="0">+$I$6</f>
        <v>233708.15384615384</v>
      </c>
      <c r="D3" s="3">
        <f t="shared" ref="D3:D13" si="1">B3/12</f>
        <v>0.16666666666666666</v>
      </c>
      <c r="E3" s="1">
        <f t="shared" ref="E3:E25" si="2">C3*D3</f>
        <v>38951.358974358969</v>
      </c>
      <c r="F3" s="2"/>
      <c r="G3" s="2"/>
      <c r="H3" s="1">
        <v>12</v>
      </c>
      <c r="I3" s="1">
        <v>12</v>
      </c>
    </row>
    <row r="4" spans="1:9" x14ac:dyDescent="0.35">
      <c r="A4">
        <v>2024</v>
      </c>
      <c r="B4">
        <v>3</v>
      </c>
      <c r="C4" s="1">
        <f t="shared" si="0"/>
        <v>233708.15384615384</v>
      </c>
      <c r="D4" s="3">
        <f t="shared" si="1"/>
        <v>0.25</v>
      </c>
      <c r="E4" s="1">
        <f t="shared" si="2"/>
        <v>58427.038461538461</v>
      </c>
      <c r="F4" s="2"/>
      <c r="G4" s="2"/>
      <c r="H4" s="1">
        <f>H2*H3</f>
        <v>36458472</v>
      </c>
      <c r="I4" s="1">
        <f>I2*I3</f>
        <v>18229236</v>
      </c>
    </row>
    <row r="5" spans="1:9" x14ac:dyDescent="0.35">
      <c r="A5">
        <v>2024</v>
      </c>
      <c r="B5">
        <v>4</v>
      </c>
      <c r="C5" s="1">
        <f t="shared" si="0"/>
        <v>233708.15384615384</v>
      </c>
      <c r="D5" s="3">
        <f t="shared" si="1"/>
        <v>0.33333333333333331</v>
      </c>
      <c r="E5" s="1">
        <f t="shared" si="2"/>
        <v>77902.717948717938</v>
      </c>
      <c r="F5" s="2"/>
      <c r="G5" s="2"/>
      <c r="H5">
        <v>78</v>
      </c>
      <c r="I5">
        <v>78</v>
      </c>
    </row>
    <row r="6" spans="1:9" x14ac:dyDescent="0.35">
      <c r="A6">
        <v>2024</v>
      </c>
      <c r="B6">
        <v>5</v>
      </c>
      <c r="C6" s="1">
        <f t="shared" si="0"/>
        <v>233708.15384615384</v>
      </c>
      <c r="D6" s="3">
        <f t="shared" si="1"/>
        <v>0.41666666666666669</v>
      </c>
      <c r="E6" s="1">
        <f t="shared" si="2"/>
        <v>97378.397435897437</v>
      </c>
      <c r="F6" s="2"/>
      <c r="G6" s="2"/>
      <c r="H6" s="1">
        <f>H4/H5</f>
        <v>467416.30769230769</v>
      </c>
      <c r="I6" s="1">
        <f>I4/I5</f>
        <v>233708.15384615384</v>
      </c>
    </row>
    <row r="7" spans="1:9" x14ac:dyDescent="0.35">
      <c r="A7">
        <v>2024</v>
      </c>
      <c r="B7">
        <v>6</v>
      </c>
      <c r="C7" s="1">
        <f t="shared" si="0"/>
        <v>233708.15384615384</v>
      </c>
      <c r="D7" s="3">
        <f t="shared" si="1"/>
        <v>0.5</v>
      </c>
      <c r="E7" s="1">
        <f t="shared" si="2"/>
        <v>116854.07692307692</v>
      </c>
      <c r="F7" s="2"/>
      <c r="G7" s="2"/>
    </row>
    <row r="8" spans="1:9" x14ac:dyDescent="0.35">
      <c r="A8">
        <v>2024</v>
      </c>
      <c r="B8">
        <v>7</v>
      </c>
      <c r="C8" s="1">
        <f t="shared" si="0"/>
        <v>233708.15384615384</v>
      </c>
      <c r="D8" s="3">
        <f t="shared" si="1"/>
        <v>0.58333333333333337</v>
      </c>
      <c r="E8" s="1">
        <f t="shared" si="2"/>
        <v>136329.75641025641</v>
      </c>
      <c r="F8" s="2"/>
      <c r="G8" s="2"/>
    </row>
    <row r="9" spans="1:9" x14ac:dyDescent="0.35">
      <c r="A9">
        <v>2024</v>
      </c>
      <c r="B9">
        <v>8</v>
      </c>
      <c r="C9" s="1">
        <f t="shared" si="0"/>
        <v>233708.15384615384</v>
      </c>
      <c r="D9" s="3">
        <f t="shared" si="1"/>
        <v>0.66666666666666663</v>
      </c>
      <c r="E9" s="1">
        <f t="shared" si="2"/>
        <v>155805.43589743588</v>
      </c>
      <c r="F9" s="2"/>
      <c r="G9" s="2"/>
    </row>
    <row r="10" spans="1:9" x14ac:dyDescent="0.35">
      <c r="A10">
        <v>2024</v>
      </c>
      <c r="B10">
        <v>9</v>
      </c>
      <c r="C10" s="1">
        <f t="shared" si="0"/>
        <v>233708.15384615384</v>
      </c>
      <c r="D10" s="3">
        <f t="shared" si="1"/>
        <v>0.75</v>
      </c>
      <c r="E10" s="1">
        <f t="shared" si="2"/>
        <v>175281.11538461538</v>
      </c>
      <c r="F10" s="2"/>
      <c r="G10" s="2"/>
    </row>
    <row r="11" spans="1:9" x14ac:dyDescent="0.35">
      <c r="A11">
        <v>2024</v>
      </c>
      <c r="B11">
        <v>10</v>
      </c>
      <c r="C11" s="1">
        <f t="shared" si="0"/>
        <v>233708.15384615384</v>
      </c>
      <c r="D11" s="3">
        <f t="shared" si="1"/>
        <v>0.83333333333333337</v>
      </c>
      <c r="E11" s="1">
        <f t="shared" si="2"/>
        <v>194756.79487179487</v>
      </c>
      <c r="F11" s="2"/>
      <c r="G11" s="2"/>
      <c r="H11" s="1"/>
      <c r="I11" s="1"/>
    </row>
    <row r="12" spans="1:9" x14ac:dyDescent="0.35">
      <c r="A12">
        <v>2024</v>
      </c>
      <c r="B12">
        <v>11</v>
      </c>
      <c r="C12" s="1">
        <f t="shared" si="0"/>
        <v>233708.15384615384</v>
      </c>
      <c r="D12" s="3">
        <f t="shared" si="1"/>
        <v>0.91666666666666663</v>
      </c>
      <c r="E12" s="1">
        <f t="shared" si="2"/>
        <v>214232.47435897434</v>
      </c>
      <c r="F12" s="2"/>
      <c r="G12" s="2"/>
    </row>
    <row r="13" spans="1:9" x14ac:dyDescent="0.35">
      <c r="A13">
        <v>2024</v>
      </c>
      <c r="B13">
        <v>12</v>
      </c>
      <c r="C13" s="1">
        <f t="shared" si="0"/>
        <v>233708.15384615384</v>
      </c>
      <c r="D13" s="3">
        <f t="shared" si="1"/>
        <v>1</v>
      </c>
      <c r="E13" s="1">
        <f t="shared" si="2"/>
        <v>233708.15384615384</v>
      </c>
      <c r="F13" s="2"/>
      <c r="G13" s="2">
        <f>SUM(C2:C13)</f>
        <v>2804497.8461538465</v>
      </c>
      <c r="H13" s="2">
        <f>SUM(D2:D13)</f>
        <v>6.5</v>
      </c>
      <c r="I13" s="2">
        <f>SUM(E2:E13)</f>
        <v>1519102.9999999998</v>
      </c>
    </row>
    <row r="14" spans="1:9" x14ac:dyDescent="0.35">
      <c r="A14">
        <f t="shared" ref="A14:A25" si="3">A2+1</f>
        <v>2025</v>
      </c>
      <c r="B14">
        <f t="shared" ref="B14:B25" si="4">B2</f>
        <v>1</v>
      </c>
      <c r="C14" s="1">
        <f>$H$2/12</f>
        <v>253183.83333333334</v>
      </c>
      <c r="D14" s="3">
        <v>1</v>
      </c>
      <c r="E14" s="1">
        <f t="shared" si="2"/>
        <v>253183.83333333334</v>
      </c>
      <c r="F14" s="2"/>
      <c r="G14" s="2"/>
    </row>
    <row r="15" spans="1:9" x14ac:dyDescent="0.35">
      <c r="A15">
        <f t="shared" si="3"/>
        <v>2025</v>
      </c>
      <c r="B15">
        <f t="shared" si="4"/>
        <v>2</v>
      </c>
      <c r="C15" s="1">
        <f>$H$2/12</f>
        <v>253183.83333333334</v>
      </c>
      <c r="D15" s="3">
        <v>1</v>
      </c>
      <c r="E15" s="1">
        <f t="shared" si="2"/>
        <v>253183.83333333334</v>
      </c>
      <c r="F15" s="2"/>
      <c r="G15" s="2"/>
    </row>
    <row r="16" spans="1:9" x14ac:dyDescent="0.35">
      <c r="A16">
        <f t="shared" si="3"/>
        <v>2025</v>
      </c>
      <c r="B16">
        <f t="shared" si="4"/>
        <v>3</v>
      </c>
      <c r="C16" s="1">
        <f t="shared" ref="C16:C25" si="5">$H$2/12</f>
        <v>253183.83333333334</v>
      </c>
      <c r="D16" s="3">
        <v>1</v>
      </c>
      <c r="E16" s="1">
        <f t="shared" si="2"/>
        <v>253183.83333333334</v>
      </c>
      <c r="F16" s="2"/>
      <c r="G16" s="2"/>
    </row>
    <row r="17" spans="1:9" x14ac:dyDescent="0.35">
      <c r="A17">
        <f t="shared" si="3"/>
        <v>2025</v>
      </c>
      <c r="B17">
        <f t="shared" si="4"/>
        <v>4</v>
      </c>
      <c r="C17" s="1">
        <f t="shared" si="5"/>
        <v>253183.83333333334</v>
      </c>
      <c r="D17" s="3">
        <v>1</v>
      </c>
      <c r="E17" s="1">
        <f t="shared" si="2"/>
        <v>253183.83333333334</v>
      </c>
      <c r="F17" s="2"/>
      <c r="G17" s="2"/>
    </row>
    <row r="18" spans="1:9" x14ac:dyDescent="0.35">
      <c r="A18">
        <f t="shared" si="3"/>
        <v>2025</v>
      </c>
      <c r="B18">
        <f t="shared" si="4"/>
        <v>5</v>
      </c>
      <c r="C18" s="1">
        <f t="shared" si="5"/>
        <v>253183.83333333334</v>
      </c>
      <c r="D18" s="3">
        <v>1</v>
      </c>
      <c r="E18" s="1">
        <f t="shared" si="2"/>
        <v>253183.83333333334</v>
      </c>
      <c r="F18" s="2"/>
      <c r="G18" s="2"/>
    </row>
    <row r="19" spans="1:9" x14ac:dyDescent="0.35">
      <c r="A19">
        <f t="shared" si="3"/>
        <v>2025</v>
      </c>
      <c r="B19">
        <f t="shared" si="4"/>
        <v>6</v>
      </c>
      <c r="C19" s="1">
        <f t="shared" si="5"/>
        <v>253183.83333333334</v>
      </c>
      <c r="D19" s="3">
        <v>1</v>
      </c>
      <c r="E19" s="1">
        <f t="shared" si="2"/>
        <v>253183.83333333334</v>
      </c>
      <c r="F19" s="2"/>
      <c r="G19" s="2"/>
    </row>
    <row r="20" spans="1:9" x14ac:dyDescent="0.35">
      <c r="A20">
        <f t="shared" si="3"/>
        <v>2025</v>
      </c>
      <c r="B20">
        <f t="shared" si="4"/>
        <v>7</v>
      </c>
      <c r="C20" s="1">
        <f t="shared" si="5"/>
        <v>253183.83333333334</v>
      </c>
      <c r="D20" s="3">
        <v>1</v>
      </c>
      <c r="E20" s="1">
        <f t="shared" si="2"/>
        <v>253183.83333333334</v>
      </c>
      <c r="F20" s="2"/>
      <c r="G20" s="2"/>
    </row>
    <row r="21" spans="1:9" x14ac:dyDescent="0.35">
      <c r="A21">
        <f t="shared" si="3"/>
        <v>2025</v>
      </c>
      <c r="B21">
        <f t="shared" si="4"/>
        <v>8</v>
      </c>
      <c r="C21" s="1">
        <f t="shared" si="5"/>
        <v>253183.83333333334</v>
      </c>
      <c r="D21" s="3">
        <v>1</v>
      </c>
      <c r="E21" s="1">
        <f t="shared" si="2"/>
        <v>253183.83333333334</v>
      </c>
      <c r="F21" s="2"/>
      <c r="G21" s="2"/>
    </row>
    <row r="22" spans="1:9" x14ac:dyDescent="0.35">
      <c r="A22">
        <f t="shared" si="3"/>
        <v>2025</v>
      </c>
      <c r="B22">
        <f t="shared" si="4"/>
        <v>9</v>
      </c>
      <c r="C22" s="1">
        <f t="shared" si="5"/>
        <v>253183.83333333334</v>
      </c>
      <c r="D22" s="3">
        <v>1</v>
      </c>
      <c r="E22" s="1">
        <f t="shared" si="2"/>
        <v>253183.83333333334</v>
      </c>
      <c r="F22" s="2"/>
      <c r="G22" s="2"/>
    </row>
    <row r="23" spans="1:9" x14ac:dyDescent="0.35">
      <c r="A23">
        <f t="shared" si="3"/>
        <v>2025</v>
      </c>
      <c r="B23">
        <f t="shared" si="4"/>
        <v>10</v>
      </c>
      <c r="C23" s="1">
        <f t="shared" si="5"/>
        <v>253183.83333333334</v>
      </c>
      <c r="D23" s="3">
        <v>1</v>
      </c>
      <c r="E23" s="1">
        <f t="shared" si="2"/>
        <v>253183.83333333334</v>
      </c>
      <c r="F23" s="2"/>
      <c r="G23" s="2"/>
    </row>
    <row r="24" spans="1:9" x14ac:dyDescent="0.35">
      <c r="A24">
        <f t="shared" si="3"/>
        <v>2025</v>
      </c>
      <c r="B24">
        <f t="shared" si="4"/>
        <v>11</v>
      </c>
      <c r="C24" s="1">
        <f t="shared" si="5"/>
        <v>253183.83333333334</v>
      </c>
      <c r="D24" s="3">
        <v>1</v>
      </c>
      <c r="E24" s="1">
        <f t="shared" si="2"/>
        <v>253183.83333333334</v>
      </c>
      <c r="F24" s="2"/>
      <c r="G24" s="2"/>
    </row>
    <row r="25" spans="1:9" x14ac:dyDescent="0.35">
      <c r="A25">
        <f t="shared" si="3"/>
        <v>2025</v>
      </c>
      <c r="B25">
        <f t="shared" si="4"/>
        <v>12</v>
      </c>
      <c r="C25" s="1">
        <f t="shared" si="5"/>
        <v>253183.83333333334</v>
      </c>
      <c r="D25" s="3">
        <v>1</v>
      </c>
      <c r="E25" s="1">
        <f t="shared" si="2"/>
        <v>253183.83333333334</v>
      </c>
      <c r="F25" s="2"/>
      <c r="G25" s="2">
        <f>SUM(C14:C25)</f>
        <v>3038206.0000000005</v>
      </c>
      <c r="H25" s="2">
        <f>SUM(D14:D25)</f>
        <v>12</v>
      </c>
      <c r="I25" s="2">
        <f>SUM(E14:E25)</f>
        <v>3038206.0000000005</v>
      </c>
    </row>
    <row r="26" spans="1:9" x14ac:dyDescent="0.35">
      <c r="C26" s="1"/>
    </row>
    <row r="27" spans="1:9" x14ac:dyDescent="0.35">
      <c r="C27" s="1"/>
    </row>
    <row r="28" spans="1:9" x14ac:dyDescent="0.35">
      <c r="C28" s="1"/>
    </row>
    <row r="29" spans="1:9" x14ac:dyDescent="0.35">
      <c r="C29" s="1"/>
    </row>
    <row r="30" spans="1:9" x14ac:dyDescent="0.35">
      <c r="C30" s="1"/>
    </row>
    <row r="31" spans="1:9" x14ac:dyDescent="0.35">
      <c r="C31" s="1"/>
    </row>
    <row r="32" spans="1:9" x14ac:dyDescent="0.35">
      <c r="C32" s="1"/>
    </row>
    <row r="33" spans="3:3" x14ac:dyDescent="0.35">
      <c r="C33" s="1"/>
    </row>
    <row r="34" spans="3:3" x14ac:dyDescent="0.35">
      <c r="C34" s="1"/>
    </row>
    <row r="35" spans="3:3" x14ac:dyDescent="0.35">
      <c r="C35" s="1"/>
    </row>
    <row r="36" spans="3:3" x14ac:dyDescent="0.35">
      <c r="C36" s="1"/>
    </row>
    <row r="37" spans="3:3" x14ac:dyDescent="0.35">
      <c r="C37" s="1"/>
    </row>
    <row r="38" spans="3:3" x14ac:dyDescent="0.35">
      <c r="C38" s="1"/>
    </row>
    <row r="39" spans="3:3" x14ac:dyDescent="0.35">
      <c r="C39" s="1"/>
    </row>
    <row r="40" spans="3:3" x14ac:dyDescent="0.35">
      <c r="C40" s="1"/>
    </row>
    <row r="41" spans="3:3" x14ac:dyDescent="0.35">
      <c r="C41" s="1"/>
    </row>
    <row r="42" spans="3:3" x14ac:dyDescent="0.35">
      <c r="C42" s="1"/>
    </row>
    <row r="43" spans="3:3" x14ac:dyDescent="0.35">
      <c r="C43" s="1"/>
    </row>
    <row r="44" spans="3:3" x14ac:dyDescent="0.35">
      <c r="C44" s="1"/>
    </row>
    <row r="45" spans="3:3" x14ac:dyDescent="0.35">
      <c r="C45" s="1"/>
    </row>
    <row r="46" spans="3:3" x14ac:dyDescent="0.35">
      <c r="C46" s="1"/>
    </row>
    <row r="47" spans="3:3" x14ac:dyDescent="0.35">
      <c r="C47" s="1"/>
    </row>
    <row r="48" spans="3:3" x14ac:dyDescent="0.35">
      <c r="C48" s="1"/>
    </row>
    <row r="49" spans="3:3" x14ac:dyDescent="0.35">
      <c r="C49" s="1"/>
    </row>
    <row r="50" spans="3:3" x14ac:dyDescent="0.35">
      <c r="C50" s="1"/>
    </row>
    <row r="51" spans="3:3" x14ac:dyDescent="0.35">
      <c r="C51" s="1"/>
    </row>
    <row r="52" spans="3:3" x14ac:dyDescent="0.35">
      <c r="C52" s="1"/>
    </row>
    <row r="53" spans="3:3" x14ac:dyDescent="0.35">
      <c r="C53" s="1"/>
    </row>
    <row r="54" spans="3:3" x14ac:dyDescent="0.35">
      <c r="C54" s="1"/>
    </row>
    <row r="55" spans="3:3" x14ac:dyDescent="0.35">
      <c r="C55" s="1"/>
    </row>
    <row r="56" spans="3:3" x14ac:dyDescent="0.35">
      <c r="C56" s="1"/>
    </row>
    <row r="57" spans="3:3" x14ac:dyDescent="0.35">
      <c r="C57" s="1"/>
    </row>
    <row r="58" spans="3:3" x14ac:dyDescent="0.35">
      <c r="C58" s="1"/>
    </row>
    <row r="59" spans="3:3" x14ac:dyDescent="0.35">
      <c r="C59" s="1"/>
    </row>
    <row r="60" spans="3:3" x14ac:dyDescent="0.35">
      <c r="C60" s="1"/>
    </row>
    <row r="61" spans="3:3" x14ac:dyDescent="0.35">
      <c r="C61" s="1"/>
    </row>
    <row r="62" spans="3:3" x14ac:dyDescent="0.35">
      <c r="C62" s="1"/>
    </row>
    <row r="63" spans="3:3" x14ac:dyDescent="0.35">
      <c r="C63" s="1"/>
    </row>
    <row r="64" spans="3:3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  <row r="72" spans="3:3" x14ac:dyDescent="0.35">
      <c r="C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Annual CDM Inputs</vt:lpstr>
      <vt:lpstr>MonthlyVariable</vt:lpstr>
      <vt:lpstr>2030</vt:lpstr>
      <vt:lpstr>2029</vt:lpstr>
      <vt:lpstr>2028</vt:lpstr>
      <vt:lpstr>2027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janes</dc:creator>
  <cp:lastModifiedBy>Casqueira, Charlotte</cp:lastModifiedBy>
  <cp:lastPrinted>2014-04-10T14:49:02Z</cp:lastPrinted>
  <dcterms:created xsi:type="dcterms:W3CDTF">2014-04-10T14:08:23Z</dcterms:created>
  <dcterms:modified xsi:type="dcterms:W3CDTF">2025-11-05T03:50:17Z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2024-06-17T14:58:03Z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46089e3b-5e49-4d0a-a35b-040f521f6e78</vt:lpwstr>
  </property>
  <property fmtid="{D5CDD505-2E9C-101B-9397-08002B2CF9AE}" pid="8" name="MSIP_Label_06f0956a-4009-463b-9109-7ac8203b429e_ContentBits">
    <vt:lpwstr>0</vt:lpwstr>
  </property>
</Properties>
</file>